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4 Ulice Za Příhonem\Rozpočet a VV\Výkaz výměr zamčený\"/>
    </mc:Choice>
  </mc:AlternateContent>
  <xr:revisionPtr revIDLastSave="0" documentId="13_ncr:1_{1FAC91E4-1D3F-45C4-8112-35F6693E7802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Stavba!$H$41</definedName>
    <definedName name="CenaCelkem">Stavba!$G$30</definedName>
    <definedName name="CenaCelkemBezDPH">Stavba!$G$29</definedName>
    <definedName name="CenaCelkemVypocet" localSheetId="1">Stavba!$I$41</definedName>
    <definedName name="cisloobjektu">Stavba!$C$4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Stavba!$D$5</definedName>
    <definedName name="dadresa">Stavba!$D$13:$G$13</definedName>
    <definedName name="DIČ" localSheetId="1">Stavba!$I$13</definedName>
    <definedName name="dmisto">Stavba!$D$14:$G$14</definedName>
    <definedName name="DPHSni">Stavba!$G$25</definedName>
    <definedName name="DPHZakl">Stavba!$G$27</definedName>
    <definedName name="dpsc" localSheetId="1">Stavba!$C$14</definedName>
    <definedName name="IČO" localSheetId="1">Stavba!$I$12</definedName>
    <definedName name="Mena">Stavba!$J$30</definedName>
    <definedName name="MistoStavby">Stavba!$D$5</definedName>
    <definedName name="nazevobjektu">Stavba!$D$4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Stavba!$E$5</definedName>
    <definedName name="oadresa">Stavba!$D$7</definedName>
    <definedName name="Objednatel" localSheetId="1">Stavba!$D$6</definedName>
    <definedName name="Objekt" localSheetId="1">Stavba!$B$39</definedName>
    <definedName name="_xlnm.Print_Area" localSheetId="3">'Rozpočet Pol'!$A$1:$U$32</definedName>
    <definedName name="_xlnm.Print_Area" localSheetId="1">Stavba!$A$1:$J$56</definedName>
    <definedName name="odic" localSheetId="1">Stavba!$I$7</definedName>
    <definedName name="oico" localSheetId="1">Stavba!$I$6</definedName>
    <definedName name="omisto" localSheetId="1">Stavba!$D$8</definedName>
    <definedName name="onazev" localSheetId="1">Stavba!$D$7</definedName>
    <definedName name="opsc" localSheetId="1">Stavba!$C$8</definedName>
    <definedName name="padresa">Stavba!$D$10</definedName>
    <definedName name="pdic">Stavba!$I$10</definedName>
    <definedName name="pico">Stavba!$I$9</definedName>
    <definedName name="pmisto">Stavba!$D$11</definedName>
    <definedName name="PocetMJ">#REF!</definedName>
    <definedName name="PoptavkaID">Stavba!$A$1</definedName>
    <definedName name="pPSC">Stavba!$C$11</definedName>
    <definedName name="Projektant">Stavba!$D$9</definedName>
    <definedName name="SazbaDPH1" localSheetId="1">Stavba!$E$24</definedName>
    <definedName name="SazbaDPH1">'[1]Krycí list'!$C$30</definedName>
    <definedName name="SazbaDPH2" localSheetId="1">Stavba!$E$26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Stavba!$D$15</definedName>
    <definedName name="Z_B7E7C763_C459_487D_8ABA_5CFDDFBD5A84_.wvu.Cols" localSheetId="1" hidden="1">Stavba!$A:$A</definedName>
    <definedName name="Z_B7E7C763_C459_487D_8ABA_5CFDDFBD5A84_.wvu.PrintArea" localSheetId="1" hidden="1">Stavba!$B$1:$J$37</definedName>
    <definedName name="ZakladDPHSni">Stavba!$G$24</definedName>
    <definedName name="ZakladDPHSniVypocet" localSheetId="1">Stavba!$F$41</definedName>
    <definedName name="ZakladDPHZakl">Stavba!$G$26</definedName>
    <definedName name="ZakladDPHZaklVypocet" localSheetId="1">Stavba!$G$41</definedName>
    <definedName name="ZaObjednatele">Stavba!$G$35</definedName>
    <definedName name="Zaokrouhleni">Stavba!$G$28</definedName>
    <definedName name="ZaZhotovitele">Stavba!$D$35</definedName>
    <definedName name="Zhotovitel">Stavba!$D$12:$G$12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4" i="12" l="1"/>
  <c r="M14" i="12" s="1"/>
  <c r="AC22" i="12"/>
  <c r="F40" i="1" s="1"/>
  <c r="G9" i="12"/>
  <c r="I9" i="12"/>
  <c r="K9" i="12"/>
  <c r="O9" i="12"/>
  <c r="O8" i="12" s="1"/>
  <c r="Q9" i="12"/>
  <c r="U9" i="12"/>
  <c r="G10" i="12"/>
  <c r="M10" i="12" s="1"/>
  <c r="I10" i="12"/>
  <c r="K10" i="12"/>
  <c r="O10" i="12"/>
  <c r="Q10" i="12"/>
  <c r="U10" i="12"/>
  <c r="G12" i="12"/>
  <c r="I12" i="12"/>
  <c r="K12" i="12"/>
  <c r="K8" i="12" s="1"/>
  <c r="O12" i="12"/>
  <c r="Q12" i="12"/>
  <c r="U12" i="12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9" i="12"/>
  <c r="M19" i="12" s="1"/>
  <c r="I19" i="12"/>
  <c r="I18" i="12" s="1"/>
  <c r="K19" i="12"/>
  <c r="K18" i="12" s="1"/>
  <c r="O19" i="12"/>
  <c r="Q19" i="12"/>
  <c r="Q18" i="12" s="1"/>
  <c r="U19" i="12"/>
  <c r="U18" i="12" s="1"/>
  <c r="G20" i="12"/>
  <c r="M20" i="12" s="1"/>
  <c r="I20" i="12"/>
  <c r="K20" i="12"/>
  <c r="O20" i="12"/>
  <c r="O18" i="12" s="1"/>
  <c r="Q20" i="12"/>
  <c r="U20" i="12"/>
  <c r="I21" i="1"/>
  <c r="I19" i="1"/>
  <c r="I18" i="1"/>
  <c r="AZ48" i="1"/>
  <c r="AZ47" i="1"/>
  <c r="AZ46" i="1"/>
  <c r="AZ45" i="1"/>
  <c r="AZ44" i="1"/>
  <c r="G28" i="1"/>
  <c r="J29" i="1"/>
  <c r="J27" i="1"/>
  <c r="G39" i="1"/>
  <c r="F39" i="1"/>
  <c r="J24" i="1"/>
  <c r="J25" i="1"/>
  <c r="J26" i="1"/>
  <c r="J28" i="1"/>
  <c r="E25" i="1"/>
  <c r="E27" i="1"/>
  <c r="AD22" i="12" l="1"/>
  <c r="G40" i="1" s="1"/>
  <c r="G41" i="1" s="1"/>
  <c r="G26" i="1" s="1"/>
  <c r="G27" i="1" s="1"/>
  <c r="M12" i="12"/>
  <c r="F41" i="1"/>
  <c r="G24" i="1" s="1"/>
  <c r="G25" i="1" s="1"/>
  <c r="I8" i="12"/>
  <c r="U8" i="12"/>
  <c r="Q8" i="12"/>
  <c r="G8" i="12"/>
  <c r="M18" i="12"/>
  <c r="G18" i="12"/>
  <c r="I55" i="1" s="1"/>
  <c r="I20" i="1" s="1"/>
  <c r="M9" i="12"/>
  <c r="M8" i="12" s="1"/>
  <c r="H40" i="1" l="1"/>
  <c r="H41" i="1" s="1"/>
  <c r="G30" i="1"/>
  <c r="I54" i="1"/>
  <c r="G22" i="12"/>
  <c r="G29" i="1"/>
  <c r="I40" i="1" l="1"/>
  <c r="I41" i="1" s="1"/>
  <c r="J40" i="1" s="1"/>
  <c r="J41" i="1" s="1"/>
  <c r="I17" i="1"/>
  <c r="I22" i="1" s="1"/>
  <c r="I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2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2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3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3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4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4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<sst xmlns="http://schemas.openxmlformats.org/spreadsheetml/2006/main" count="179" uniqueCount="125">
  <si>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</si>
  <si>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</si>
  <si>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</si>
  <si>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</si>
  <si>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</si>
  <si>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</si>
  <si>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</si>
  <si>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</si>
  <si>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</si>
  <si>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</si>
  <si>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</si>
  <si>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</si>
  <si>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</si>
  <si>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</si>
  <si>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</si>
  <si>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</si>
  <si>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</si>
  <si>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</si>
  <si>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</si>
  <si>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</si>
  <si>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</si>
  <si>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</si>
  <si>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</si>
  <si>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</si>
  <si>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</si>
  <si>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</si>
  <si>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</si>
  <si>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</si>
  <si>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</si>
  <si>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</si>
  <si>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</si>
  <si>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</si>
  <si>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</si>
  <si>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</si>
  <si>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</si>
  <si>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</si>
  <si>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</si>
  <si>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</si>
  <si>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</si>
  <si>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</si>
  <si>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</si>
  <si>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</si>
  <si>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Bystřice pod Hostýnem, ul. Za Příhonem</t>
  </si>
  <si>
    <t>Rozpočet:</t>
  </si>
  <si>
    <t>Misto</t>
  </si>
  <si>
    <t>Ing. Tomáš Olša</t>
  </si>
  <si>
    <t>Rekonstrukce ulice Za Příhonem, Bystřice pod Hostýnem (SO 101 - neuznat. nákl.)</t>
  </si>
  <si>
    <t>Město Bystřice pod Hostýnem</t>
  </si>
  <si>
    <t>Masarykovo nám. 137</t>
  </si>
  <si>
    <t>Bystřice pod Hostýnem</t>
  </si>
  <si>
    <t>76861</t>
  </si>
  <si>
    <t>00287113</t>
  </si>
  <si>
    <t>Rozpočet</t>
  </si>
  <si>
    <t>Celkem za stavbu</t>
  </si>
  <si>
    <t>CZK</t>
  </si>
  <si>
    <t xml:space="preserve">Popis rozpočtu:  - </t>
  </si>
  <si>
    <t>Projektová dokumentace řeší stavební úpravy stávajících zpevněných ploch místní komunikace vozovky ul. Za Příhonem v délce cca 166 m, zjednosměrnění této komunikace, vymezení parkovacího zálivu na ploše vozovky MK a stavební úpravy stávajících chodníků a sjezdů k RD, garážím a zahradám a jejich propojení se stávajícími zpevněnými plochami pro motorovou dopravu a pro pěší v zastavěném území města Bystřice pod Hostýnem. Nejedná se o prodloužení komunikace ale pouze o opravu stávající vozovky ve stávající délce a šířce.</t>
  </si>
  <si>
    <t>Řešené zpevněné plochy zajišťují zpřístupnění stávající lokality pro bydlení současně pro motorovou dopravu i pro pěší přístup. Zároveň slouží pro vozidla zajišťující odvoz komunálního odpadu, případně požární či zdravotní zásah. Jedná se o trvalou stavbu dopravní infrastruktury.</t>
  </si>
  <si>
    <t>Součástí stavby je i řešení sjezdů k soukromým pozemkům, garážím případně do zahrad přilehlé domovní zástavby po hranici pozemku nebo stávajícího oplocení a domovní zástavby.</t>
  </si>
  <si>
    <t>Směrové řešení komunikace a chodníků vychází ze stávajících tras zpevněných ploch v zastavěném území města Bystřice pod Hostýnem. Vozovka místní komunikace je dle ČSN 73 6110 navržena s obslužnou a zpřístupňující funkcí jako jednopruhová s jednosměrným provozem s šířkou jízdního pruhu min. 3,5 m a přímo napojeným odstavným zálivem šířky 2,0 m s krytem z asfaltobetonu. Chodníky jsou navrženy ve stávající šířce min. 1,5 m.</t>
  </si>
  <si>
    <t>Niveleta vozovky místní komunikace a výška okolních zpevněných ploch je oproti současnému stavu upravena jen nepatrně, aby maximálně kopírovala stávající terén a zajistila bezproblémové napojení na okolní zpevněné plochy. Je trasována s ohledem na minimalizaci zemních prací tak, aby bylo zajištěno plynulé výškové napojení na okolní zpevněné plochy, stavební objekty a sjezdy. Realizací zpevněných ploch se v dané lokalitě nepředpokládá změna stávajících odtokových poměrů. Odvodnění povrchu zpevněných ploch je uvažováno podélnými a příčnými sklony na okolní terén vsakováním, případně do nových uličních vpustí, které nahradí stávající vpusti.</t>
  </si>
  <si>
    <t>Rekapitulace dílů</t>
  </si>
  <si>
    <t>Typ dílu</t>
  </si>
  <si>
    <t>91</t>
  </si>
  <si>
    <t>Doplňující práce na komunikaci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</si>
  <si>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</si>
  <si>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</si>
  <si>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</si>
  <si>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</si>
  <si>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</si>
  <si>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</si>
  <si>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</si>
  <si>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</si>
  <si>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</si>
  <si>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</si>
  <si>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</si>
  <si>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</si>
  <si>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</si>
  <si>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</si>
  <si>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</si>
  <si>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</si>
  <si>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</si>
  <si>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</si>
  <si>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</si>
  <si>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</si>
  <si>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</si>
  <si>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</si>
  <si>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</si>
  <si>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</si>
  <si>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</si>
  <si>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</si>
  <si>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</si>
  <si>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</si>
  <si>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</si>
  <si>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914001121RT6</t>
  </si>
  <si>
    <t>Osaz.svislé dopr.značky a sloupku,Al patka, základ, včetně dodávky sloupku a značky</t>
  </si>
  <si>
    <t>kus</t>
  </si>
  <si>
    <t>POL1_0</t>
  </si>
  <si>
    <t>40444934.AR</t>
  </si>
  <si>
    <t>Značka dopravní výstražná A 1 - A 30, rozměr 700 mm, fólie 1</t>
  </si>
  <si>
    <t>POL3_0</t>
  </si>
  <si>
    <t>A 9:1</t>
  </si>
  <si>
    <t>VV</t>
  </si>
  <si>
    <t>40445020.AR</t>
  </si>
  <si>
    <t>Značka dopravní zákazová B 1 - B 34, rozměr 500 mm, fólie 1</t>
  </si>
  <si>
    <t>B 2:3</t>
  </si>
  <si>
    <t>40445029.AR</t>
  </si>
  <si>
    <t>Značka dopravní příkazová C 1 - C 14b, rozměr 500 mm, fólie 1</t>
  </si>
  <si>
    <t>C 2b:1</t>
  </si>
  <si>
    <t>40445045.AR</t>
  </si>
  <si>
    <t>Značka dopravní informativní provozní IP 4b - IP 7,10a,b, rozměr 500 x 500 mm, fólie 2</t>
  </si>
  <si>
    <t>IP 4b:3</t>
  </si>
  <si>
    <t>005241020R</t>
  </si>
  <si>
    <t xml:space="preserve">Geodetické zaměření skutečného provedení  </t>
  </si>
  <si>
    <t>Soubor</t>
  </si>
  <si>
    <t>005241010R</t>
  </si>
  <si>
    <t xml:space="preserve">Dokumentace skutečného provedení </t>
  </si>
  <si>
    <t/>
  </si>
  <si>
    <t>SUM</t>
  </si>
  <si>
    <t>Poznámky uchazeče k zadání</t>
  </si>
  <si>
    <t>POPUZIV</t>
  </si>
  <si>
    <t>END</t>
  </si>
  <si>
    <t>Soupis prací</t>
  </si>
  <si>
    <t>Rekonstrukce ulice Za Příhonem, Bystřice pod Hostýnem</t>
  </si>
  <si>
    <t>SO 101 Vozovka MK ul. Za Příhonem (neuznatelné náklady)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</si>
</sst>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6" fillId="3" borderId="0" xfId="0" applyNumberFormat="1" applyFont="1" applyFill="1" applyAlignment="1">
      <alignment horizontal="center" vertical="center" shrinkToFit="1"/>
    </xf>
    <xf numFmtId="49" fontId="6" fillId="3" borderId="2" xfId="0" applyNumberFormat="1" applyFont="1" applyFill="1" applyBorder="1" applyAlignment="1">
      <alignment horizontal="center" vertical="center" shrinkToFi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9"/>
  <sheetViews>
    <sheetView showGridLines="0" topLeftCell="B13" zoomScaleNormal="100" zoomScaleSheetLayoutView="75" workbookViewId="0">
      <selection activeCell="G35" sqref="G35:I3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205" t="s">
        <v>122</v>
      </c>
      <c r="C1" s="206"/>
      <c r="D1" s="206"/>
      <c r="E1" s="206"/>
      <c r="F1" s="206"/>
      <c r="G1" s="206"/>
      <c r="H1" s="206"/>
      <c r="I1" s="206"/>
      <c r="J1" s="207"/>
    </row>
    <row r="2" spans="1:15" ht="23.25" customHeight="1" x14ac:dyDescent="0.2">
      <c r="A2" s="3"/>
      <c r="B2" s="70" t="s">
        <v>40</v>
      </c>
      <c r="C2" s="71"/>
      <c r="D2" s="221" t="s">
        <v>123</v>
      </c>
      <c r="E2" s="222"/>
      <c r="F2" s="222"/>
      <c r="G2" s="222"/>
      <c r="H2" s="222"/>
      <c r="I2" s="222"/>
      <c r="J2" s="223"/>
      <c r="O2" s="1"/>
    </row>
    <row r="3" spans="1:15" ht="23.25" customHeight="1" x14ac:dyDescent="0.2">
      <c r="A3" s="3"/>
      <c r="B3" s="70"/>
      <c r="C3" s="71"/>
      <c r="D3" s="225" t="s">
        <v>124</v>
      </c>
      <c r="E3" s="225"/>
      <c r="F3" s="225"/>
      <c r="G3" s="225"/>
      <c r="H3" s="225"/>
      <c r="I3" s="225"/>
      <c r="J3" s="226"/>
      <c r="O3" s="1"/>
    </row>
    <row r="4" spans="1:15" ht="23.25" customHeight="1" x14ac:dyDescent="0.2">
      <c r="A4" s="3"/>
      <c r="B4" s="72" t="s">
        <v>44</v>
      </c>
      <c r="C4" s="73"/>
      <c r="D4" s="227" t="s">
        <v>42</v>
      </c>
      <c r="E4" s="228"/>
      <c r="F4" s="228"/>
      <c r="G4" s="228"/>
      <c r="H4" s="228"/>
      <c r="I4" s="228"/>
      <c r="J4" s="229"/>
    </row>
    <row r="5" spans="1:15" ht="23.25" hidden="1" customHeight="1" x14ac:dyDescent="0.2">
      <c r="A5" s="3"/>
      <c r="B5" s="74" t="s">
        <v>43</v>
      </c>
      <c r="C5" s="75"/>
      <c r="D5" s="76"/>
      <c r="E5" s="76"/>
      <c r="F5" s="77"/>
      <c r="G5" s="77"/>
      <c r="H5" s="77"/>
      <c r="I5" s="77"/>
      <c r="J5" s="78"/>
    </row>
    <row r="6" spans="1:15" ht="24" customHeight="1" x14ac:dyDescent="0.2">
      <c r="A6" s="3"/>
      <c r="B6" s="39" t="s">
        <v>21</v>
      </c>
      <c r="D6" s="79" t="s">
        <v>47</v>
      </c>
      <c r="E6" s="22"/>
      <c r="F6" s="22"/>
      <c r="G6" s="22"/>
      <c r="H6" s="24" t="s">
        <v>33</v>
      </c>
      <c r="I6" s="79" t="s">
        <v>51</v>
      </c>
      <c r="J6" s="9"/>
    </row>
    <row r="7" spans="1:15" ht="15.75" customHeight="1" x14ac:dyDescent="0.2">
      <c r="A7" s="3"/>
      <c r="B7" s="34"/>
      <c r="C7" s="22"/>
      <c r="D7" s="79" t="s">
        <v>48</v>
      </c>
      <c r="E7" s="22"/>
      <c r="F7" s="22"/>
      <c r="G7" s="22"/>
      <c r="H7" s="24" t="s">
        <v>34</v>
      </c>
      <c r="I7" s="79"/>
      <c r="J7" s="9"/>
    </row>
    <row r="8" spans="1:15" ht="15.75" customHeight="1" x14ac:dyDescent="0.2">
      <c r="A8" s="3"/>
      <c r="B8" s="35"/>
      <c r="C8" s="80" t="s">
        <v>50</v>
      </c>
      <c r="D8" s="69" t="s">
        <v>49</v>
      </c>
      <c r="E8" s="29"/>
      <c r="F8" s="29"/>
      <c r="G8" s="29"/>
      <c r="H8" s="30"/>
      <c r="I8" s="29"/>
      <c r="J8" s="42"/>
    </row>
    <row r="9" spans="1:15" ht="24" hidden="1" customHeight="1" x14ac:dyDescent="0.2">
      <c r="A9" s="3"/>
      <c r="B9" s="39" t="s">
        <v>19</v>
      </c>
      <c r="D9" s="28"/>
      <c r="H9" s="24" t="s">
        <v>33</v>
      </c>
      <c r="I9" s="28"/>
      <c r="J9" s="9"/>
    </row>
    <row r="10" spans="1:15" ht="15.75" hidden="1" customHeight="1" x14ac:dyDescent="0.2">
      <c r="A10" s="3"/>
      <c r="B10" s="3"/>
      <c r="D10" s="28"/>
      <c r="H10" s="24" t="s">
        <v>34</v>
      </c>
      <c r="I10" s="28"/>
      <c r="J10" s="9"/>
    </row>
    <row r="11" spans="1:15" ht="15.75" hidden="1" customHeight="1" x14ac:dyDescent="0.2">
      <c r="A11" s="3"/>
      <c r="B11" s="43"/>
      <c r="C11" s="23"/>
      <c r="D11" s="38"/>
      <c r="E11" s="30"/>
      <c r="F11" s="30"/>
      <c r="G11" s="15"/>
      <c r="H11" s="15"/>
      <c r="I11" s="44"/>
      <c r="J11" s="42"/>
    </row>
    <row r="12" spans="1:15" ht="24" customHeight="1" x14ac:dyDescent="0.2">
      <c r="A12" s="3"/>
      <c r="B12" s="39" t="s">
        <v>18</v>
      </c>
      <c r="D12" s="217"/>
      <c r="E12" s="217"/>
      <c r="F12" s="217"/>
      <c r="G12" s="217"/>
      <c r="H12" s="24" t="s">
        <v>33</v>
      </c>
      <c r="I12" s="81"/>
      <c r="J12" s="9"/>
    </row>
    <row r="13" spans="1:15" ht="15.75" customHeight="1" x14ac:dyDescent="0.2">
      <c r="A13" s="3"/>
      <c r="B13" s="34"/>
      <c r="C13" s="22"/>
      <c r="D13" s="230"/>
      <c r="E13" s="230"/>
      <c r="F13" s="230"/>
      <c r="G13" s="230"/>
      <c r="H13" s="24" t="s">
        <v>34</v>
      </c>
      <c r="I13" s="81"/>
      <c r="J13" s="9"/>
    </row>
    <row r="14" spans="1:15" ht="15.75" customHeight="1" x14ac:dyDescent="0.2">
      <c r="A14" s="3"/>
      <c r="B14" s="35"/>
      <c r="C14" s="82"/>
      <c r="D14" s="231"/>
      <c r="E14" s="231"/>
      <c r="F14" s="231"/>
      <c r="G14" s="231"/>
      <c r="H14" s="25"/>
      <c r="I14" s="29"/>
      <c r="J14" s="42"/>
    </row>
    <row r="15" spans="1:15" ht="24" hidden="1" customHeight="1" x14ac:dyDescent="0.2">
      <c r="A15" s="3"/>
      <c r="B15" s="55" t="s">
        <v>20</v>
      </c>
      <c r="C15" s="56"/>
      <c r="D15" s="57" t="s">
        <v>45</v>
      </c>
      <c r="E15" s="58"/>
      <c r="F15" s="58"/>
      <c r="G15" s="58"/>
      <c r="H15" s="59"/>
      <c r="I15" s="58"/>
      <c r="J15" s="60"/>
    </row>
    <row r="16" spans="1:15" ht="32.25" customHeight="1" x14ac:dyDescent="0.2">
      <c r="A16" s="3"/>
      <c r="B16" s="43" t="s">
        <v>31</v>
      </c>
      <c r="C16" s="61"/>
      <c r="D16" s="15"/>
      <c r="E16" s="224"/>
      <c r="F16" s="224"/>
      <c r="G16" s="194"/>
      <c r="H16" s="194"/>
      <c r="I16" s="194" t="s">
        <v>28</v>
      </c>
      <c r="J16" s="195"/>
    </row>
    <row r="17" spans="1:10" ht="23.25" customHeight="1" x14ac:dyDescent="0.2">
      <c r="A17" s="126" t="s">
        <v>23</v>
      </c>
      <c r="B17" s="127" t="s">
        <v>23</v>
      </c>
      <c r="C17" s="47"/>
      <c r="D17" s="48"/>
      <c r="E17" s="196"/>
      <c r="F17" s="197"/>
      <c r="G17" s="196"/>
      <c r="H17" s="197"/>
      <c r="I17" s="196">
        <f>SUMIF(F54:F55,A17,I54:I55)+SUMIF(F54:F55,"PSU",I54:I55)</f>
        <v>0</v>
      </c>
      <c r="J17" s="214"/>
    </row>
    <row r="18" spans="1:10" ht="23.25" customHeight="1" x14ac:dyDescent="0.2">
      <c r="A18" s="126" t="s">
        <v>24</v>
      </c>
      <c r="B18" s="127" t="s">
        <v>24</v>
      </c>
      <c r="C18" s="47"/>
      <c r="D18" s="48"/>
      <c r="E18" s="196"/>
      <c r="F18" s="197"/>
      <c r="G18" s="196"/>
      <c r="H18" s="197"/>
      <c r="I18" s="196">
        <f>SUMIF(F54:F55,A18,I54:I55)</f>
        <v>0</v>
      </c>
      <c r="J18" s="214"/>
    </row>
    <row r="19" spans="1:10" ht="23.25" customHeight="1" x14ac:dyDescent="0.2">
      <c r="A19" s="126" t="s">
        <v>25</v>
      </c>
      <c r="B19" s="127" t="s">
        <v>25</v>
      </c>
      <c r="C19" s="47"/>
      <c r="D19" s="48"/>
      <c r="E19" s="196"/>
      <c r="F19" s="197"/>
      <c r="G19" s="196"/>
      <c r="H19" s="197"/>
      <c r="I19" s="196">
        <f>SUMIF(F54:F55,A19,I54:I55)</f>
        <v>0</v>
      </c>
      <c r="J19" s="214"/>
    </row>
    <row r="20" spans="1:10" ht="23.25" customHeight="1" x14ac:dyDescent="0.2">
      <c r="A20" s="126" t="s">
        <v>65</v>
      </c>
      <c r="B20" s="127" t="s">
        <v>26</v>
      </c>
      <c r="C20" s="47"/>
      <c r="D20" s="48"/>
      <c r="E20" s="196"/>
      <c r="F20" s="197"/>
      <c r="G20" s="196"/>
      <c r="H20" s="197"/>
      <c r="I20" s="196">
        <f>SUMIF(F54:F55,A20,I54:I55)</f>
        <v>0</v>
      </c>
      <c r="J20" s="214"/>
    </row>
    <row r="21" spans="1:10" ht="23.25" customHeight="1" x14ac:dyDescent="0.2">
      <c r="A21" s="126" t="s">
        <v>66</v>
      </c>
      <c r="B21" s="127" t="s">
        <v>27</v>
      </c>
      <c r="C21" s="47"/>
      <c r="D21" s="48"/>
      <c r="E21" s="196"/>
      <c r="F21" s="197"/>
      <c r="G21" s="196"/>
      <c r="H21" s="197"/>
      <c r="I21" s="196">
        <f>SUMIF(F54:F55,A21,I54:I55)</f>
        <v>0</v>
      </c>
      <c r="J21" s="214"/>
    </row>
    <row r="22" spans="1:10" ht="23.25" customHeight="1" x14ac:dyDescent="0.2">
      <c r="A22" s="3"/>
      <c r="B22" s="63" t="s">
        <v>28</v>
      </c>
      <c r="C22" s="64"/>
      <c r="D22" s="65"/>
      <c r="E22" s="215"/>
      <c r="F22" s="216"/>
      <c r="G22" s="215"/>
      <c r="H22" s="216"/>
      <c r="I22" s="215">
        <f>SUM(I17:J21)</f>
        <v>0</v>
      </c>
      <c r="J22" s="220"/>
    </row>
    <row r="23" spans="1:10" ht="33" customHeight="1" x14ac:dyDescent="0.2">
      <c r="A23" s="3"/>
      <c r="B23" s="54" t="s">
        <v>32</v>
      </c>
      <c r="C23" s="47"/>
      <c r="D23" s="48"/>
      <c r="E23" s="53"/>
      <c r="F23" s="50"/>
      <c r="G23" s="41"/>
      <c r="H23" s="41"/>
      <c r="I23" s="41"/>
      <c r="J23" s="51"/>
    </row>
    <row r="24" spans="1:10" ht="23.25" customHeight="1" x14ac:dyDescent="0.2">
      <c r="A24" s="3"/>
      <c r="B24" s="46" t="s">
        <v>11</v>
      </c>
      <c r="C24" s="47"/>
      <c r="D24" s="48"/>
      <c r="E24" s="49">
        <v>12</v>
      </c>
      <c r="F24" s="50" t="s">
        <v>0</v>
      </c>
      <c r="G24" s="212">
        <f>ZakladDPHSniVypocet</f>
        <v>0</v>
      </c>
      <c r="H24" s="213"/>
      <c r="I24" s="213"/>
      <c r="J24" s="51" t="str">
        <f t="shared" ref="J24:J29" si="0">Mena</f>
        <v>CZK</v>
      </c>
    </row>
    <row r="25" spans="1:10" ht="23.25" customHeight="1" x14ac:dyDescent="0.2">
      <c r="A25" s="3"/>
      <c r="B25" s="46" t="s">
        <v>12</v>
      </c>
      <c r="C25" s="47"/>
      <c r="D25" s="48"/>
      <c r="E25" s="49">
        <f>SazbaDPH1</f>
        <v>12</v>
      </c>
      <c r="F25" s="50" t="s">
        <v>0</v>
      </c>
      <c r="G25" s="218">
        <f>ZakladDPHSni*SazbaDPH1/100</f>
        <v>0</v>
      </c>
      <c r="H25" s="219"/>
      <c r="I25" s="219"/>
      <c r="J25" s="51" t="str">
        <f t="shared" si="0"/>
        <v>CZK</v>
      </c>
    </row>
    <row r="26" spans="1:10" ht="23.25" customHeight="1" x14ac:dyDescent="0.2">
      <c r="A26" s="3"/>
      <c r="B26" s="46" t="s">
        <v>13</v>
      </c>
      <c r="C26" s="47"/>
      <c r="D26" s="48"/>
      <c r="E26" s="49">
        <v>21</v>
      </c>
      <c r="F26" s="50" t="s">
        <v>0</v>
      </c>
      <c r="G26" s="212">
        <f>ZakladDPHZaklVypocet</f>
        <v>0</v>
      </c>
      <c r="H26" s="213"/>
      <c r="I26" s="213"/>
      <c r="J26" s="51" t="str">
        <f t="shared" si="0"/>
        <v>CZK</v>
      </c>
    </row>
    <row r="27" spans="1:10" ht="23.25" customHeight="1" x14ac:dyDescent="0.2">
      <c r="A27" s="3"/>
      <c r="B27" s="40" t="s">
        <v>14</v>
      </c>
      <c r="C27" s="19"/>
      <c r="D27" s="15"/>
      <c r="E27" s="36">
        <f>SazbaDPH2</f>
        <v>21</v>
      </c>
      <c r="F27" s="37" t="s">
        <v>0</v>
      </c>
      <c r="G27" s="208">
        <f>ZakladDPHZakl*SazbaDPH2/100</f>
        <v>0</v>
      </c>
      <c r="H27" s="209"/>
      <c r="I27" s="209"/>
      <c r="J27" s="45" t="str">
        <f t="shared" si="0"/>
        <v>CZK</v>
      </c>
    </row>
    <row r="28" spans="1:10" ht="23.25" customHeight="1" thickBot="1" x14ac:dyDescent="0.25">
      <c r="A28" s="3"/>
      <c r="B28" s="39" t="s">
        <v>4</v>
      </c>
      <c r="C28" s="17"/>
      <c r="D28" s="20"/>
      <c r="E28" s="17"/>
      <c r="F28" s="18"/>
      <c r="G28" s="210">
        <f>0</f>
        <v>0</v>
      </c>
      <c r="H28" s="210"/>
      <c r="I28" s="210"/>
      <c r="J28" s="52" t="str">
        <f t="shared" si="0"/>
        <v>CZK</v>
      </c>
    </row>
    <row r="29" spans="1:10" ht="27.75" hidden="1" customHeight="1" thickBot="1" x14ac:dyDescent="0.25">
      <c r="A29" s="3"/>
      <c r="B29" s="101" t="s">
        <v>22</v>
      </c>
      <c r="C29" s="102"/>
      <c r="D29" s="102"/>
      <c r="E29" s="103"/>
      <c r="F29" s="104"/>
      <c r="G29" s="193">
        <f>ZakladDPHSniVypocet+ZakladDPHZaklVypocet</f>
        <v>0</v>
      </c>
      <c r="H29" s="193"/>
      <c r="I29" s="193"/>
      <c r="J29" s="105" t="str">
        <f t="shared" si="0"/>
        <v>CZK</v>
      </c>
    </row>
    <row r="30" spans="1:10" ht="27.75" customHeight="1" thickBot="1" x14ac:dyDescent="0.25">
      <c r="A30" s="3"/>
      <c r="B30" s="101" t="s">
        <v>35</v>
      </c>
      <c r="C30" s="106"/>
      <c r="D30" s="106"/>
      <c r="E30" s="106"/>
      <c r="F30" s="106"/>
      <c r="G30" s="211">
        <f>ZakladDPHSni+DPHSni+ZakladDPHZakl+DPHZakl+Zaokrouhleni</f>
        <v>0</v>
      </c>
      <c r="H30" s="211"/>
      <c r="I30" s="211"/>
      <c r="J30" s="107" t="s">
        <v>54</v>
      </c>
    </row>
    <row r="31" spans="1:10" ht="12.75" customHeight="1" x14ac:dyDescent="0.2">
      <c r="A31" s="3"/>
      <c r="B31" s="3"/>
      <c r="J31" s="10"/>
    </row>
    <row r="32" spans="1:10" ht="30" customHeight="1" x14ac:dyDescent="0.2">
      <c r="A32" s="3"/>
      <c r="B32" s="3"/>
      <c r="J32" s="10"/>
    </row>
    <row r="33" spans="1:52" ht="18.75" customHeight="1" x14ac:dyDescent="0.2">
      <c r="A33" s="3"/>
      <c r="B33" s="21"/>
      <c r="C33" s="16" t="s">
        <v>10</v>
      </c>
      <c r="D33" s="32"/>
      <c r="E33" s="32"/>
      <c r="F33" s="16" t="s">
        <v>9</v>
      </c>
      <c r="G33" s="32"/>
      <c r="H33" s="33"/>
      <c r="I33" s="32"/>
      <c r="J33" s="10"/>
    </row>
    <row r="34" spans="1:52" ht="47.25" customHeight="1" x14ac:dyDescent="0.2">
      <c r="A34" s="3"/>
      <c r="B34" s="3"/>
      <c r="J34" s="10"/>
    </row>
    <row r="35" spans="1:52" s="27" customFormat="1" ht="18.75" customHeight="1" x14ac:dyDescent="0.2">
      <c r="A35" s="26"/>
      <c r="B35" s="26"/>
      <c r="D35" s="198"/>
      <c r="E35" s="198"/>
      <c r="G35" s="198"/>
      <c r="H35" s="198"/>
      <c r="I35" s="198"/>
      <c r="J35" s="31"/>
    </row>
    <row r="36" spans="1:52" ht="12.75" customHeight="1" x14ac:dyDescent="0.2">
      <c r="A36" s="3"/>
      <c r="B36" s="3"/>
      <c r="D36" s="199" t="s">
        <v>2</v>
      </c>
      <c r="E36" s="199"/>
      <c r="H36" s="11" t="s">
        <v>3</v>
      </c>
      <c r="J36" s="10"/>
    </row>
    <row r="37" spans="1:52" ht="13.5" customHeight="1" thickBot="1" x14ac:dyDescent="0.25">
      <c r="A37" s="12"/>
      <c r="B37" s="12"/>
      <c r="C37" s="13"/>
      <c r="D37" s="13"/>
      <c r="E37" s="13"/>
      <c r="F37" s="13"/>
      <c r="G37" s="13"/>
      <c r="H37" s="13"/>
      <c r="I37" s="13"/>
      <c r="J37" s="14"/>
    </row>
    <row r="38" spans="1:52" ht="27" hidden="1" customHeight="1" x14ac:dyDescent="0.25">
      <c r="B38" s="66" t="s">
        <v>15</v>
      </c>
      <c r="C38" s="2"/>
      <c r="D38" s="2"/>
      <c r="E38" s="2"/>
      <c r="F38" s="93"/>
      <c r="G38" s="93"/>
      <c r="H38" s="93"/>
      <c r="I38" s="93"/>
      <c r="J38" s="2"/>
    </row>
    <row r="39" spans="1:52" ht="25.5" hidden="1" customHeight="1" x14ac:dyDescent="0.2">
      <c r="A39" s="85" t="s">
        <v>37</v>
      </c>
      <c r="B39" s="87" t="s">
        <v>16</v>
      </c>
      <c r="C39" s="88" t="s">
        <v>5</v>
      </c>
      <c r="D39" s="89"/>
      <c r="E39" s="89"/>
      <c r="F39" s="94" t="str">
        <f>B24</f>
        <v>Základ pro sníženou DPH</v>
      </c>
      <c r="G39" s="94" t="str">
        <f>B26</f>
        <v>Základ pro základní DPH</v>
      </c>
      <c r="H39" s="95" t="s">
        <v>17</v>
      </c>
      <c r="I39" s="95" t="s">
        <v>1</v>
      </c>
      <c r="J39" s="90" t="s">
        <v>0</v>
      </c>
    </row>
    <row r="40" spans="1:52" ht="25.5" hidden="1" customHeight="1" x14ac:dyDescent="0.2">
      <c r="A40" s="85">
        <v>1</v>
      </c>
      <c r="B40" s="91" t="s">
        <v>52</v>
      </c>
      <c r="C40" s="200" t="s">
        <v>46</v>
      </c>
      <c r="D40" s="201"/>
      <c r="E40" s="201"/>
      <c r="F40" s="96">
        <f>'Rozpočet Pol'!AC22</f>
        <v>0</v>
      </c>
      <c r="G40" s="97">
        <f>'Rozpočet Pol'!AD22</f>
        <v>0</v>
      </c>
      <c r="H40" s="98">
        <f>(F40*SazbaDPH1/100)+(G40*SazbaDPH2/100)</f>
        <v>0</v>
      </c>
      <c r="I40" s="98">
        <f>F40+G40+H40</f>
        <v>0</v>
      </c>
      <c r="J40" s="92" t="str">
        <f>IF(CenaCelkemVypocet=0,"",I40/CenaCelkemVypocet*100)</f>
        <v/>
      </c>
    </row>
    <row r="41" spans="1:52" ht="25.5" hidden="1" customHeight="1" x14ac:dyDescent="0.2">
      <c r="A41" s="85"/>
      <c r="B41" s="202" t="s">
        <v>53</v>
      </c>
      <c r="C41" s="203"/>
      <c r="D41" s="203"/>
      <c r="E41" s="204"/>
      <c r="F41" s="99">
        <f>SUMIF(A40:A40,"=1",F40:F40)</f>
        <v>0</v>
      </c>
      <c r="G41" s="100">
        <f>SUMIF(A40:A40,"=1",G40:G40)</f>
        <v>0</v>
      </c>
      <c r="H41" s="100">
        <f>SUMIF(A40:A40,"=1",H40:H40)</f>
        <v>0</v>
      </c>
      <c r="I41" s="100">
        <f>SUMIF(A40:A40,"=1",I40:I40)</f>
        <v>0</v>
      </c>
      <c r="J41" s="86">
        <f>SUMIF(A40:A40,"=1",J40:J40)</f>
        <v>0</v>
      </c>
    </row>
    <row r="43" spans="1:52" x14ac:dyDescent="0.2">
      <c r="B43" t="s">
        <v>55</v>
      </c>
    </row>
    <row r="44" spans="1:52" ht="76.5" x14ac:dyDescent="0.2">
      <c r="B44" s="185" t="s">
        <v>56</v>
      </c>
      <c r="C44" s="185"/>
      <c r="D44" s="185"/>
      <c r="E44" s="185"/>
      <c r="F44" s="185"/>
      <c r="G44" s="185"/>
      <c r="H44" s="185"/>
      <c r="I44" s="185"/>
      <c r="J44" s="185"/>
      <c r="AZ44" s="108" t="str">
        <f>B44</f>
        <v>Projektová dokumentace řeší stavební úpravy stávajících zpevněných ploch místní komunikace vozovky ul. Za Příhonem v délce cca 166 m, zjednosměrnění této komunikace, vymezení parkovacího zálivu na ploše vozovky MK a stavební úpravy stávajících chodníků a sjezdů k RD, garážím a zahradám a jejich propojení se stávajícími zpevněnými plochami pro motorovou dopravu a pro pěší v zastavěném území města Bystřice pod Hostýnem. Nejedná se o prodloužení komunikace ale pouze o opravu stávající vozovky ve stávající délce a šířce.</v>
      </c>
    </row>
    <row r="45" spans="1:52" ht="38.25" x14ac:dyDescent="0.2">
      <c r="B45" s="185" t="s">
        <v>57</v>
      </c>
      <c r="C45" s="185"/>
      <c r="D45" s="185"/>
      <c r="E45" s="185"/>
      <c r="F45" s="185"/>
      <c r="G45" s="185"/>
      <c r="H45" s="185"/>
      <c r="I45" s="185"/>
      <c r="J45" s="185"/>
      <c r="AZ45" s="108" t="str">
        <f>B45</f>
        <v>Řešené zpevněné plochy zajišťují zpřístupnění stávající lokality pro bydlení současně pro motorovou dopravu i pro pěší přístup. Zároveň slouží pro vozidla zajišťující odvoz komunálního odpadu, případně požární či zdravotní zásah. Jedná se o trvalou stavbu dopravní infrastruktury.</v>
      </c>
    </row>
    <row r="46" spans="1:52" ht="25.5" x14ac:dyDescent="0.2">
      <c r="B46" s="185" t="s">
        <v>58</v>
      </c>
      <c r="C46" s="185"/>
      <c r="D46" s="185"/>
      <c r="E46" s="185"/>
      <c r="F46" s="185"/>
      <c r="G46" s="185"/>
      <c r="H46" s="185"/>
      <c r="I46" s="185"/>
      <c r="J46" s="185"/>
      <c r="AZ46" s="108" t="str">
        <f>B46</f>
        <v>Součástí stavby je i řešení sjezdů k soukromým pozemkům, garážím případně do zahrad přilehlé domovní zástavby po hranici pozemku nebo stávajícího oplocení a domovní zástavby.</v>
      </c>
    </row>
    <row r="47" spans="1:52" ht="63.75" x14ac:dyDescent="0.2">
      <c r="B47" s="185" t="s">
        <v>59</v>
      </c>
      <c r="C47" s="185"/>
      <c r="D47" s="185"/>
      <c r="E47" s="185"/>
      <c r="F47" s="185"/>
      <c r="G47" s="185"/>
      <c r="H47" s="185"/>
      <c r="I47" s="185"/>
      <c r="J47" s="185"/>
      <c r="AZ47" s="108" t="str">
        <f>B47</f>
        <v>Směrové řešení komunikace a chodníků vychází ze stávajících tras zpevněných ploch v zastavěném území města Bystřice pod Hostýnem. Vozovka místní komunikace je dle ČSN 73 6110 navržena s obslužnou a zpřístupňující funkcí jako jednopruhová s jednosměrným provozem s šířkou jízdního pruhu min. 3,5 m a přímo napojeným odstavným zálivem šířky 2,0 m s krytem z asfaltobetonu. Chodníky jsou navrženy ve stávající šířce min. 1,5 m.</v>
      </c>
    </row>
    <row r="48" spans="1:52" ht="89.25" x14ac:dyDescent="0.2">
      <c r="B48" s="185" t="s">
        <v>60</v>
      </c>
      <c r="C48" s="185"/>
      <c r="D48" s="185"/>
      <c r="E48" s="185"/>
      <c r="F48" s="185"/>
      <c r="G48" s="185"/>
      <c r="H48" s="185"/>
      <c r="I48" s="185"/>
      <c r="J48" s="185"/>
      <c r="AZ48" s="108" t="str">
        <f>B48</f>
        <v>Niveleta vozovky místní komunikace a výška okolních zpevněných ploch je oproti současnému stavu upravena jen nepatrně, aby maximálně kopírovala stávající terén a zajistila bezproblémové napojení na okolní zpevněné plochy. Je trasována s ohledem na minimalizaci zemních prací tak, aby bylo zajištěno plynulé výškové napojení na okolní zpevněné plochy, stavební objekty a sjezdy. Realizací zpevněných ploch se v dané lokalitě nepředpokládá změna stávajících odtokových poměrů. Odvodnění povrchu zpevněných ploch je uvažováno podélnými a příčnými sklony na okolní terén vsakováním, případně do nových uličních vpustí, které nahradí stávající vpusti.</v>
      </c>
    </row>
    <row r="51" spans="1:10" ht="15.75" x14ac:dyDescent="0.25">
      <c r="B51" s="109" t="s">
        <v>61</v>
      </c>
    </row>
    <row r="53" spans="1:10" ht="25.5" customHeight="1" x14ac:dyDescent="0.2">
      <c r="A53" s="110"/>
      <c r="B53" s="113" t="s">
        <v>16</v>
      </c>
      <c r="C53" s="113" t="s">
        <v>5</v>
      </c>
      <c r="D53" s="114"/>
      <c r="E53" s="114"/>
      <c r="F53" s="117" t="s">
        <v>62</v>
      </c>
      <c r="G53" s="117"/>
      <c r="H53" s="117"/>
      <c r="I53" s="186" t="s">
        <v>28</v>
      </c>
      <c r="J53" s="186"/>
    </row>
    <row r="54" spans="1:10" ht="25.5" customHeight="1" x14ac:dyDescent="0.2">
      <c r="A54" s="111"/>
      <c r="B54" s="118" t="s">
        <v>63</v>
      </c>
      <c r="C54" s="188" t="s">
        <v>64</v>
      </c>
      <c r="D54" s="189"/>
      <c r="E54" s="189"/>
      <c r="F54" s="120" t="s">
        <v>23</v>
      </c>
      <c r="G54" s="121"/>
      <c r="H54" s="121"/>
      <c r="I54" s="187">
        <f>'Rozpočet Pol'!G8</f>
        <v>0</v>
      </c>
      <c r="J54" s="187"/>
    </row>
    <row r="55" spans="1:10" ht="25.5" customHeight="1" x14ac:dyDescent="0.2">
      <c r="A55" s="111"/>
      <c r="B55" s="119" t="s">
        <v>65</v>
      </c>
      <c r="C55" s="191" t="s">
        <v>26</v>
      </c>
      <c r="D55" s="192"/>
      <c r="E55" s="192"/>
      <c r="F55" s="122" t="s">
        <v>65</v>
      </c>
      <c r="G55" s="123"/>
      <c r="H55" s="123"/>
      <c r="I55" s="190">
        <f>'Rozpočet Pol'!G18</f>
        <v>0</v>
      </c>
      <c r="J55" s="190"/>
    </row>
    <row r="56" spans="1:10" ht="25.5" customHeight="1" x14ac:dyDescent="0.2">
      <c r="A56" s="112"/>
      <c r="B56" s="115" t="s">
        <v>1</v>
      </c>
      <c r="C56" s="115"/>
      <c r="D56" s="116"/>
      <c r="E56" s="116"/>
      <c r="F56" s="124"/>
      <c r="G56" s="125"/>
      <c r="H56" s="125"/>
      <c r="I56" s="184">
        <f>SUM(I54:I55)</f>
        <v>0</v>
      </c>
      <c r="J56" s="184"/>
    </row>
    <row r="57" spans="1:10" x14ac:dyDescent="0.2">
      <c r="F57" s="84"/>
      <c r="G57" s="84"/>
      <c r="H57" s="84"/>
      <c r="I57" s="84"/>
      <c r="J57" s="84"/>
    </row>
    <row r="58" spans="1:10" x14ac:dyDescent="0.2">
      <c r="F58" s="84"/>
      <c r="G58" s="84"/>
      <c r="H58" s="84"/>
      <c r="I58" s="84"/>
      <c r="J58" s="84"/>
    </row>
    <row r="59" spans="1:10" x14ac:dyDescent="0.2">
      <c r="F59" s="84"/>
      <c r="G59" s="84"/>
      <c r="H59" s="84"/>
      <c r="I59" s="84"/>
      <c r="J59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3:J3"/>
    <mergeCell ref="D4:J4"/>
    <mergeCell ref="D13:G13"/>
    <mergeCell ref="D14:G14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D12:G12"/>
    <mergeCell ref="G25:I25"/>
    <mergeCell ref="G24:I24"/>
    <mergeCell ref="E20:F20"/>
    <mergeCell ref="E21:F21"/>
    <mergeCell ref="I21:J21"/>
    <mergeCell ref="I22:J22"/>
    <mergeCell ref="B46:J46"/>
    <mergeCell ref="G29:I29"/>
    <mergeCell ref="G16:H16"/>
    <mergeCell ref="I16:J16"/>
    <mergeCell ref="E17:F17"/>
    <mergeCell ref="D35:E35"/>
    <mergeCell ref="D36:E36"/>
    <mergeCell ref="G20:H20"/>
    <mergeCell ref="G21:H21"/>
    <mergeCell ref="G35:I35"/>
    <mergeCell ref="C40:E40"/>
    <mergeCell ref="B41:E41"/>
    <mergeCell ref="B44:J44"/>
    <mergeCell ref="B45:J45"/>
    <mergeCell ref="I56:J56"/>
    <mergeCell ref="B47:J47"/>
    <mergeCell ref="B48:J48"/>
    <mergeCell ref="I53:J53"/>
    <mergeCell ref="I54:J54"/>
    <mergeCell ref="C54:E54"/>
    <mergeCell ref="I55:J55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7" max="9" man="1"/>
    <brk id="48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2" t="s">
        <v>6</v>
      </c>
      <c r="B1" s="232"/>
      <c r="C1" s="233"/>
      <c r="D1" s="232"/>
      <c r="E1" s="232"/>
      <c r="F1" s="232"/>
      <c r="G1" s="232"/>
    </row>
    <row r="2" spans="1:7" ht="24.95" customHeight="1" x14ac:dyDescent="0.2">
      <c r="A2" s="68" t="s">
        <v>41</v>
      </c>
      <c r="B2" s="67"/>
      <c r="C2" s="234"/>
      <c r="D2" s="234"/>
      <c r="E2" s="234"/>
      <c r="F2" s="234"/>
      <c r="G2" s="235"/>
    </row>
    <row r="3" spans="1:7" ht="24.95" hidden="1" customHeight="1" x14ac:dyDescent="0.2">
      <c r="A3" s="68" t="s">
        <v>7</v>
      </c>
      <c r="B3" s="67"/>
      <c r="C3" s="234"/>
      <c r="D3" s="234"/>
      <c r="E3" s="234"/>
      <c r="F3" s="234"/>
      <c r="G3" s="235"/>
    </row>
    <row r="4" spans="1:7" ht="24.95" hidden="1" customHeight="1" x14ac:dyDescent="0.2">
      <c r="A4" s="68" t="s">
        <v>8</v>
      </c>
      <c r="B4" s="67"/>
      <c r="C4" s="234"/>
      <c r="D4" s="234"/>
      <c r="E4" s="234"/>
      <c r="F4" s="234"/>
      <c r="G4" s="23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32"/>
  <sheetViews>
    <sheetView tabSelected="1" workbookViewId="0">
      <selection activeCell="F20" sqref="F20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48" t="s">
        <v>122</v>
      </c>
      <c r="B1" s="248"/>
      <c r="C1" s="248"/>
      <c r="D1" s="248"/>
      <c r="E1" s="248"/>
      <c r="F1" s="248"/>
      <c r="G1" s="248"/>
      <c r="AE1" t="s">
        <v>68</v>
      </c>
    </row>
    <row r="2" spans="1:60" ht="24.95" customHeight="1" x14ac:dyDescent="0.2">
      <c r="A2" s="130" t="s">
        <v>67</v>
      </c>
      <c r="B2" s="128"/>
      <c r="C2" s="249" t="s">
        <v>46</v>
      </c>
      <c r="D2" s="250"/>
      <c r="E2" s="250"/>
      <c r="F2" s="250"/>
      <c r="G2" s="251"/>
      <c r="AE2" t="s">
        <v>69</v>
      </c>
    </row>
    <row r="3" spans="1:60" ht="24.95" customHeight="1" x14ac:dyDescent="0.2">
      <c r="A3" s="131" t="s">
        <v>7</v>
      </c>
      <c r="B3" s="129"/>
      <c r="C3" s="252" t="s">
        <v>42</v>
      </c>
      <c r="D3" s="253"/>
      <c r="E3" s="253"/>
      <c r="F3" s="253"/>
      <c r="G3" s="254"/>
      <c r="AE3" t="s">
        <v>70</v>
      </c>
    </row>
    <row r="4" spans="1:60" ht="24.95" hidden="1" customHeight="1" x14ac:dyDescent="0.2">
      <c r="A4" s="131" t="s">
        <v>8</v>
      </c>
      <c r="B4" s="129"/>
      <c r="C4" s="252"/>
      <c r="D4" s="253"/>
      <c r="E4" s="253"/>
      <c r="F4" s="253"/>
      <c r="G4" s="254"/>
      <c r="AE4" t="s">
        <v>71</v>
      </c>
    </row>
    <row r="5" spans="1:60" hidden="1" x14ac:dyDescent="0.2">
      <c r="A5" s="132" t="s">
        <v>72</v>
      </c>
      <c r="B5" s="133"/>
      <c r="C5" s="133"/>
      <c r="D5" s="134"/>
      <c r="E5" s="134"/>
      <c r="F5" s="134"/>
      <c r="G5" s="135"/>
      <c r="AE5" t="s">
        <v>73</v>
      </c>
    </row>
    <row r="7" spans="1:60" ht="38.25" x14ac:dyDescent="0.2">
      <c r="A7" s="140" t="s">
        <v>74</v>
      </c>
      <c r="B7" s="141" t="s">
        <v>75</v>
      </c>
      <c r="C7" s="141" t="s">
        <v>76</v>
      </c>
      <c r="D7" s="140" t="s">
        <v>77</v>
      </c>
      <c r="E7" s="140" t="s">
        <v>78</v>
      </c>
      <c r="F7" s="136" t="s">
        <v>79</v>
      </c>
      <c r="G7" s="157" t="s">
        <v>28</v>
      </c>
      <c r="H7" s="158" t="s">
        <v>29</v>
      </c>
      <c r="I7" s="158" t="s">
        <v>80</v>
      </c>
      <c r="J7" s="158" t="s">
        <v>30</v>
      </c>
      <c r="K7" s="158" t="s">
        <v>81</v>
      </c>
      <c r="L7" s="158" t="s">
        <v>82</v>
      </c>
      <c r="M7" s="158" t="s">
        <v>83</v>
      </c>
      <c r="N7" s="158" t="s">
        <v>84</v>
      </c>
      <c r="O7" s="158" t="s">
        <v>85</v>
      </c>
      <c r="P7" s="158" t="s">
        <v>86</v>
      </c>
      <c r="Q7" s="158" t="s">
        <v>87</v>
      </c>
      <c r="R7" s="158" t="s">
        <v>88</v>
      </c>
      <c r="S7" s="158" t="s">
        <v>89</v>
      </c>
      <c r="T7" s="158" t="s">
        <v>90</v>
      </c>
      <c r="U7" s="143" t="s">
        <v>91</v>
      </c>
    </row>
    <row r="8" spans="1:60" x14ac:dyDescent="0.2">
      <c r="A8" s="159" t="s">
        <v>92</v>
      </c>
      <c r="B8" s="160" t="s">
        <v>63</v>
      </c>
      <c r="C8" s="161" t="s">
        <v>64</v>
      </c>
      <c r="D8" s="162"/>
      <c r="E8" s="163"/>
      <c r="F8" s="164"/>
      <c r="G8" s="164">
        <f>SUMIF(AE9:AE17,"&lt;&gt;NOR",G9:G17)</f>
        <v>0</v>
      </c>
      <c r="H8" s="164"/>
      <c r="I8" s="164">
        <f>SUM(I9:I17)</f>
        <v>0</v>
      </c>
      <c r="J8" s="164"/>
      <c r="K8" s="164">
        <f>SUM(K9:K17)</f>
        <v>0</v>
      </c>
      <c r="L8" s="164"/>
      <c r="M8" s="164">
        <f>SUM(M9:M17)</f>
        <v>0</v>
      </c>
      <c r="N8" s="142"/>
      <c r="O8" s="142">
        <f>SUM(O9:O17)</f>
        <v>0.98799999999999999</v>
      </c>
      <c r="P8" s="142"/>
      <c r="Q8" s="142">
        <f>SUM(Q9:Q17)</f>
        <v>0</v>
      </c>
      <c r="R8" s="142"/>
      <c r="S8" s="142"/>
      <c r="T8" s="159"/>
      <c r="U8" s="142">
        <f>SUM(U9:U17)</f>
        <v>7.34</v>
      </c>
      <c r="AE8" t="s">
        <v>93</v>
      </c>
    </row>
    <row r="9" spans="1:60" ht="22.5" outlineLevel="1" x14ac:dyDescent="0.2">
      <c r="A9" s="138">
        <v>1</v>
      </c>
      <c r="B9" s="138" t="s">
        <v>94</v>
      </c>
      <c r="C9" s="176" t="s">
        <v>95</v>
      </c>
      <c r="D9" s="144" t="s">
        <v>96</v>
      </c>
      <c r="E9" s="151">
        <v>8</v>
      </c>
      <c r="F9" s="154"/>
      <c r="G9" s="155">
        <f>ROUND(E9*F9,2)</f>
        <v>0</v>
      </c>
      <c r="H9" s="155"/>
      <c r="I9" s="155">
        <f>ROUND(E9*H9,2)</f>
        <v>0</v>
      </c>
      <c r="J9" s="155"/>
      <c r="K9" s="155">
        <f>ROUND(E9*J9,2)</f>
        <v>0</v>
      </c>
      <c r="L9" s="155">
        <v>21</v>
      </c>
      <c r="M9" s="155">
        <f>G9*(1+L9/100)</f>
        <v>0</v>
      </c>
      <c r="N9" s="145">
        <v>0.11840000000000001</v>
      </c>
      <c r="O9" s="145">
        <f>ROUND(E9*N9,5)</f>
        <v>0.94720000000000004</v>
      </c>
      <c r="P9" s="145">
        <v>0</v>
      </c>
      <c r="Q9" s="145">
        <f>ROUND(E9*P9,5)</f>
        <v>0</v>
      </c>
      <c r="R9" s="145"/>
      <c r="S9" s="145"/>
      <c r="T9" s="146">
        <v>0.91800000000000004</v>
      </c>
      <c r="U9" s="145">
        <f>ROUND(E9*T9,2)</f>
        <v>7.34</v>
      </c>
      <c r="V9" s="137"/>
      <c r="W9" s="137"/>
      <c r="X9" s="137"/>
      <c r="Y9" s="137"/>
      <c r="Z9" s="137"/>
      <c r="AA9" s="137"/>
      <c r="AB9" s="137"/>
      <c r="AC9" s="137"/>
      <c r="AD9" s="137"/>
      <c r="AE9" s="137" t="s">
        <v>97</v>
      </c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ht="22.5" outlineLevel="1" x14ac:dyDescent="0.2">
      <c r="A10" s="138">
        <v>2</v>
      </c>
      <c r="B10" s="138" t="s">
        <v>98</v>
      </c>
      <c r="C10" s="176" t="s">
        <v>99</v>
      </c>
      <c r="D10" s="144" t="s">
        <v>96</v>
      </c>
      <c r="E10" s="151">
        <v>1</v>
      </c>
      <c r="F10" s="154"/>
      <c r="G10" s="155">
        <f>ROUND(E10*F10,2)</f>
        <v>0</v>
      </c>
      <c r="H10" s="155"/>
      <c r="I10" s="155">
        <f>ROUND(E10*H10,2)</f>
        <v>0</v>
      </c>
      <c r="J10" s="155"/>
      <c r="K10" s="155">
        <f>ROUND(E10*J10,2)</f>
        <v>0</v>
      </c>
      <c r="L10" s="155">
        <v>21</v>
      </c>
      <c r="M10" s="155">
        <f>G10*(1+L10/100)</f>
        <v>0</v>
      </c>
      <c r="N10" s="145">
        <v>5.1000000000000004E-3</v>
      </c>
      <c r="O10" s="145">
        <f>ROUND(E10*N10,5)</f>
        <v>5.1000000000000004E-3</v>
      </c>
      <c r="P10" s="145">
        <v>0</v>
      </c>
      <c r="Q10" s="145">
        <f>ROUND(E10*P10,5)</f>
        <v>0</v>
      </c>
      <c r="R10" s="145"/>
      <c r="S10" s="145"/>
      <c r="T10" s="146">
        <v>0</v>
      </c>
      <c r="U10" s="145">
        <f>ROUND(E10*T10,2)</f>
        <v>0</v>
      </c>
      <c r="V10" s="137"/>
      <c r="W10" s="137"/>
      <c r="X10" s="137"/>
      <c r="Y10" s="137"/>
      <c r="Z10" s="137"/>
      <c r="AA10" s="137"/>
      <c r="AB10" s="137"/>
      <c r="AC10" s="137"/>
      <c r="AD10" s="137"/>
      <c r="AE10" s="137" t="s">
        <v>100</v>
      </c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</row>
    <row r="11" spans="1:60" outlineLevel="1" x14ac:dyDescent="0.2">
      <c r="A11" s="138"/>
      <c r="B11" s="138"/>
      <c r="C11" s="177" t="s">
        <v>101</v>
      </c>
      <c r="D11" s="147"/>
      <c r="E11" s="152">
        <v>1</v>
      </c>
      <c r="F11" s="155"/>
      <c r="G11" s="155"/>
      <c r="H11" s="155"/>
      <c r="I11" s="155"/>
      <c r="J11" s="155"/>
      <c r="K11" s="155"/>
      <c r="L11" s="155"/>
      <c r="M11" s="155"/>
      <c r="N11" s="145"/>
      <c r="O11" s="145"/>
      <c r="P11" s="145"/>
      <c r="Q11" s="145"/>
      <c r="R11" s="145"/>
      <c r="S11" s="145"/>
      <c r="T11" s="146"/>
      <c r="U11" s="145"/>
      <c r="V11" s="137"/>
      <c r="W11" s="137"/>
      <c r="X11" s="137"/>
      <c r="Y11" s="137"/>
      <c r="Z11" s="137"/>
      <c r="AA11" s="137"/>
      <c r="AB11" s="137"/>
      <c r="AC11" s="137"/>
      <c r="AD11" s="137"/>
      <c r="AE11" s="137" t="s">
        <v>102</v>
      </c>
      <c r="AF11" s="137">
        <v>0</v>
      </c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</row>
    <row r="12" spans="1:60" ht="22.5" outlineLevel="1" x14ac:dyDescent="0.2">
      <c r="A12" s="138">
        <v>3</v>
      </c>
      <c r="B12" s="138" t="s">
        <v>103</v>
      </c>
      <c r="C12" s="176" t="s">
        <v>104</v>
      </c>
      <c r="D12" s="144" t="s">
        <v>96</v>
      </c>
      <c r="E12" s="151">
        <v>3</v>
      </c>
      <c r="F12" s="154"/>
      <c r="G12" s="155">
        <f>ROUND(E12*F12,2)</f>
        <v>0</v>
      </c>
      <c r="H12" s="155"/>
      <c r="I12" s="155">
        <f>ROUND(E12*H12,2)</f>
        <v>0</v>
      </c>
      <c r="J12" s="155"/>
      <c r="K12" s="155">
        <f>ROUND(E12*J12,2)</f>
        <v>0</v>
      </c>
      <c r="L12" s="155">
        <v>21</v>
      </c>
      <c r="M12" s="155">
        <f>G12*(1+L12/100)</f>
        <v>0</v>
      </c>
      <c r="N12" s="145">
        <v>5.1000000000000004E-3</v>
      </c>
      <c r="O12" s="145">
        <f>ROUND(E12*N12,5)</f>
        <v>1.5299999999999999E-2</v>
      </c>
      <c r="P12" s="145">
        <v>0</v>
      </c>
      <c r="Q12" s="145">
        <f>ROUND(E12*P12,5)</f>
        <v>0</v>
      </c>
      <c r="R12" s="145"/>
      <c r="S12" s="145"/>
      <c r="T12" s="146">
        <v>0</v>
      </c>
      <c r="U12" s="145">
        <f>ROUND(E12*T12,2)</f>
        <v>0</v>
      </c>
      <c r="V12" s="137"/>
      <c r="W12" s="137"/>
      <c r="X12" s="137"/>
      <c r="Y12" s="137"/>
      <c r="Z12" s="137"/>
      <c r="AA12" s="137"/>
      <c r="AB12" s="137"/>
      <c r="AC12" s="137"/>
      <c r="AD12" s="137"/>
      <c r="AE12" s="137" t="s">
        <v>100</v>
      </c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</row>
    <row r="13" spans="1:60" outlineLevel="1" x14ac:dyDescent="0.2">
      <c r="A13" s="138"/>
      <c r="B13" s="138"/>
      <c r="C13" s="177" t="s">
        <v>105</v>
      </c>
      <c r="D13" s="147"/>
      <c r="E13" s="152">
        <v>3</v>
      </c>
      <c r="F13" s="155"/>
      <c r="G13" s="155"/>
      <c r="H13" s="155"/>
      <c r="I13" s="155"/>
      <c r="J13" s="155"/>
      <c r="K13" s="155"/>
      <c r="L13" s="155"/>
      <c r="M13" s="155"/>
      <c r="N13" s="145"/>
      <c r="O13" s="145"/>
      <c r="P13" s="145"/>
      <c r="Q13" s="145"/>
      <c r="R13" s="145"/>
      <c r="S13" s="145"/>
      <c r="T13" s="146"/>
      <c r="U13" s="145"/>
      <c r="V13" s="137"/>
      <c r="W13" s="137"/>
      <c r="X13" s="137"/>
      <c r="Y13" s="137"/>
      <c r="Z13" s="137"/>
      <c r="AA13" s="137"/>
      <c r="AB13" s="137"/>
      <c r="AC13" s="137"/>
      <c r="AD13" s="137"/>
      <c r="AE13" s="137" t="s">
        <v>102</v>
      </c>
      <c r="AF13" s="137">
        <v>0</v>
      </c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</row>
    <row r="14" spans="1:60" ht="22.5" outlineLevel="1" x14ac:dyDescent="0.2">
      <c r="A14" s="138">
        <v>4</v>
      </c>
      <c r="B14" s="138" t="s">
        <v>106</v>
      </c>
      <c r="C14" s="176" t="s">
        <v>107</v>
      </c>
      <c r="D14" s="144" t="s">
        <v>96</v>
      </c>
      <c r="E14" s="151">
        <v>1</v>
      </c>
      <c r="F14" s="154"/>
      <c r="G14" s="155">
        <f>ROUND(E14*F14,2)</f>
        <v>0</v>
      </c>
      <c r="H14" s="155"/>
      <c r="I14" s="155">
        <f>ROUND(E14*H14,2)</f>
        <v>0</v>
      </c>
      <c r="J14" s="155"/>
      <c r="K14" s="155">
        <f>ROUND(E14*J14,2)</f>
        <v>0</v>
      </c>
      <c r="L14" s="155">
        <v>21</v>
      </c>
      <c r="M14" s="155">
        <f>G14*(1+L14/100)</f>
        <v>0</v>
      </c>
      <c r="N14" s="145">
        <v>5.1000000000000004E-3</v>
      </c>
      <c r="O14" s="145">
        <f>ROUND(E14*N14,5)</f>
        <v>5.1000000000000004E-3</v>
      </c>
      <c r="P14" s="145">
        <v>0</v>
      </c>
      <c r="Q14" s="145">
        <f>ROUND(E14*P14,5)</f>
        <v>0</v>
      </c>
      <c r="R14" s="145"/>
      <c r="S14" s="145"/>
      <c r="T14" s="146">
        <v>0</v>
      </c>
      <c r="U14" s="145">
        <f>ROUND(E14*T14,2)</f>
        <v>0</v>
      </c>
      <c r="V14" s="137"/>
      <c r="W14" s="137"/>
      <c r="X14" s="137"/>
      <c r="Y14" s="137"/>
      <c r="Z14" s="137"/>
      <c r="AA14" s="137"/>
      <c r="AB14" s="137"/>
      <c r="AC14" s="137"/>
      <c r="AD14" s="137"/>
      <c r="AE14" s="137" t="s">
        <v>100</v>
      </c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</row>
    <row r="15" spans="1:60" outlineLevel="1" x14ac:dyDescent="0.2">
      <c r="A15" s="138"/>
      <c r="B15" s="138"/>
      <c r="C15" s="177" t="s">
        <v>108</v>
      </c>
      <c r="D15" s="147"/>
      <c r="E15" s="152">
        <v>1</v>
      </c>
      <c r="F15" s="155"/>
      <c r="G15" s="155"/>
      <c r="H15" s="155"/>
      <c r="I15" s="155"/>
      <c r="J15" s="155"/>
      <c r="K15" s="155"/>
      <c r="L15" s="155"/>
      <c r="M15" s="155"/>
      <c r="N15" s="145"/>
      <c r="O15" s="145"/>
      <c r="P15" s="145"/>
      <c r="Q15" s="145"/>
      <c r="R15" s="145"/>
      <c r="S15" s="145"/>
      <c r="T15" s="146"/>
      <c r="U15" s="145"/>
      <c r="V15" s="137"/>
      <c r="W15" s="137"/>
      <c r="X15" s="137"/>
      <c r="Y15" s="137"/>
      <c r="Z15" s="137"/>
      <c r="AA15" s="137"/>
      <c r="AB15" s="137"/>
      <c r="AC15" s="137"/>
      <c r="AD15" s="137"/>
      <c r="AE15" s="137" t="s">
        <v>102</v>
      </c>
      <c r="AF15" s="137">
        <v>0</v>
      </c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ht="22.5" outlineLevel="1" x14ac:dyDescent="0.2">
      <c r="A16" s="138">
        <v>5</v>
      </c>
      <c r="B16" s="138" t="s">
        <v>109</v>
      </c>
      <c r="C16" s="176" t="s">
        <v>110</v>
      </c>
      <c r="D16" s="144" t="s">
        <v>96</v>
      </c>
      <c r="E16" s="151">
        <v>3</v>
      </c>
      <c r="F16" s="154"/>
      <c r="G16" s="155">
        <f>ROUND(E16*F16,2)</f>
        <v>0</v>
      </c>
      <c r="H16" s="155"/>
      <c r="I16" s="155">
        <f>ROUND(E16*H16,2)</f>
        <v>0</v>
      </c>
      <c r="J16" s="155"/>
      <c r="K16" s="155">
        <f>ROUND(E16*J16,2)</f>
        <v>0</v>
      </c>
      <c r="L16" s="155">
        <v>21</v>
      </c>
      <c r="M16" s="155">
        <f>G16*(1+L16/100)</f>
        <v>0</v>
      </c>
      <c r="N16" s="145">
        <v>5.1000000000000004E-3</v>
      </c>
      <c r="O16" s="145">
        <f>ROUND(E16*N16,5)</f>
        <v>1.5299999999999999E-2</v>
      </c>
      <c r="P16" s="145">
        <v>0</v>
      </c>
      <c r="Q16" s="145">
        <f>ROUND(E16*P16,5)</f>
        <v>0</v>
      </c>
      <c r="R16" s="145"/>
      <c r="S16" s="145"/>
      <c r="T16" s="146">
        <v>0</v>
      </c>
      <c r="U16" s="145">
        <f>ROUND(E16*T16,2)</f>
        <v>0</v>
      </c>
      <c r="V16" s="137"/>
      <c r="W16" s="137"/>
      <c r="X16" s="137"/>
      <c r="Y16" s="137"/>
      <c r="Z16" s="137"/>
      <c r="AA16" s="137"/>
      <c r="AB16" s="137"/>
      <c r="AC16" s="137"/>
      <c r="AD16" s="137"/>
      <c r="AE16" s="137" t="s">
        <v>100</v>
      </c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</row>
    <row r="17" spans="1:60" outlineLevel="1" x14ac:dyDescent="0.2">
      <c r="A17" s="138"/>
      <c r="B17" s="138"/>
      <c r="C17" s="177" t="s">
        <v>111</v>
      </c>
      <c r="D17" s="147"/>
      <c r="E17" s="152">
        <v>3</v>
      </c>
      <c r="F17" s="155"/>
      <c r="G17" s="155"/>
      <c r="H17" s="155"/>
      <c r="I17" s="155"/>
      <c r="J17" s="155"/>
      <c r="K17" s="155"/>
      <c r="L17" s="155"/>
      <c r="M17" s="155"/>
      <c r="N17" s="145"/>
      <c r="O17" s="145"/>
      <c r="P17" s="145"/>
      <c r="Q17" s="145"/>
      <c r="R17" s="145"/>
      <c r="S17" s="145"/>
      <c r="T17" s="146"/>
      <c r="U17" s="145"/>
      <c r="V17" s="137"/>
      <c r="W17" s="137"/>
      <c r="X17" s="137"/>
      <c r="Y17" s="137"/>
      <c r="Z17" s="137"/>
      <c r="AA17" s="137"/>
      <c r="AB17" s="137"/>
      <c r="AC17" s="137"/>
      <c r="AD17" s="137"/>
      <c r="AE17" s="137" t="s">
        <v>102</v>
      </c>
      <c r="AF17" s="137">
        <v>0</v>
      </c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</row>
    <row r="18" spans="1:60" x14ac:dyDescent="0.2">
      <c r="A18" s="139" t="s">
        <v>92</v>
      </c>
      <c r="B18" s="139" t="s">
        <v>65</v>
      </c>
      <c r="C18" s="178" t="s">
        <v>26</v>
      </c>
      <c r="D18" s="148"/>
      <c r="E18" s="153"/>
      <c r="F18" s="156"/>
      <c r="G18" s="156">
        <f>SUMIF(AE19:AE20,"&lt;&gt;NOR",G19:G20)</f>
        <v>0</v>
      </c>
      <c r="H18" s="156"/>
      <c r="I18" s="156">
        <f>SUM(I19:I20)</f>
        <v>0</v>
      </c>
      <c r="J18" s="156"/>
      <c r="K18" s="156">
        <f>SUM(K19:K20)</f>
        <v>0</v>
      </c>
      <c r="L18" s="156"/>
      <c r="M18" s="156">
        <f>SUM(M19:M20)</f>
        <v>0</v>
      </c>
      <c r="N18" s="149"/>
      <c r="O18" s="149">
        <f>SUM(O19:O20)</f>
        <v>0</v>
      </c>
      <c r="P18" s="149"/>
      <c r="Q18" s="149">
        <f>SUM(Q19:Q20)</f>
        <v>0</v>
      </c>
      <c r="R18" s="149"/>
      <c r="S18" s="149"/>
      <c r="T18" s="150"/>
      <c r="U18" s="149">
        <f>SUM(U19:U20)</f>
        <v>0</v>
      </c>
      <c r="AE18" t="s">
        <v>93</v>
      </c>
    </row>
    <row r="19" spans="1:60" outlineLevel="1" x14ac:dyDescent="0.2">
      <c r="A19" s="138">
        <v>6</v>
      </c>
      <c r="B19" s="138" t="s">
        <v>112</v>
      </c>
      <c r="C19" s="176" t="s">
        <v>113</v>
      </c>
      <c r="D19" s="144" t="s">
        <v>114</v>
      </c>
      <c r="E19" s="151">
        <v>1</v>
      </c>
      <c r="F19" s="154"/>
      <c r="G19" s="155">
        <f>ROUND(E19*F19,2)</f>
        <v>0</v>
      </c>
      <c r="H19" s="155"/>
      <c r="I19" s="155">
        <f>ROUND(E19*H19,2)</f>
        <v>0</v>
      </c>
      <c r="J19" s="155"/>
      <c r="K19" s="155">
        <f>ROUND(E19*J19,2)</f>
        <v>0</v>
      </c>
      <c r="L19" s="155">
        <v>21</v>
      </c>
      <c r="M19" s="155">
        <f>G19*(1+L19/100)</f>
        <v>0</v>
      </c>
      <c r="N19" s="145">
        <v>0</v>
      </c>
      <c r="O19" s="145">
        <f>ROUND(E19*N19,5)</f>
        <v>0</v>
      </c>
      <c r="P19" s="145">
        <v>0</v>
      </c>
      <c r="Q19" s="145">
        <f>ROUND(E19*P19,5)</f>
        <v>0</v>
      </c>
      <c r="R19" s="145"/>
      <c r="S19" s="145"/>
      <c r="T19" s="146">
        <v>0</v>
      </c>
      <c r="U19" s="145">
        <f>ROUND(E19*T19,2)</f>
        <v>0</v>
      </c>
      <c r="V19" s="137"/>
      <c r="W19" s="137"/>
      <c r="X19" s="137"/>
      <c r="Y19" s="137"/>
      <c r="Z19" s="137"/>
      <c r="AA19" s="137"/>
      <c r="AB19" s="137"/>
      <c r="AC19" s="137"/>
      <c r="AD19" s="137"/>
      <c r="AE19" s="137" t="s">
        <v>97</v>
      </c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</row>
    <row r="20" spans="1:60" outlineLevel="1" x14ac:dyDescent="0.2">
      <c r="A20" s="165">
        <v>7</v>
      </c>
      <c r="B20" s="165" t="s">
        <v>115</v>
      </c>
      <c r="C20" s="179" t="s">
        <v>116</v>
      </c>
      <c r="D20" s="166" t="s">
        <v>114</v>
      </c>
      <c r="E20" s="167">
        <v>1</v>
      </c>
      <c r="F20" s="168"/>
      <c r="G20" s="169">
        <f>ROUND(E20*F20,2)</f>
        <v>0</v>
      </c>
      <c r="H20" s="169"/>
      <c r="I20" s="169">
        <f>ROUND(E20*H20,2)</f>
        <v>0</v>
      </c>
      <c r="J20" s="169"/>
      <c r="K20" s="169">
        <f>ROUND(E20*J20,2)</f>
        <v>0</v>
      </c>
      <c r="L20" s="169">
        <v>21</v>
      </c>
      <c r="M20" s="169">
        <f>G20*(1+L20/100)</f>
        <v>0</v>
      </c>
      <c r="N20" s="170">
        <v>0</v>
      </c>
      <c r="O20" s="170">
        <f>ROUND(E20*N20,5)</f>
        <v>0</v>
      </c>
      <c r="P20" s="170">
        <v>0</v>
      </c>
      <c r="Q20" s="170">
        <f>ROUND(E20*P20,5)</f>
        <v>0</v>
      </c>
      <c r="R20" s="170"/>
      <c r="S20" s="170"/>
      <c r="T20" s="171">
        <v>0</v>
      </c>
      <c r="U20" s="170">
        <f>ROUND(E20*T20,2)</f>
        <v>0</v>
      </c>
      <c r="V20" s="137"/>
      <c r="W20" s="137"/>
      <c r="X20" s="137"/>
      <c r="Y20" s="137"/>
      <c r="Z20" s="137"/>
      <c r="AA20" s="137"/>
      <c r="AB20" s="137"/>
      <c r="AC20" s="137"/>
      <c r="AD20" s="137"/>
      <c r="AE20" s="137" t="s">
        <v>97</v>
      </c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</row>
    <row r="21" spans="1:60" x14ac:dyDescent="0.2">
      <c r="A21" s="4"/>
      <c r="B21" s="5" t="s">
        <v>117</v>
      </c>
      <c r="C21" s="180" t="s">
        <v>117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AC21">
        <v>15</v>
      </c>
      <c r="AD21">
        <v>21</v>
      </c>
    </row>
    <row r="22" spans="1:60" x14ac:dyDescent="0.2">
      <c r="A22" s="172"/>
      <c r="B22" s="173" t="s">
        <v>28</v>
      </c>
      <c r="C22" s="181" t="s">
        <v>117</v>
      </c>
      <c r="D22" s="174"/>
      <c r="E22" s="174"/>
      <c r="F22" s="174"/>
      <c r="G22" s="175">
        <f>G8+G18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AC22">
        <f>SUMIF(L7:L20,AC21,G7:G20)</f>
        <v>0</v>
      </c>
      <c r="AD22">
        <f>SUMIF(L7:L20,AD21,G7:G20)</f>
        <v>0</v>
      </c>
      <c r="AE22" t="s">
        <v>118</v>
      </c>
    </row>
    <row r="23" spans="1:60" x14ac:dyDescent="0.2">
      <c r="A23" s="4"/>
      <c r="B23" s="5" t="s">
        <v>117</v>
      </c>
      <c r="C23" s="180" t="s">
        <v>117</v>
      </c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</row>
    <row r="24" spans="1:60" x14ac:dyDescent="0.2">
      <c r="A24" s="4"/>
      <c r="B24" s="5" t="s">
        <v>117</v>
      </c>
      <c r="C24" s="180" t="s">
        <v>117</v>
      </c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</row>
    <row r="25" spans="1:60" x14ac:dyDescent="0.2">
      <c r="A25" s="255" t="s">
        <v>119</v>
      </c>
      <c r="B25" s="255"/>
      <c r="C25" s="256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</row>
    <row r="26" spans="1:60" x14ac:dyDescent="0.2">
      <c r="A26" s="236"/>
      <c r="B26" s="237"/>
      <c r="C26" s="238"/>
      <c r="D26" s="237"/>
      <c r="E26" s="237"/>
      <c r="F26" s="237"/>
      <c r="G26" s="239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AE26" t="s">
        <v>120</v>
      </c>
    </row>
    <row r="27" spans="1:60" x14ac:dyDescent="0.2">
      <c r="A27" s="240"/>
      <c r="B27" s="241"/>
      <c r="C27" s="242"/>
      <c r="D27" s="241"/>
      <c r="E27" s="241"/>
      <c r="F27" s="241"/>
      <c r="G27" s="243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60" x14ac:dyDescent="0.2">
      <c r="A28" s="240"/>
      <c r="B28" s="241"/>
      <c r="C28" s="242"/>
      <c r="D28" s="241"/>
      <c r="E28" s="241"/>
      <c r="F28" s="241"/>
      <c r="G28" s="243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</row>
    <row r="29" spans="1:60" x14ac:dyDescent="0.2">
      <c r="A29" s="240"/>
      <c r="B29" s="241"/>
      <c r="C29" s="242"/>
      <c r="D29" s="241"/>
      <c r="E29" s="241"/>
      <c r="F29" s="241"/>
      <c r="G29" s="24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</row>
    <row r="30" spans="1:60" x14ac:dyDescent="0.2">
      <c r="A30" s="244"/>
      <c r="B30" s="245"/>
      <c r="C30" s="246"/>
      <c r="D30" s="245"/>
      <c r="E30" s="245"/>
      <c r="F30" s="245"/>
      <c r="G30" s="247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</row>
    <row r="31" spans="1:60" x14ac:dyDescent="0.2">
      <c r="A31" s="4"/>
      <c r="B31" s="5" t="s">
        <v>117</v>
      </c>
      <c r="C31" s="180" t="s">
        <v>117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</row>
    <row r="32" spans="1:60" x14ac:dyDescent="0.2">
      <c r="C32" s="182"/>
      <c r="AE32" t="s">
        <v>121</v>
      </c>
    </row>
  </sheetData>
  <sheetProtection sheet="1" objects="1" scenarios="1" selectLockedCells="1"/>
  <mergeCells count="6">
    <mergeCell ref="A26:G30"/>
    <mergeCell ref="A1:G1"/>
    <mergeCell ref="C2:G2"/>
    <mergeCell ref="C3:G3"/>
    <mergeCell ref="C4:G4"/>
    <mergeCell ref="A25:C25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Olsa</dc:creator>
  <cp:lastModifiedBy>Koubová Kateřina</cp:lastModifiedBy>
  <cp:lastPrinted>2014-02-28T09:52:57Z</cp:lastPrinted>
  <dcterms:created xsi:type="dcterms:W3CDTF">2009-04-08T07:15:50Z</dcterms:created>
  <dcterms:modified xsi:type="dcterms:W3CDTF">2024-03-21T08:34:45Z</dcterms:modified>
</cp:coreProperties>
</file>