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4 Ulice Za Příhonem\Rozpočet a VV\Výkaz výměr zamčený\"/>
    </mc:Choice>
  </mc:AlternateContent>
  <xr:revisionPtr revIDLastSave="0" documentId="13_ncr:1_{F9A4D00D-7355-4EFB-A9C9-BD77F2CB3C5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Stavba!$H$41</definedName>
    <definedName name="CenaCelkem">Stavba!$G$30</definedName>
    <definedName name="CenaCelkemBezDPH">Stavba!$G$29</definedName>
    <definedName name="CenaCelkemVypocet" localSheetId="1">Stavba!$I$41</definedName>
    <definedName name="cisloobjektu">Stavba!$C$4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Stavba!$D$5</definedName>
    <definedName name="dadresa">Stavba!$D$13:$G$13</definedName>
    <definedName name="DIČ" localSheetId="1">Stavba!$I$13</definedName>
    <definedName name="dmisto">Stavba!$D$14:$G$14</definedName>
    <definedName name="DPHSni">Stavba!$G$25</definedName>
    <definedName name="DPHZakl">Stavba!$G$27</definedName>
    <definedName name="dpsc" localSheetId="1">Stavba!$C$14</definedName>
    <definedName name="IČO" localSheetId="1">Stavba!$I$12</definedName>
    <definedName name="Mena">Stavba!$J$30</definedName>
    <definedName name="MistoStavby">Stavba!$D$5</definedName>
    <definedName name="nazevobjektu">Stavba!$D$4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Stavba!$E$5</definedName>
    <definedName name="oadresa">Stavba!$D$7</definedName>
    <definedName name="Objednatel" localSheetId="1">Stavba!$D$6</definedName>
    <definedName name="Objekt" localSheetId="1">Stavba!$B$39</definedName>
    <definedName name="_xlnm.Print_Area" localSheetId="3">'Rozpočet Pol'!$A$1:$U$136</definedName>
    <definedName name="_xlnm.Print_Area" localSheetId="1">Stavba!$A$1:$J$58</definedName>
    <definedName name="odic" localSheetId="1">Stavba!$I$7</definedName>
    <definedName name="oico" localSheetId="1">Stavba!$I$6</definedName>
    <definedName name="omisto" localSheetId="1">Stavba!$D$8</definedName>
    <definedName name="onazev" localSheetId="1">Stavba!$D$7</definedName>
    <definedName name="opsc" localSheetId="1">Stavba!$C$8</definedName>
    <definedName name="padresa">Stavba!$D$10</definedName>
    <definedName name="pdic">Stavba!$I$10</definedName>
    <definedName name="pico">Stavba!$I$9</definedName>
    <definedName name="pmisto">Stavba!$D$11</definedName>
    <definedName name="PocetMJ">#REF!</definedName>
    <definedName name="PoptavkaID">Stavba!$A$1</definedName>
    <definedName name="pPSC">Stavba!$C$11</definedName>
    <definedName name="Projektant">Stavba!$D$9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Stavba!$D$15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Stavba!$F$41</definedName>
    <definedName name="ZakladDPHZakl">Stavba!$G$26</definedName>
    <definedName name="ZakladDPHZaklVypocet" localSheetId="1">Stavba!$G$41</definedName>
    <definedName name="ZaObjednatele">Stavba!$G$35</definedName>
    <definedName name="Zaokrouhleni">Stavba!$G$28</definedName>
    <definedName name="ZaZhotovitele">Stavba!$D$35</definedName>
    <definedName name="Zhotovitel">Stavba!$D$12:$G$12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6" i="12" l="1"/>
  <c r="F40" i="1" s="1"/>
  <c r="BA101" i="12"/>
  <c r="BA98" i="12"/>
  <c r="BA86" i="12"/>
  <c r="BA81" i="12"/>
  <c r="BA78" i="12"/>
  <c r="BA73" i="12"/>
  <c r="BA70" i="12"/>
  <c r="BA67" i="12"/>
  <c r="BA57" i="12"/>
  <c r="BA49" i="12"/>
  <c r="BA46" i="12"/>
  <c r="BA41" i="12"/>
  <c r="BA32" i="12"/>
  <c r="BA23" i="12"/>
  <c r="BA20" i="12"/>
  <c r="BA13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6" i="12"/>
  <c r="I56" i="12"/>
  <c r="I55" i="12" s="1"/>
  <c r="K56" i="12"/>
  <c r="K55" i="12" s="1"/>
  <c r="O56" i="12"/>
  <c r="O55" i="12" s="1"/>
  <c r="Q56" i="12"/>
  <c r="Q55" i="12" s="1"/>
  <c r="U56" i="12"/>
  <c r="U55" i="12" s="1"/>
  <c r="G60" i="12"/>
  <c r="M60" i="12" s="1"/>
  <c r="I60" i="12"/>
  <c r="K60" i="12"/>
  <c r="O60" i="12"/>
  <c r="Q60" i="12"/>
  <c r="U60" i="12"/>
  <c r="U59" i="12" s="1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9" i="12"/>
  <c r="M69" i="12" s="1"/>
  <c r="I69" i="12"/>
  <c r="K69" i="12"/>
  <c r="O69" i="12"/>
  <c r="Q69" i="12"/>
  <c r="U69" i="12"/>
  <c r="G72" i="12"/>
  <c r="M72" i="12" s="1"/>
  <c r="I72" i="12"/>
  <c r="K72" i="12"/>
  <c r="O72" i="12"/>
  <c r="Q72" i="12"/>
  <c r="U72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80" i="12"/>
  <c r="M80" i="12" s="1"/>
  <c r="I80" i="12"/>
  <c r="K80" i="12"/>
  <c r="O80" i="12"/>
  <c r="Q80" i="12"/>
  <c r="U80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I92" i="12"/>
  <c r="G93" i="12"/>
  <c r="I93" i="12"/>
  <c r="K93" i="12"/>
  <c r="K92" i="12" s="1"/>
  <c r="O93" i="12"/>
  <c r="O92" i="12" s="1"/>
  <c r="Q93" i="12"/>
  <c r="Q92" i="12" s="1"/>
  <c r="U93" i="12"/>
  <c r="U92" i="12" s="1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100" i="12"/>
  <c r="M100" i="12" s="1"/>
  <c r="I100" i="12"/>
  <c r="K100" i="12"/>
  <c r="O100" i="12"/>
  <c r="Q100" i="12"/>
  <c r="U100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10" i="12"/>
  <c r="I110" i="12"/>
  <c r="K110" i="12"/>
  <c r="K109" i="12" s="1"/>
  <c r="O110" i="12"/>
  <c r="Q110" i="12"/>
  <c r="U110" i="12"/>
  <c r="G112" i="12"/>
  <c r="M112" i="12" s="1"/>
  <c r="I112" i="12"/>
  <c r="K112" i="12"/>
  <c r="O112" i="12"/>
  <c r="Q112" i="12"/>
  <c r="U112" i="12"/>
  <c r="G114" i="12"/>
  <c r="M114" i="12" s="1"/>
  <c r="I114" i="12"/>
  <c r="K114" i="12"/>
  <c r="O114" i="12"/>
  <c r="Q114" i="12"/>
  <c r="U114" i="12"/>
  <c r="U109" i="12" s="1"/>
  <c r="G117" i="12"/>
  <c r="M117" i="12" s="1"/>
  <c r="I117" i="12"/>
  <c r="K117" i="12"/>
  <c r="O117" i="12"/>
  <c r="Q117" i="12"/>
  <c r="U117" i="12"/>
  <c r="G120" i="12"/>
  <c r="G119" i="12" s="1"/>
  <c r="I56" i="1" s="1"/>
  <c r="I120" i="12"/>
  <c r="K120" i="12"/>
  <c r="O120" i="12"/>
  <c r="O119" i="12" s="1"/>
  <c r="Q120" i="12"/>
  <c r="U120" i="12"/>
  <c r="U119" i="12" s="1"/>
  <c r="G121" i="12"/>
  <c r="M121" i="12" s="1"/>
  <c r="I121" i="12"/>
  <c r="K121" i="12"/>
  <c r="O121" i="12"/>
  <c r="Q121" i="12"/>
  <c r="U121" i="12"/>
  <c r="G123" i="12"/>
  <c r="I123" i="12"/>
  <c r="I122" i="12" s="1"/>
  <c r="K123" i="12"/>
  <c r="K122" i="12" s="1"/>
  <c r="O123" i="12"/>
  <c r="O122" i="12" s="1"/>
  <c r="Q123" i="12"/>
  <c r="Q122" i="12" s="1"/>
  <c r="U123" i="12"/>
  <c r="U122" i="12" s="1"/>
  <c r="I21" i="1"/>
  <c r="I20" i="1"/>
  <c r="I19" i="1"/>
  <c r="AZ44" i="1"/>
  <c r="G28" i="1"/>
  <c r="J29" i="1"/>
  <c r="J27" i="1"/>
  <c r="G39" i="1"/>
  <c r="F39" i="1"/>
  <c r="J24" i="1"/>
  <c r="J25" i="1"/>
  <c r="J26" i="1"/>
  <c r="J28" i="1"/>
  <c r="E25" i="1"/>
  <c r="E27" i="1"/>
  <c r="AD126" i="12" l="1"/>
  <c r="G40" i="1" s="1"/>
  <c r="G41" i="1" s="1"/>
  <c r="G26" i="1" s="1"/>
  <c r="G27" i="1" s="1"/>
  <c r="G122" i="12"/>
  <c r="I57" i="1" s="1"/>
  <c r="I18" i="1" s="1"/>
  <c r="M123" i="12"/>
  <c r="M122" i="12" s="1"/>
  <c r="F41" i="1"/>
  <c r="G24" i="1" s="1"/>
  <c r="G25" i="1" s="1"/>
  <c r="Q8" i="12"/>
  <c r="K94" i="12"/>
  <c r="O8" i="12"/>
  <c r="I8" i="12"/>
  <c r="O59" i="12"/>
  <c r="I109" i="12"/>
  <c r="Q109" i="12"/>
  <c r="O94" i="12"/>
  <c r="U94" i="12"/>
  <c r="K59" i="12"/>
  <c r="K119" i="12"/>
  <c r="I119" i="12"/>
  <c r="I94" i="12"/>
  <c r="Q59" i="12"/>
  <c r="K8" i="12"/>
  <c r="Q119" i="12"/>
  <c r="O109" i="12"/>
  <c r="Q94" i="12"/>
  <c r="I59" i="12"/>
  <c r="U8" i="12"/>
  <c r="G55" i="12"/>
  <c r="I51" i="1" s="1"/>
  <c r="M56" i="12"/>
  <c r="M55" i="12" s="1"/>
  <c r="M94" i="12"/>
  <c r="M93" i="12"/>
  <c r="M92" i="12" s="1"/>
  <c r="G92" i="12"/>
  <c r="I53" i="1" s="1"/>
  <c r="G8" i="12"/>
  <c r="M59" i="12"/>
  <c r="M110" i="12"/>
  <c r="M109" i="12" s="1"/>
  <c r="G109" i="12"/>
  <c r="I55" i="1" s="1"/>
  <c r="G94" i="12"/>
  <c r="I54" i="1" s="1"/>
  <c r="G59" i="12"/>
  <c r="I52" i="1" s="1"/>
  <c r="M120" i="12"/>
  <c r="M119" i="12" s="1"/>
  <c r="M9" i="12"/>
  <c r="M8" i="12" s="1"/>
  <c r="H40" i="1" l="1"/>
  <c r="I40" i="1" s="1"/>
  <c r="I41" i="1" s="1"/>
  <c r="J40" i="1" s="1"/>
  <c r="J41" i="1" s="1"/>
  <c r="G29" i="1"/>
  <c r="G30" i="1"/>
  <c r="I50" i="1"/>
  <c r="G126" i="12"/>
  <c r="H41" i="1" l="1"/>
  <c r="I58" i="1"/>
  <c r="I17" i="1"/>
  <c r="I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<sst xmlns="http://schemas.openxmlformats.org/spreadsheetml/2006/main" count="495" uniqueCount="267">
  <si>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</si>
  <si>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</si>
  <si>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</si>
  <si>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</si>
  <si>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</si>
  <si>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</si>
  <si>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</si>
  <si>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</si>
  <si>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</si>
  <si>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</si>
  <si>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</si>
  <si>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</si>
  <si>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</si>
  <si>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</si>
  <si>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</si>
  <si>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</si>
  <si>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</si>
  <si>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</si>
  <si>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</si>
  <si>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</si>
  <si>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</si>
  <si>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</si>
  <si>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</si>
  <si>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</si>
  <si>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</si>
  <si>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</si>
  <si>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</si>
  <si>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</si>
  <si>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</si>
  <si>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</si>
  <si>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</si>
  <si>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</si>
  <si>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</si>
  <si>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</si>
  <si>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</si>
  <si>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</si>
  <si>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</si>
  <si>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</si>
  <si>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</si>
  <si>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</si>
  <si>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</si>
  <si>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</si>
  <si>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Za Příhonem</t>
  </si>
  <si>
    <t>Rozpočet:</t>
  </si>
  <si>
    <t>Misto</t>
  </si>
  <si>
    <t>Ing. Tomáš Olša</t>
  </si>
  <si>
    <t>Rekonstrukce ulice Za Příhonem, Bystřice pod Hostýnem (SO 104 - oprava MK)</t>
  </si>
  <si>
    <t>Město Bystřice pod Hostýnem</t>
  </si>
  <si>
    <t>Masarykovo nám. 137</t>
  </si>
  <si>
    <t>Bystřice pod Hostýnem</t>
  </si>
  <si>
    <t>76861</t>
  </si>
  <si>
    <t>00287113</t>
  </si>
  <si>
    <t>Rozpočet</t>
  </si>
  <si>
    <t>Celkem za stavbu</t>
  </si>
  <si>
    <t>CZK</t>
  </si>
  <si>
    <t xml:space="preserve">Popis rozpočtu:  - </t>
  </si>
  <si>
    <t>Projektová dokumentace řeší stavební úpravy stávajících zpevněných ploch místní komunikace vozovky ul. Za Příhonem.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</si>
  <si>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</si>
  <si>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</si>
  <si>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</si>
  <si>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</si>
  <si>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</si>
  <si>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</si>
  <si>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</si>
  <si>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</si>
  <si>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</si>
  <si>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</si>
  <si>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</si>
  <si>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</si>
  <si>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</si>
  <si>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</si>
  <si>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</si>
  <si>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</si>
  <si>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</si>
  <si>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</si>
  <si>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</si>
  <si>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</si>
  <si>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</si>
  <si>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</si>
  <si>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</si>
  <si>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</si>
  <si>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</si>
  <si>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</si>
  <si>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</si>
  <si>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</si>
  <si>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</si>
  <si>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</si>
  <si>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</si>
  <si>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</si>
  <si>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</si>
  <si>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</si>
  <si>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</si>
  <si>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</si>
  <si>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</si>
  <si>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</si>
  <si>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</si>
  <si>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</si>
  <si>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</si>
  <si>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</si>
  <si>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</si>
  <si>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</si>
  <si>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</si>
  <si>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</si>
  <si>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</si>
  <si>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</si>
  <si>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nakládání a odvozu na skládku do 1 km</t>
  </si>
  <si>
    <t>m</t>
  </si>
  <si>
    <t>POL1_0</t>
  </si>
  <si>
    <t>s vybouráním lože, s přemístěním hmot na skládku na vzdálenost do 3 m nebo naložením na dopravní prostředek</t>
  </si>
  <si>
    <t>POP</t>
  </si>
  <si>
    <t>stávající obruby:17+17</t>
  </si>
  <si>
    <t>VV</t>
  </si>
  <si>
    <t>113201111R00</t>
  </si>
  <si>
    <t>Vytrhání obrubníků chodníkových a parkových, včetně nakládání a odvozu na skládku do 1 km</t>
  </si>
  <si>
    <t>stávající obruby:18+17</t>
  </si>
  <si>
    <t>113107222RAB</t>
  </si>
  <si>
    <t>Odstranění asfaltobetonové vozovky pl. nad 50 m2, včetně nakládání a odvozu na skládku do 1 km</t>
  </si>
  <si>
    <t>m2</t>
  </si>
  <si>
    <t>POL2_0</t>
  </si>
  <si>
    <t>stávající vozovka včetně podkladních vrstev:142+9</t>
  </si>
  <si>
    <t>113106004RAB</t>
  </si>
  <si>
    <t>Odstranění beton.dlažby vč.podkladu, pl.nad 50 m2, včetně nakládání a odvozu na skládku do 1 km</t>
  </si>
  <si>
    <t>stávající chodníky včetně podkladních vrstev:27+31</t>
  </si>
  <si>
    <t>121103111R00</t>
  </si>
  <si>
    <t>Skrývka zemin v rovině a sklonu 1:5</t>
  </si>
  <si>
    <t>m3</t>
  </si>
  <si>
    <t>Skrývka zemin schopných zúrodnění s naložením na dopravní prostředek nebo s přehozením do 3 m</t>
  </si>
  <si>
    <t>stávající nezpevněné plochy (předpoklad 15 cm):(20+13)*0,15</t>
  </si>
  <si>
    <t>132201110R00</t>
  </si>
  <si>
    <t>Hloubení rýh š.do 60 cm v hor.3 do 50 m3, STROJNĚ</t>
  </si>
  <si>
    <t>Hloubení rýh zapažených i nezapažených s urovnáním dna do předepsaného profilu a spádu, s přehozením výkopku na přilehlém terénu na vzdálenost do 3 m od podélné osy rýhy nebo s naložením výkopku na dopravní prostředek.</t>
  </si>
  <si>
    <t>rýha pro trativod:20*0,25</t>
  </si>
  <si>
    <t>162100010RA0</t>
  </si>
  <si>
    <t>Vodorovné přemístění výkopku</t>
  </si>
  <si>
    <t>odvoz zeminy na skládku (předpoklad skládka do 15 km):5</t>
  </si>
  <si>
    <t>162100010RAA</t>
  </si>
  <si>
    <t>Vodorovné přemístění výkopku, příplatek za každý další 1 km</t>
  </si>
  <si>
    <t>odvoz zeminy na skládku (předpoklad skládka do 15 km):14*5</t>
  </si>
  <si>
    <t>199000005R00</t>
  </si>
  <si>
    <t>Poplatek za skládku zeminy 1- 4, č. dle katal. odpadů 17 05 04</t>
  </si>
  <si>
    <t>t</t>
  </si>
  <si>
    <t>5*1750/1000</t>
  </si>
  <si>
    <t>122201101R00</t>
  </si>
  <si>
    <t>Odkopávky nezapažené v hor. 3 do 100 m3</t>
  </si>
  <si>
    <t>Odkopávky a prokopávky nezapažené s přehozením výkopku na vzdálenost do 3 m nebo s naložením na dopravní prostředek.</t>
  </si>
  <si>
    <t>výkop pro výměnu podloží při nevyhovující únosnosti:181,2*0,3+58*0,12</t>
  </si>
  <si>
    <t>výkop pro výměnu podloží při nevyhovující únosnosti:61,32</t>
  </si>
  <si>
    <t>výkop pro výměnu podloží při nevyhovující únosnosti:14*61,32</t>
  </si>
  <si>
    <t>výkop pro výměnu podloží při nevyhovující únosnosti:61,32*1750/1000</t>
  </si>
  <si>
    <t>181101102R00</t>
  </si>
  <si>
    <t>Úprava pláně v zářezech v hor. 1-4, se zhutněním</t>
  </si>
  <si>
    <t>vyrovnáním výškových rozdílů</t>
  </si>
  <si>
    <t>zhutnění zemní pláně zpevněných ploch:181,2+58</t>
  </si>
  <si>
    <t>182001131R00</t>
  </si>
  <si>
    <t>Plošná úprava terénu, nerovnosti do 20 cm v rovině</t>
  </si>
  <si>
    <t>urovnání okolních nezpevněných ploch:20+13</t>
  </si>
  <si>
    <t>167103101R00</t>
  </si>
  <si>
    <t>Nakládání výkopku zeminy schopné zúrodnění</t>
  </si>
  <si>
    <t>Nakládání neulehlého výkopku z hromad</t>
  </si>
  <si>
    <t>zatravnění okolních nezpevněných ploch:4,95</t>
  </si>
  <si>
    <t>162206113R00</t>
  </si>
  <si>
    <t>Vodorovné přemístění zemin pro zúrodnění do 100 m</t>
  </si>
  <si>
    <t>bez naložení, avšak se složením</t>
  </si>
  <si>
    <t>181006111R00</t>
  </si>
  <si>
    <t>Rozprostření zemin v rov./sklonu 1:5, tl. do 10 cm</t>
  </si>
  <si>
    <t>zatravnění okolních nezpevněných ploch:33</t>
  </si>
  <si>
    <t>180400020RA0</t>
  </si>
  <si>
    <t>Založení trávníku parkového, rovina, dodání osiva</t>
  </si>
  <si>
    <t>212750010RAB</t>
  </si>
  <si>
    <t>Trativody z drenážních trubek, lože štěrkopís.,obsyp kamenivem,světlost trub 10cm</t>
  </si>
  <si>
    <t>Trativody z drenážních trubek, včetně lože ze štěrkopísku a obsypu z z kameniva, bez výkopu rýhy.</t>
  </si>
  <si>
    <t>odvodnění zemní pláně:20</t>
  </si>
  <si>
    <t>564761111R00</t>
  </si>
  <si>
    <t>Podklad z kameniva drceného vel.32-63 mm,tl. 20 cm</t>
  </si>
  <si>
    <t>K1 - výměna podloží při nevyhovující únosnosti:181,2</t>
  </si>
  <si>
    <t>564731111R00</t>
  </si>
  <si>
    <t>Podklad z kameniva drceného vel.32-63 mm,tl. 10 cm</t>
  </si>
  <si>
    <t>564861111RT4</t>
  </si>
  <si>
    <t>Podklad ze štěrkodrti po zhutnění tloušťky 20 cm, štěrkodrť frakce 0-63 mm</t>
  </si>
  <si>
    <t>K1 - podkladní vrstva:151*1,2</t>
  </si>
  <si>
    <t>567122112R00</t>
  </si>
  <si>
    <t>Podklad z kameniva zpev.cementem SC C8/10 tl.13 cm</t>
  </si>
  <si>
    <t>bez dilatačních spár, s rozprostřením a zhutněním</t>
  </si>
  <si>
    <t>K1 - podkladní vrstva:151</t>
  </si>
  <si>
    <t>573111124R00</t>
  </si>
  <si>
    <t>Postřik infiltrační, množství zbytkového asfaltového pojiva 1,00 kg/m2</t>
  </si>
  <si>
    <t>z asfaltu nebo asfaltové emulze</t>
  </si>
  <si>
    <t>K1:151</t>
  </si>
  <si>
    <t>565151211R00</t>
  </si>
  <si>
    <t>Podklad z obal kam.ACP 16+,ACP 22+,nad 3 m,tl.7 cm</t>
  </si>
  <si>
    <t>s rozprostřením a zhutněním, v pruhu šířky přes 3 m</t>
  </si>
  <si>
    <t>K1 - podkladní vrstva krytu:151</t>
  </si>
  <si>
    <t>573231127R00</t>
  </si>
  <si>
    <t>Postřik spojovací z KAE, množství zbytkového asfaltu 0,7 kg/m2</t>
  </si>
  <si>
    <t>577132211R00</t>
  </si>
  <si>
    <t>Beton asfalt. ACO 8, nebo ACO 11, nad 3 m, 4 cm</t>
  </si>
  <si>
    <t>v pruhu šířky přes 3 m, obrusný</t>
  </si>
  <si>
    <t>K1 - obrusná vrstva krytu:142+9</t>
  </si>
  <si>
    <t>567122111R00</t>
  </si>
  <si>
    <t>Podklad z kameniva zpev.cementem SC C8/10 tl.12 cm</t>
  </si>
  <si>
    <t>K3 - výměna podloží při nevyhovující únosnosti:58</t>
  </si>
  <si>
    <t>564851111RT2</t>
  </si>
  <si>
    <t>Podklad ze štěrkodrti po zhutnění tloušťky 15 cm, štěrkodrť frakce 0-32 mm</t>
  </si>
  <si>
    <t>K3 - podkladní vrstva:58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</si>
  <si>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</si>
  <si>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</si>
  <si>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</si>
  <si>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K3 - chodníky:58</t>
  </si>
  <si>
    <t>59245110R</t>
  </si>
  <si>
    <t>Dlažba skladebná 200 x 100 x 60 mm přírodní</t>
  </si>
  <si>
    <t>POL3_0</t>
  </si>
  <si>
    <t>K3 - chodníky:27+31</t>
  </si>
  <si>
    <t>599141111R00</t>
  </si>
  <si>
    <t>Vyplnění spár živičnou zálivkou</t>
  </si>
  <si>
    <t>napojení na stávající vozovky:19</t>
  </si>
  <si>
    <t>899431111R00</t>
  </si>
  <si>
    <t>Výšková úprava do 20 cm, zvýšení /snížení krytu šoupěte</t>
  </si>
  <si>
    <t>kus</t>
  </si>
  <si>
    <t>919735113R00</t>
  </si>
  <si>
    <t>Řezání stávajícího živičného krytu tl. 10 - 15 cm</t>
  </si>
  <si>
    <t>917862111RT7</t>
  </si>
  <si>
    <t>Osazení stojatého obrubníku betonového, s boční opěrou, do lože z betonu C 16/20</t>
  </si>
  <si>
    <t>včetně obrubníku 100/15/25</t>
  </si>
  <si>
    <t>silniční obrubník:17+17</t>
  </si>
  <si>
    <t>916661111RT5</t>
  </si>
  <si>
    <t>Osazení park. obrubníků do lože z C 16/20 s opěrou, včetně obrubníku 80x250x1000 mm</t>
  </si>
  <si>
    <t>lože z betonu prostého C 16/20 tl. 80 až 100 mm</t>
  </si>
  <si>
    <t>chodníkový obrubník:18+17</t>
  </si>
  <si>
    <t>914001121RT6</t>
  </si>
  <si>
    <t>Osaz.svislé dopr.značky a sloupku,Al patka, základ, včetně dodávky sloupku a značky</t>
  </si>
  <si>
    <t>40444984.AR</t>
  </si>
  <si>
    <t>Značka dopravní upravující přednost P 4, rozměr 700 mm, fólie 1</t>
  </si>
  <si>
    <t>P 4:1</t>
  </si>
  <si>
    <t>914001125R00</t>
  </si>
  <si>
    <t>Osazení svislé dopr.značky na sloupek nebo konzolu</t>
  </si>
  <si>
    <t>40444972.AR</t>
  </si>
  <si>
    <t>Značka dopravní upravující přednost P 2 - P 3, rozměr 500 x 500 mm, fólie 1</t>
  </si>
  <si>
    <t>P 2:1</t>
  </si>
  <si>
    <t>979082219R00</t>
  </si>
  <si>
    <t>Příplatek za dopravu suti po suchu za další 1 km</t>
  </si>
  <si>
    <t>předpoklad skládka do 15 km:14*(33,99425+22,071+117,55576)</t>
  </si>
  <si>
    <t>979990121R00</t>
  </si>
  <si>
    <t>Poplatek za uložení suti - asfaltové pásy, skupina odpadu 170302</t>
  </si>
  <si>
    <t>kryt vozovky:135,97701*0,25</t>
  </si>
  <si>
    <t>979990103R00</t>
  </si>
  <si>
    <t>Poplatek za uložení suti - beton, skupina odpadu 170101</t>
  </si>
  <si>
    <t>obruby:9,18+7,7</t>
  </si>
  <si>
    <t>dlažba:20,764*0,25</t>
  </si>
  <si>
    <t>979999973R00</t>
  </si>
  <si>
    <t>Poplatek za uložení, zemina a kamení, (skup.170504)</t>
  </si>
  <si>
    <t>podkladní vrstvy:(135,97701+20,764)*0,75</t>
  </si>
  <si>
    <t>998225111R00</t>
  </si>
  <si>
    <t>Přesun hmot, pozemní komunikace, kryt živičný</t>
  </si>
  <si>
    <t>soubor</t>
  </si>
  <si>
    <t>998223011R00</t>
  </si>
  <si>
    <t>Přesun hmot, pozemní komunikace, kryt dlážděný</t>
  </si>
  <si>
    <t>711823111RT2</t>
  </si>
  <si>
    <t>Položení nopové fólie vodorovně, včetně dodávky fólie</t>
  </si>
  <si>
    <t>(17+13)*0,5</t>
  </si>
  <si>
    <t/>
  </si>
  <si>
    <t>SUM</t>
  </si>
  <si>
    <t>Poznámky uchazeče k zadání</t>
  </si>
  <si>
    <t>POPUZIV</t>
  </si>
  <si>
    <t>END</t>
  </si>
  <si>
    <t>Soupis prací</t>
  </si>
  <si>
    <t>Rekonstrukce ulice Za Příhonem, Bystřice pod Hostýnem</t>
  </si>
  <si>
    <t>SO 104 Oprava 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</si>
</sst>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9" fillId="0" borderId="39" xfId="0" applyFont="1" applyBorder="1" applyAlignment="1">
      <alignment vertical="top" wrapText="1" shrinkToFit="1"/>
    </xf>
    <xf numFmtId="164" fontId="19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9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6" fillId="3" borderId="0" xfId="0" applyNumberFormat="1" applyFont="1" applyFill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 shrinkToFi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opLeftCell="B1" zoomScaleNormal="100" zoomScaleSheetLayoutView="75" workbookViewId="0">
      <selection activeCell="R34" sqref="R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08" t="s">
        <v>264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3"/>
      <c r="B2" s="70" t="s">
        <v>40</v>
      </c>
      <c r="C2" s="71"/>
      <c r="D2" s="224" t="s">
        <v>265</v>
      </c>
      <c r="E2" s="225"/>
      <c r="F2" s="225"/>
      <c r="G2" s="225"/>
      <c r="H2" s="225"/>
      <c r="I2" s="225"/>
      <c r="J2" s="226"/>
      <c r="O2" s="1"/>
    </row>
    <row r="3" spans="1:15" ht="23.25" customHeight="1" x14ac:dyDescent="0.2">
      <c r="A3" s="3"/>
      <c r="B3" s="70"/>
      <c r="C3" s="71"/>
      <c r="D3" s="228" t="s">
        <v>266</v>
      </c>
      <c r="E3" s="228"/>
      <c r="F3" s="228"/>
      <c r="G3" s="228"/>
      <c r="H3" s="228"/>
      <c r="I3" s="228"/>
      <c r="J3" s="229"/>
      <c r="O3" s="1"/>
    </row>
    <row r="4" spans="1:15" ht="23.25" customHeight="1" x14ac:dyDescent="0.2">
      <c r="A4" s="3"/>
      <c r="B4" s="72" t="s">
        <v>44</v>
      </c>
      <c r="C4" s="73"/>
      <c r="D4" s="230" t="s">
        <v>42</v>
      </c>
      <c r="E4" s="231"/>
      <c r="F4" s="231"/>
      <c r="G4" s="231"/>
      <c r="H4" s="231"/>
      <c r="I4" s="231"/>
      <c r="J4" s="232"/>
    </row>
    <row r="5" spans="1:15" ht="23.25" hidden="1" customHeight="1" x14ac:dyDescent="0.2">
      <c r="A5" s="3"/>
      <c r="B5" s="74" t="s">
        <v>43</v>
      </c>
      <c r="C5" s="75"/>
      <c r="D5" s="76"/>
      <c r="E5" s="76"/>
      <c r="F5" s="77"/>
      <c r="G5" s="77"/>
      <c r="H5" s="77"/>
      <c r="I5" s="77"/>
      <c r="J5" s="78"/>
    </row>
    <row r="6" spans="1:15" ht="24" customHeight="1" x14ac:dyDescent="0.2">
      <c r="A6" s="3"/>
      <c r="B6" s="39" t="s">
        <v>21</v>
      </c>
      <c r="D6" s="79" t="s">
        <v>47</v>
      </c>
      <c r="E6" s="22"/>
      <c r="F6" s="22"/>
      <c r="G6" s="22"/>
      <c r="H6" s="24" t="s">
        <v>33</v>
      </c>
      <c r="I6" s="79" t="s">
        <v>51</v>
      </c>
      <c r="J6" s="9"/>
    </row>
    <row r="7" spans="1:15" ht="15.75" customHeight="1" x14ac:dyDescent="0.2">
      <c r="A7" s="3"/>
      <c r="B7" s="34"/>
      <c r="C7" s="22"/>
      <c r="D7" s="79" t="s">
        <v>48</v>
      </c>
      <c r="E7" s="22"/>
      <c r="F7" s="22"/>
      <c r="G7" s="22"/>
      <c r="H7" s="24" t="s">
        <v>34</v>
      </c>
      <c r="I7" s="79"/>
      <c r="J7" s="9"/>
    </row>
    <row r="8" spans="1:15" ht="15.75" customHeight="1" x14ac:dyDescent="0.2">
      <c r="A8" s="3"/>
      <c r="B8" s="35"/>
      <c r="C8" s="80" t="s">
        <v>50</v>
      </c>
      <c r="D8" s="69" t="s">
        <v>49</v>
      </c>
      <c r="E8" s="29"/>
      <c r="F8" s="29"/>
      <c r="G8" s="29"/>
      <c r="H8" s="30"/>
      <c r="I8" s="29"/>
      <c r="J8" s="42"/>
    </row>
    <row r="9" spans="1:15" ht="24" hidden="1" customHeight="1" x14ac:dyDescent="0.2">
      <c r="A9" s="3"/>
      <c r="B9" s="39" t="s">
        <v>19</v>
      </c>
      <c r="D9" s="28"/>
      <c r="H9" s="24" t="s">
        <v>33</v>
      </c>
      <c r="I9" s="28"/>
      <c r="J9" s="9"/>
    </row>
    <row r="10" spans="1:15" ht="15.75" hidden="1" customHeight="1" x14ac:dyDescent="0.2">
      <c r="A10" s="3"/>
      <c r="B10" s="3"/>
      <c r="D10" s="28"/>
      <c r="H10" s="24" t="s">
        <v>34</v>
      </c>
      <c r="I10" s="28"/>
      <c r="J10" s="9"/>
    </row>
    <row r="11" spans="1:15" ht="15.75" hidden="1" customHeight="1" x14ac:dyDescent="0.2">
      <c r="A11" s="3"/>
      <c r="B11" s="43"/>
      <c r="C11" s="23"/>
      <c r="D11" s="38"/>
      <c r="E11" s="30"/>
      <c r="F11" s="30"/>
      <c r="G11" s="15"/>
      <c r="H11" s="15"/>
      <c r="I11" s="44"/>
      <c r="J11" s="42"/>
    </row>
    <row r="12" spans="1:15" ht="24" customHeight="1" x14ac:dyDescent="0.2">
      <c r="A12" s="3"/>
      <c r="B12" s="39" t="s">
        <v>18</v>
      </c>
      <c r="D12" s="220"/>
      <c r="E12" s="220"/>
      <c r="F12" s="220"/>
      <c r="G12" s="220"/>
      <c r="H12" s="24" t="s">
        <v>33</v>
      </c>
      <c r="I12" s="81"/>
      <c r="J12" s="9"/>
    </row>
    <row r="13" spans="1:15" ht="15.75" customHeight="1" x14ac:dyDescent="0.2">
      <c r="A13" s="3"/>
      <c r="B13" s="34"/>
      <c r="C13" s="22"/>
      <c r="D13" s="233"/>
      <c r="E13" s="233"/>
      <c r="F13" s="233"/>
      <c r="G13" s="233"/>
      <c r="H13" s="24" t="s">
        <v>34</v>
      </c>
      <c r="I13" s="81"/>
      <c r="J13" s="9"/>
    </row>
    <row r="14" spans="1:15" ht="15.75" customHeight="1" x14ac:dyDescent="0.2">
      <c r="A14" s="3"/>
      <c r="B14" s="35"/>
      <c r="C14" s="82"/>
      <c r="D14" s="234"/>
      <c r="E14" s="234"/>
      <c r="F14" s="234"/>
      <c r="G14" s="234"/>
      <c r="H14" s="25"/>
      <c r="I14" s="29"/>
      <c r="J14" s="42"/>
    </row>
    <row r="15" spans="1:15" ht="24" hidden="1" customHeight="1" x14ac:dyDescent="0.2">
      <c r="A15" s="3"/>
      <c r="B15" s="55" t="s">
        <v>20</v>
      </c>
      <c r="C15" s="56"/>
      <c r="D15" s="57" t="s">
        <v>45</v>
      </c>
      <c r="E15" s="58"/>
      <c r="F15" s="58"/>
      <c r="G15" s="58"/>
      <c r="H15" s="59"/>
      <c r="I15" s="58"/>
      <c r="J15" s="60"/>
    </row>
    <row r="16" spans="1:15" ht="32.25" customHeight="1" x14ac:dyDescent="0.2">
      <c r="A16" s="3"/>
      <c r="B16" s="43" t="s">
        <v>31</v>
      </c>
      <c r="C16" s="61"/>
      <c r="D16" s="15"/>
      <c r="E16" s="227"/>
      <c r="F16" s="227"/>
      <c r="G16" s="195"/>
      <c r="H16" s="195"/>
      <c r="I16" s="195" t="s">
        <v>28</v>
      </c>
      <c r="J16" s="196"/>
    </row>
    <row r="17" spans="1:10" ht="23.25" customHeight="1" x14ac:dyDescent="0.2">
      <c r="A17" s="129" t="s">
        <v>23</v>
      </c>
      <c r="B17" s="130" t="s">
        <v>23</v>
      </c>
      <c r="C17" s="47"/>
      <c r="D17" s="48"/>
      <c r="E17" s="197"/>
      <c r="F17" s="198"/>
      <c r="G17" s="197"/>
      <c r="H17" s="198"/>
      <c r="I17" s="197">
        <f>SUMIF(F50:F57,A17,I50:I57)+SUMIF(F50:F57,"PSU",I50:I57)</f>
        <v>0</v>
      </c>
      <c r="J17" s="217"/>
    </row>
    <row r="18" spans="1:10" ht="23.25" customHeight="1" x14ac:dyDescent="0.2">
      <c r="A18" s="129" t="s">
        <v>24</v>
      </c>
      <c r="B18" s="130" t="s">
        <v>24</v>
      </c>
      <c r="C18" s="47"/>
      <c r="D18" s="48"/>
      <c r="E18" s="197"/>
      <c r="F18" s="198"/>
      <c r="G18" s="197"/>
      <c r="H18" s="198"/>
      <c r="I18" s="197">
        <f>SUMIF(F50:F57,A18,I50:I57)</f>
        <v>0</v>
      </c>
      <c r="J18" s="217"/>
    </row>
    <row r="19" spans="1:10" ht="23.25" customHeight="1" x14ac:dyDescent="0.2">
      <c r="A19" s="129" t="s">
        <v>25</v>
      </c>
      <c r="B19" s="130" t="s">
        <v>25</v>
      </c>
      <c r="C19" s="47"/>
      <c r="D19" s="48"/>
      <c r="E19" s="197"/>
      <c r="F19" s="198"/>
      <c r="G19" s="197"/>
      <c r="H19" s="198"/>
      <c r="I19" s="197">
        <f>SUMIF(F50:F57,A19,I50:I57)</f>
        <v>0</v>
      </c>
      <c r="J19" s="217"/>
    </row>
    <row r="20" spans="1:10" ht="23.25" customHeight="1" x14ac:dyDescent="0.2">
      <c r="A20" s="129" t="s">
        <v>75</v>
      </c>
      <c r="B20" s="130" t="s">
        <v>26</v>
      </c>
      <c r="C20" s="47"/>
      <c r="D20" s="48"/>
      <c r="E20" s="197"/>
      <c r="F20" s="198"/>
      <c r="G20" s="197"/>
      <c r="H20" s="198"/>
      <c r="I20" s="197">
        <f>SUMIF(F50:F57,A20,I50:I57)</f>
        <v>0</v>
      </c>
      <c r="J20" s="217"/>
    </row>
    <row r="21" spans="1:10" ht="23.25" customHeight="1" x14ac:dyDescent="0.2">
      <c r="A21" s="129" t="s">
        <v>76</v>
      </c>
      <c r="B21" s="130" t="s">
        <v>27</v>
      </c>
      <c r="C21" s="47"/>
      <c r="D21" s="48"/>
      <c r="E21" s="197"/>
      <c r="F21" s="198"/>
      <c r="G21" s="197"/>
      <c r="H21" s="198"/>
      <c r="I21" s="197">
        <f>SUMIF(F50:F57,A21,I50:I57)</f>
        <v>0</v>
      </c>
      <c r="J21" s="217"/>
    </row>
    <row r="22" spans="1:10" ht="23.25" customHeight="1" x14ac:dyDescent="0.2">
      <c r="A22" s="3"/>
      <c r="B22" s="63" t="s">
        <v>28</v>
      </c>
      <c r="C22" s="64"/>
      <c r="D22" s="65"/>
      <c r="E22" s="218"/>
      <c r="F22" s="219"/>
      <c r="G22" s="218"/>
      <c r="H22" s="219"/>
      <c r="I22" s="218">
        <f>SUM(I17:J21)</f>
        <v>0</v>
      </c>
      <c r="J22" s="223"/>
    </row>
    <row r="23" spans="1:10" ht="33" customHeight="1" x14ac:dyDescent="0.2">
      <c r="A23" s="3"/>
      <c r="B23" s="54" t="s">
        <v>32</v>
      </c>
      <c r="C23" s="47"/>
      <c r="D23" s="48"/>
      <c r="E23" s="53"/>
      <c r="F23" s="50"/>
      <c r="G23" s="41"/>
      <c r="H23" s="41"/>
      <c r="I23" s="41"/>
      <c r="J23" s="51"/>
    </row>
    <row r="24" spans="1:10" ht="23.25" customHeight="1" x14ac:dyDescent="0.2">
      <c r="A24" s="3"/>
      <c r="B24" s="46" t="s">
        <v>11</v>
      </c>
      <c r="C24" s="47"/>
      <c r="D24" s="48"/>
      <c r="E24" s="49">
        <v>12</v>
      </c>
      <c r="F24" s="50" t="s">
        <v>0</v>
      </c>
      <c r="G24" s="215">
        <f>ZakladDPHSniVypocet</f>
        <v>0</v>
      </c>
      <c r="H24" s="216"/>
      <c r="I24" s="216"/>
      <c r="J24" s="51" t="str">
        <f t="shared" ref="J24:J29" si="0">Mena</f>
        <v>CZK</v>
      </c>
    </row>
    <row r="25" spans="1:10" ht="23.25" customHeight="1" x14ac:dyDescent="0.2">
      <c r="A25" s="3"/>
      <c r="B25" s="46" t="s">
        <v>12</v>
      </c>
      <c r="C25" s="47"/>
      <c r="D25" s="48"/>
      <c r="E25" s="49">
        <f>SazbaDPH1</f>
        <v>12</v>
      </c>
      <c r="F25" s="50" t="s">
        <v>0</v>
      </c>
      <c r="G25" s="221">
        <f>ZakladDPHSni*SazbaDPH1/100</f>
        <v>0</v>
      </c>
      <c r="H25" s="222"/>
      <c r="I25" s="222"/>
      <c r="J25" s="51" t="str">
        <f t="shared" si="0"/>
        <v>CZK</v>
      </c>
    </row>
    <row r="26" spans="1:10" ht="23.25" customHeight="1" x14ac:dyDescent="0.2">
      <c r="A26" s="3"/>
      <c r="B26" s="46" t="s">
        <v>13</v>
      </c>
      <c r="C26" s="47"/>
      <c r="D26" s="48"/>
      <c r="E26" s="49">
        <v>21</v>
      </c>
      <c r="F26" s="50" t="s">
        <v>0</v>
      </c>
      <c r="G26" s="215">
        <f>ZakladDPHZaklVypocet</f>
        <v>0</v>
      </c>
      <c r="H26" s="216"/>
      <c r="I26" s="216"/>
      <c r="J26" s="51" t="str">
        <f t="shared" si="0"/>
        <v>CZK</v>
      </c>
    </row>
    <row r="27" spans="1:10" ht="23.25" customHeight="1" x14ac:dyDescent="0.2">
      <c r="A27" s="3"/>
      <c r="B27" s="40" t="s">
        <v>14</v>
      </c>
      <c r="C27" s="19"/>
      <c r="D27" s="15"/>
      <c r="E27" s="36">
        <f>SazbaDPH2</f>
        <v>21</v>
      </c>
      <c r="F27" s="37" t="s">
        <v>0</v>
      </c>
      <c r="G27" s="211">
        <f>ZakladDPHZakl*SazbaDPH2/100</f>
        <v>0</v>
      </c>
      <c r="H27" s="212"/>
      <c r="I27" s="212"/>
      <c r="J27" s="45" t="str">
        <f t="shared" si="0"/>
        <v>CZK</v>
      </c>
    </row>
    <row r="28" spans="1:10" ht="23.25" customHeight="1" thickBot="1" x14ac:dyDescent="0.25">
      <c r="A28" s="3"/>
      <c r="B28" s="39" t="s">
        <v>4</v>
      </c>
      <c r="C28" s="17"/>
      <c r="D28" s="20"/>
      <c r="E28" s="17"/>
      <c r="F28" s="18"/>
      <c r="G28" s="213">
        <f>0</f>
        <v>0</v>
      </c>
      <c r="H28" s="213"/>
      <c r="I28" s="213"/>
      <c r="J28" s="52" t="str">
        <f t="shared" si="0"/>
        <v>CZK</v>
      </c>
    </row>
    <row r="29" spans="1:10" ht="27.75" hidden="1" customHeight="1" thickBot="1" x14ac:dyDescent="0.25">
      <c r="A29" s="3"/>
      <c r="B29" s="101" t="s">
        <v>22</v>
      </c>
      <c r="C29" s="102"/>
      <c r="D29" s="102"/>
      <c r="E29" s="103"/>
      <c r="F29" s="104"/>
      <c r="G29" s="194">
        <f>ZakladDPHSniVypocet+ZakladDPHZaklVypocet</f>
        <v>0</v>
      </c>
      <c r="H29" s="194"/>
      <c r="I29" s="194"/>
      <c r="J29" s="105" t="str">
        <f t="shared" si="0"/>
        <v>CZK</v>
      </c>
    </row>
    <row r="30" spans="1:10" ht="27.75" customHeight="1" thickBot="1" x14ac:dyDescent="0.25">
      <c r="A30" s="3"/>
      <c r="B30" s="101" t="s">
        <v>35</v>
      </c>
      <c r="C30" s="106"/>
      <c r="D30" s="106"/>
      <c r="E30" s="106"/>
      <c r="F30" s="106"/>
      <c r="G30" s="214">
        <f>ZakladDPHSni+DPHSni+ZakladDPHZakl+DPHZakl+Zaokrouhleni</f>
        <v>0</v>
      </c>
      <c r="H30" s="214"/>
      <c r="I30" s="214"/>
      <c r="J30" s="107" t="s">
        <v>54</v>
      </c>
    </row>
    <row r="31" spans="1:10" ht="12.75" customHeight="1" x14ac:dyDescent="0.2">
      <c r="A31" s="3"/>
      <c r="B31" s="3"/>
      <c r="J31" s="10"/>
    </row>
    <row r="32" spans="1:10" ht="30" customHeight="1" x14ac:dyDescent="0.2">
      <c r="A32" s="3"/>
      <c r="B32" s="3"/>
      <c r="J32" s="10"/>
    </row>
    <row r="33" spans="1:52" ht="18.75" customHeight="1" x14ac:dyDescent="0.2">
      <c r="A33" s="3"/>
      <c r="B33" s="21"/>
      <c r="C33" s="16" t="s">
        <v>10</v>
      </c>
      <c r="D33" s="32"/>
      <c r="E33" s="32"/>
      <c r="F33" s="16" t="s">
        <v>9</v>
      </c>
      <c r="G33" s="32"/>
      <c r="H33" s="33"/>
      <c r="I33" s="32"/>
      <c r="J33" s="10"/>
    </row>
    <row r="34" spans="1:52" ht="47.25" customHeight="1" x14ac:dyDescent="0.2">
      <c r="A34" s="3"/>
      <c r="B34" s="3"/>
      <c r="J34" s="10"/>
    </row>
    <row r="35" spans="1:52" s="27" customFormat="1" ht="18.75" customHeight="1" x14ac:dyDescent="0.2">
      <c r="A35" s="26"/>
      <c r="B35" s="26"/>
      <c r="D35" s="199"/>
      <c r="E35" s="199"/>
      <c r="G35" s="199"/>
      <c r="H35" s="199"/>
      <c r="I35" s="199"/>
      <c r="J35" s="31"/>
    </row>
    <row r="36" spans="1:52" ht="12.75" customHeight="1" x14ac:dyDescent="0.2">
      <c r="A36" s="3"/>
      <c r="B36" s="3"/>
      <c r="D36" s="200" t="s">
        <v>2</v>
      </c>
      <c r="E36" s="200"/>
      <c r="H36" s="11" t="s">
        <v>3</v>
      </c>
      <c r="J36" s="10"/>
    </row>
    <row r="37" spans="1:52" ht="13.5" customHeight="1" thickBot="1" x14ac:dyDescent="0.25">
      <c r="A37" s="12"/>
      <c r="B37" s="12"/>
      <c r="C37" s="13"/>
      <c r="D37" s="13"/>
      <c r="E37" s="13"/>
      <c r="F37" s="13"/>
      <c r="G37" s="13"/>
      <c r="H37" s="13"/>
      <c r="I37" s="13"/>
      <c r="J37" s="14"/>
    </row>
    <row r="38" spans="1:52" ht="27" hidden="1" customHeight="1" x14ac:dyDescent="0.25">
      <c r="B38" s="66" t="s">
        <v>15</v>
      </c>
      <c r="C38" s="2"/>
      <c r="D38" s="2"/>
      <c r="E38" s="2"/>
      <c r="F38" s="93"/>
      <c r="G38" s="93"/>
      <c r="H38" s="93"/>
      <c r="I38" s="93"/>
      <c r="J38" s="2"/>
    </row>
    <row r="39" spans="1:52" ht="25.5" hidden="1" customHeight="1" x14ac:dyDescent="0.2">
      <c r="A39" s="85" t="s">
        <v>37</v>
      </c>
      <c r="B39" s="87" t="s">
        <v>16</v>
      </c>
      <c r="C39" s="88" t="s">
        <v>5</v>
      </c>
      <c r="D39" s="89"/>
      <c r="E39" s="89"/>
      <c r="F39" s="94" t="str">
        <f>B24</f>
        <v>Základ pro sníženou DPH</v>
      </c>
      <c r="G39" s="94" t="str">
        <f>B26</f>
        <v>Základ pro základní DPH</v>
      </c>
      <c r="H39" s="95" t="s">
        <v>17</v>
      </c>
      <c r="I39" s="95" t="s">
        <v>1</v>
      </c>
      <c r="J39" s="90" t="s">
        <v>0</v>
      </c>
    </row>
    <row r="40" spans="1:52" ht="25.5" hidden="1" customHeight="1" x14ac:dyDescent="0.2">
      <c r="A40" s="85">
        <v>1</v>
      </c>
      <c r="B40" s="91" t="s">
        <v>52</v>
      </c>
      <c r="C40" s="201" t="s">
        <v>46</v>
      </c>
      <c r="D40" s="202"/>
      <c r="E40" s="202"/>
      <c r="F40" s="96">
        <f>'Rozpočet Pol'!AC126</f>
        <v>0</v>
      </c>
      <c r="G40" s="97">
        <f>'Rozpočet Pol'!AD126</f>
        <v>0</v>
      </c>
      <c r="H40" s="98">
        <f>(F40*SazbaDPH1/100)+(G40*SazbaDPH2/100)</f>
        <v>0</v>
      </c>
      <c r="I40" s="98">
        <f>F40+G40+H40</f>
        <v>0</v>
      </c>
      <c r="J40" s="92" t="str">
        <f>IF(CenaCelkemVypocet=0,"",I40/CenaCelkemVypocet*100)</f>
        <v/>
      </c>
    </row>
    <row r="41" spans="1:52" ht="25.5" hidden="1" customHeight="1" x14ac:dyDescent="0.2">
      <c r="A41" s="85"/>
      <c r="B41" s="203" t="s">
        <v>53</v>
      </c>
      <c r="C41" s="204"/>
      <c r="D41" s="204"/>
      <c r="E41" s="205"/>
      <c r="F41" s="99">
        <f>SUMIF(A40:A40,"=1",F40:F40)</f>
        <v>0</v>
      </c>
      <c r="G41" s="100">
        <f>SUMIF(A40:A40,"=1",G40:G40)</f>
        <v>0</v>
      </c>
      <c r="H41" s="100">
        <f>SUMIF(A40:A40,"=1",H40:H40)</f>
        <v>0</v>
      </c>
      <c r="I41" s="100">
        <f>SUMIF(A40:A40,"=1",I40:I40)</f>
        <v>0</v>
      </c>
      <c r="J41" s="86">
        <f>SUMIF(A40:A40,"=1",J40:J40)</f>
        <v>0</v>
      </c>
    </row>
    <row r="43" spans="1:52" x14ac:dyDescent="0.2">
      <c r="B43" t="s">
        <v>55</v>
      </c>
    </row>
    <row r="44" spans="1:52" ht="25.5" x14ac:dyDescent="0.2">
      <c r="B44" s="206" t="s">
        <v>56</v>
      </c>
      <c r="C44" s="206"/>
      <c r="D44" s="206"/>
      <c r="E44" s="206"/>
      <c r="F44" s="206"/>
      <c r="G44" s="206"/>
      <c r="H44" s="206"/>
      <c r="I44" s="206"/>
      <c r="J44" s="206"/>
      <c r="AZ44" s="108" t="str">
        <f>B44</f>
        <v>Projektová dokumentace řeší stavební úpravy stávajících zpevněných ploch místní komunikace vozovky ul. Za Příhonem.</v>
      </c>
    </row>
    <row r="47" spans="1:52" ht="15.75" x14ac:dyDescent="0.25">
      <c r="B47" s="109" t="s">
        <v>57</v>
      </c>
    </row>
    <row r="49" spans="1:10" ht="25.5" customHeight="1" x14ac:dyDescent="0.2">
      <c r="A49" s="110"/>
      <c r="B49" s="114" t="s">
        <v>16</v>
      </c>
      <c r="C49" s="114" t="s">
        <v>5</v>
      </c>
      <c r="D49" s="115"/>
      <c r="E49" s="115"/>
      <c r="F49" s="118" t="s">
        <v>58</v>
      </c>
      <c r="G49" s="118"/>
      <c r="H49" s="118"/>
      <c r="I49" s="207" t="s">
        <v>28</v>
      </c>
      <c r="J49" s="207"/>
    </row>
    <row r="50" spans="1:10" ht="25.5" customHeight="1" x14ac:dyDescent="0.2">
      <c r="A50" s="111"/>
      <c r="B50" s="119" t="s">
        <v>59</v>
      </c>
      <c r="C50" s="192" t="s">
        <v>60</v>
      </c>
      <c r="D50" s="193"/>
      <c r="E50" s="193"/>
      <c r="F50" s="121" t="s">
        <v>23</v>
      </c>
      <c r="G50" s="122"/>
      <c r="H50" s="122"/>
      <c r="I50" s="191">
        <f>'Rozpočet Pol'!G8</f>
        <v>0</v>
      </c>
      <c r="J50" s="191"/>
    </row>
    <row r="51" spans="1:10" ht="25.5" customHeight="1" x14ac:dyDescent="0.2">
      <c r="A51" s="111"/>
      <c r="B51" s="113" t="s">
        <v>61</v>
      </c>
      <c r="C51" s="189" t="s">
        <v>62</v>
      </c>
      <c r="D51" s="190"/>
      <c r="E51" s="190"/>
      <c r="F51" s="123" t="s">
        <v>23</v>
      </c>
      <c r="G51" s="124"/>
      <c r="H51" s="124"/>
      <c r="I51" s="188">
        <f>'Rozpočet Pol'!G55</f>
        <v>0</v>
      </c>
      <c r="J51" s="188"/>
    </row>
    <row r="52" spans="1:10" ht="25.5" customHeight="1" x14ac:dyDescent="0.2">
      <c r="A52" s="111"/>
      <c r="B52" s="113" t="s">
        <v>63</v>
      </c>
      <c r="C52" s="189" t="s">
        <v>64</v>
      </c>
      <c r="D52" s="190"/>
      <c r="E52" s="190"/>
      <c r="F52" s="123" t="s">
        <v>23</v>
      </c>
      <c r="G52" s="124"/>
      <c r="H52" s="124"/>
      <c r="I52" s="188">
        <f>'Rozpočet Pol'!G59</f>
        <v>0</v>
      </c>
      <c r="J52" s="188"/>
    </row>
    <row r="53" spans="1:10" ht="25.5" customHeight="1" x14ac:dyDescent="0.2">
      <c r="A53" s="111"/>
      <c r="B53" s="113" t="s">
        <v>65</v>
      </c>
      <c r="C53" s="189" t="s">
        <v>66</v>
      </c>
      <c r="D53" s="190"/>
      <c r="E53" s="190"/>
      <c r="F53" s="123" t="s">
        <v>23</v>
      </c>
      <c r="G53" s="124"/>
      <c r="H53" s="124"/>
      <c r="I53" s="188">
        <f>'Rozpočet Pol'!G92</f>
        <v>0</v>
      </c>
      <c r="J53" s="188"/>
    </row>
    <row r="54" spans="1:10" ht="25.5" customHeight="1" x14ac:dyDescent="0.2">
      <c r="A54" s="111"/>
      <c r="B54" s="113" t="s">
        <v>67</v>
      </c>
      <c r="C54" s="189" t="s">
        <v>68</v>
      </c>
      <c r="D54" s="190"/>
      <c r="E54" s="190"/>
      <c r="F54" s="123" t="s">
        <v>23</v>
      </c>
      <c r="G54" s="124"/>
      <c r="H54" s="124"/>
      <c r="I54" s="188">
        <f>'Rozpočet Pol'!G94</f>
        <v>0</v>
      </c>
      <c r="J54" s="188"/>
    </row>
    <row r="55" spans="1:10" ht="25.5" customHeight="1" x14ac:dyDescent="0.2">
      <c r="A55" s="111"/>
      <c r="B55" s="113" t="s">
        <v>69</v>
      </c>
      <c r="C55" s="189" t="s">
        <v>70</v>
      </c>
      <c r="D55" s="190"/>
      <c r="E55" s="190"/>
      <c r="F55" s="123" t="s">
        <v>23</v>
      </c>
      <c r="G55" s="124"/>
      <c r="H55" s="124"/>
      <c r="I55" s="188">
        <f>'Rozpočet Pol'!G109</f>
        <v>0</v>
      </c>
      <c r="J55" s="188"/>
    </row>
    <row r="56" spans="1:10" ht="25.5" customHeight="1" x14ac:dyDescent="0.2">
      <c r="A56" s="111"/>
      <c r="B56" s="113" t="s">
        <v>71</v>
      </c>
      <c r="C56" s="189" t="s">
        <v>72</v>
      </c>
      <c r="D56" s="190"/>
      <c r="E56" s="190"/>
      <c r="F56" s="123" t="s">
        <v>23</v>
      </c>
      <c r="G56" s="124"/>
      <c r="H56" s="124"/>
      <c r="I56" s="188">
        <f>'Rozpočet Pol'!G119</f>
        <v>0</v>
      </c>
      <c r="J56" s="188"/>
    </row>
    <row r="57" spans="1:10" ht="25.5" customHeight="1" x14ac:dyDescent="0.2">
      <c r="A57" s="111"/>
      <c r="B57" s="120" t="s">
        <v>73</v>
      </c>
      <c r="C57" s="185" t="s">
        <v>74</v>
      </c>
      <c r="D57" s="186"/>
      <c r="E57" s="186"/>
      <c r="F57" s="125" t="s">
        <v>24</v>
      </c>
      <c r="G57" s="126"/>
      <c r="H57" s="126"/>
      <c r="I57" s="184">
        <f>'Rozpočet Pol'!G122</f>
        <v>0</v>
      </c>
      <c r="J57" s="184"/>
    </row>
    <row r="58" spans="1:10" ht="25.5" customHeight="1" x14ac:dyDescent="0.2">
      <c r="A58" s="112"/>
      <c r="B58" s="116" t="s">
        <v>1</v>
      </c>
      <c r="C58" s="116"/>
      <c r="D58" s="117"/>
      <c r="E58" s="117"/>
      <c r="F58" s="127"/>
      <c r="G58" s="128"/>
      <c r="H58" s="128"/>
      <c r="I58" s="187">
        <f>SUM(I50:I57)</f>
        <v>0</v>
      </c>
      <c r="J58" s="187"/>
    </row>
    <row r="59" spans="1:10" x14ac:dyDescent="0.2">
      <c r="F59" s="84"/>
      <c r="G59" s="84"/>
      <c r="H59" s="84"/>
      <c r="I59" s="84"/>
      <c r="J59" s="84"/>
    </row>
    <row r="60" spans="1:10" x14ac:dyDescent="0.2">
      <c r="F60" s="84"/>
      <c r="G60" s="84"/>
      <c r="H60" s="84"/>
      <c r="I60" s="84"/>
      <c r="J60" s="84"/>
    </row>
    <row r="61" spans="1:10" x14ac:dyDescent="0.2">
      <c r="F61" s="84"/>
      <c r="G61" s="84"/>
      <c r="H61" s="84"/>
      <c r="I61" s="84"/>
      <c r="J61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  <mergeCell ref="D4:J4"/>
    <mergeCell ref="D13:G13"/>
    <mergeCell ref="D14:G14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2:G12"/>
    <mergeCell ref="G25:I25"/>
    <mergeCell ref="G24:I24"/>
    <mergeCell ref="E20:F20"/>
    <mergeCell ref="E21:F21"/>
    <mergeCell ref="I21:J21"/>
    <mergeCell ref="I22:J22"/>
    <mergeCell ref="I50:J50"/>
    <mergeCell ref="C50:E50"/>
    <mergeCell ref="G29:I29"/>
    <mergeCell ref="G16:H16"/>
    <mergeCell ref="I16:J16"/>
    <mergeCell ref="E17:F17"/>
    <mergeCell ref="D35:E35"/>
    <mergeCell ref="D36:E36"/>
    <mergeCell ref="G20:H20"/>
    <mergeCell ref="G21:H21"/>
    <mergeCell ref="G35:I35"/>
    <mergeCell ref="C40:E40"/>
    <mergeCell ref="B41:E41"/>
    <mergeCell ref="B44:J44"/>
    <mergeCell ref="I49:J49"/>
    <mergeCell ref="I51:J51"/>
    <mergeCell ref="C51:E51"/>
    <mergeCell ref="I52:J52"/>
    <mergeCell ref="C52:E52"/>
    <mergeCell ref="I53:J53"/>
    <mergeCell ref="C53:E53"/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7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36"/>
  <sheetViews>
    <sheetView tabSelected="1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8" t="s">
        <v>264</v>
      </c>
      <c r="B1" s="258"/>
      <c r="C1" s="258"/>
      <c r="D1" s="258"/>
      <c r="E1" s="258"/>
      <c r="F1" s="258"/>
      <c r="G1" s="258"/>
      <c r="AE1" t="s">
        <v>78</v>
      </c>
    </row>
    <row r="2" spans="1:60" ht="24.95" customHeight="1" x14ac:dyDescent="0.2">
      <c r="A2" s="133" t="s">
        <v>77</v>
      </c>
      <c r="B2" s="131"/>
      <c r="C2" s="259" t="s">
        <v>46</v>
      </c>
      <c r="D2" s="260"/>
      <c r="E2" s="260"/>
      <c r="F2" s="260"/>
      <c r="G2" s="261"/>
      <c r="AE2" t="s">
        <v>79</v>
      </c>
    </row>
    <row r="3" spans="1:60" ht="24.95" customHeight="1" x14ac:dyDescent="0.2">
      <c r="A3" s="134" t="s">
        <v>7</v>
      </c>
      <c r="B3" s="132"/>
      <c r="C3" s="262" t="s">
        <v>42</v>
      </c>
      <c r="D3" s="263"/>
      <c r="E3" s="263"/>
      <c r="F3" s="263"/>
      <c r="G3" s="264"/>
      <c r="AE3" t="s">
        <v>80</v>
      </c>
    </row>
    <row r="4" spans="1:60" ht="24.95" hidden="1" customHeight="1" x14ac:dyDescent="0.2">
      <c r="A4" s="134" t="s">
        <v>8</v>
      </c>
      <c r="B4" s="132"/>
      <c r="C4" s="262"/>
      <c r="D4" s="263"/>
      <c r="E4" s="263"/>
      <c r="F4" s="263"/>
      <c r="G4" s="264"/>
      <c r="AE4" t="s">
        <v>81</v>
      </c>
    </row>
    <row r="5" spans="1:60" hidden="1" x14ac:dyDescent="0.2">
      <c r="A5" s="135" t="s">
        <v>82</v>
      </c>
      <c r="B5" s="136"/>
      <c r="C5" s="136"/>
      <c r="D5" s="137"/>
      <c r="E5" s="137"/>
      <c r="F5" s="137"/>
      <c r="G5" s="138"/>
      <c r="AE5" t="s">
        <v>83</v>
      </c>
    </row>
    <row r="7" spans="1:60" ht="38.25" x14ac:dyDescent="0.2">
      <c r="A7" s="144" t="s">
        <v>84</v>
      </c>
      <c r="B7" s="145" t="s">
        <v>85</v>
      </c>
      <c r="C7" s="145" t="s">
        <v>86</v>
      </c>
      <c r="D7" s="144" t="s">
        <v>87</v>
      </c>
      <c r="E7" s="144" t="s">
        <v>88</v>
      </c>
      <c r="F7" s="139" t="s">
        <v>89</v>
      </c>
      <c r="G7" s="159" t="s">
        <v>28</v>
      </c>
      <c r="H7" s="160" t="s">
        <v>29</v>
      </c>
      <c r="I7" s="160" t="s">
        <v>90</v>
      </c>
      <c r="J7" s="160" t="s">
        <v>30</v>
      </c>
      <c r="K7" s="160" t="s">
        <v>91</v>
      </c>
      <c r="L7" s="160" t="s">
        <v>92</v>
      </c>
      <c r="M7" s="160" t="s">
        <v>93</v>
      </c>
      <c r="N7" s="160" t="s">
        <v>94</v>
      </c>
      <c r="O7" s="160" t="s">
        <v>95</v>
      </c>
      <c r="P7" s="160" t="s">
        <v>96</v>
      </c>
      <c r="Q7" s="160" t="s">
        <v>97</v>
      </c>
      <c r="R7" s="160" t="s">
        <v>98</v>
      </c>
      <c r="S7" s="160" t="s">
        <v>99</v>
      </c>
      <c r="T7" s="160" t="s">
        <v>100</v>
      </c>
      <c r="U7" s="147" t="s">
        <v>101</v>
      </c>
    </row>
    <row r="8" spans="1:60" x14ac:dyDescent="0.2">
      <c r="A8" s="161" t="s">
        <v>102</v>
      </c>
      <c r="B8" s="162" t="s">
        <v>59</v>
      </c>
      <c r="C8" s="163" t="s">
        <v>60</v>
      </c>
      <c r="D8" s="146"/>
      <c r="E8" s="164"/>
      <c r="F8" s="165"/>
      <c r="G8" s="165">
        <f>SUMIF(AE9:AE54,"&lt;&gt;NOR",G9:G54)</f>
        <v>0</v>
      </c>
      <c r="H8" s="165"/>
      <c r="I8" s="165">
        <f>SUM(I9:I54)</f>
        <v>0</v>
      </c>
      <c r="J8" s="165"/>
      <c r="K8" s="165">
        <f>SUM(K9:K54)</f>
        <v>0</v>
      </c>
      <c r="L8" s="165"/>
      <c r="M8" s="165">
        <f>SUM(M9:M54)</f>
        <v>0</v>
      </c>
      <c r="N8" s="146"/>
      <c r="O8" s="146">
        <f>SUM(O9:O54)</f>
        <v>9.8999999999999999E-4</v>
      </c>
      <c r="P8" s="146"/>
      <c r="Q8" s="146">
        <f>SUM(Q9:Q54)</f>
        <v>173.62101000000001</v>
      </c>
      <c r="R8" s="146"/>
      <c r="S8" s="146"/>
      <c r="T8" s="161"/>
      <c r="U8" s="146">
        <f>SUM(U9:U54)</f>
        <v>102.64</v>
      </c>
      <c r="AE8" t="s">
        <v>103</v>
      </c>
    </row>
    <row r="9" spans="1:60" ht="22.5" outlineLevel="1" x14ac:dyDescent="0.2">
      <c r="A9" s="141">
        <v>1</v>
      </c>
      <c r="B9" s="141" t="s">
        <v>104</v>
      </c>
      <c r="C9" s="176" t="s">
        <v>105</v>
      </c>
      <c r="D9" s="148" t="s">
        <v>106</v>
      </c>
      <c r="E9" s="153">
        <v>34</v>
      </c>
      <c r="F9" s="156"/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8">
        <v>0</v>
      </c>
      <c r="O9" s="148">
        <f>ROUND(E9*N9,5)</f>
        <v>0</v>
      </c>
      <c r="P9" s="148">
        <v>0.27</v>
      </c>
      <c r="Q9" s="148">
        <f>ROUND(E9*P9,5)</f>
        <v>9.18</v>
      </c>
      <c r="R9" s="148"/>
      <c r="S9" s="148"/>
      <c r="T9" s="149">
        <v>0.123</v>
      </c>
      <c r="U9" s="148">
        <f>ROUND(E9*T9,2)</f>
        <v>4.18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107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/>
      <c r="B10" s="141"/>
      <c r="C10" s="239" t="s">
        <v>108</v>
      </c>
      <c r="D10" s="240"/>
      <c r="E10" s="241"/>
      <c r="F10" s="242"/>
      <c r="G10" s="243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109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3" t="str">
        <f>C10</f>
        <v>s vybouráním lože, s přemístěním hmot na skládku na vzdálenost do 3 m nebo naložením na dopravní prostředek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1"/>
      <c r="C11" s="177" t="s">
        <v>110</v>
      </c>
      <c r="D11" s="150"/>
      <c r="E11" s="154">
        <v>34</v>
      </c>
      <c r="F11" s="157"/>
      <c r="G11" s="157"/>
      <c r="H11" s="157"/>
      <c r="I11" s="157"/>
      <c r="J11" s="157"/>
      <c r="K11" s="157"/>
      <c r="L11" s="157"/>
      <c r="M11" s="157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111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>
        <v>2</v>
      </c>
      <c r="B12" s="141" t="s">
        <v>112</v>
      </c>
      <c r="C12" s="176" t="s">
        <v>113</v>
      </c>
      <c r="D12" s="148" t="s">
        <v>106</v>
      </c>
      <c r="E12" s="153">
        <v>35</v>
      </c>
      <c r="F12" s="156"/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8">
        <v>0</v>
      </c>
      <c r="O12" s="148">
        <f>ROUND(E12*N12,5)</f>
        <v>0</v>
      </c>
      <c r="P12" s="148">
        <v>0.22</v>
      </c>
      <c r="Q12" s="148">
        <f>ROUND(E12*P12,5)</f>
        <v>7.7</v>
      </c>
      <c r="R12" s="148"/>
      <c r="S12" s="148"/>
      <c r="T12" s="149">
        <v>0.14299999999999999</v>
      </c>
      <c r="U12" s="148">
        <f>ROUND(E12*T12,2)</f>
        <v>5.01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107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41"/>
      <c r="B13" s="141"/>
      <c r="C13" s="239" t="s">
        <v>108</v>
      </c>
      <c r="D13" s="240"/>
      <c r="E13" s="241"/>
      <c r="F13" s="242"/>
      <c r="G13" s="243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109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3" t="str">
        <f>C13</f>
        <v>s vybouráním lože, s přemístěním hmot na skládku na vzdálenost do 3 m nebo naložením na dopravní prostředek</v>
      </c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1"/>
      <c r="C14" s="177" t="s">
        <v>114</v>
      </c>
      <c r="D14" s="150"/>
      <c r="E14" s="154">
        <v>35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111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2.5" outlineLevel="1" x14ac:dyDescent="0.2">
      <c r="A15" s="141">
        <v>3</v>
      </c>
      <c r="B15" s="141" t="s">
        <v>115</v>
      </c>
      <c r="C15" s="176" t="s">
        <v>116</v>
      </c>
      <c r="D15" s="148" t="s">
        <v>117</v>
      </c>
      <c r="E15" s="153">
        <v>151</v>
      </c>
      <c r="F15" s="156"/>
      <c r="G15" s="157">
        <f>ROUND(E15*F15,2)</f>
        <v>0</v>
      </c>
      <c r="H15" s="157"/>
      <c r="I15" s="157">
        <f>ROUND(E15*H15,2)</f>
        <v>0</v>
      </c>
      <c r="J15" s="157"/>
      <c r="K15" s="157">
        <f>ROUND(E15*J15,2)</f>
        <v>0</v>
      </c>
      <c r="L15" s="157">
        <v>21</v>
      </c>
      <c r="M15" s="157">
        <f>G15*(1+L15/100)</f>
        <v>0</v>
      </c>
      <c r="N15" s="148">
        <v>0</v>
      </c>
      <c r="O15" s="148">
        <f>ROUND(E15*N15,5)</f>
        <v>0</v>
      </c>
      <c r="P15" s="148">
        <v>0.90051000000000003</v>
      </c>
      <c r="Q15" s="148">
        <f>ROUND(E15*P15,5)</f>
        <v>135.97701000000001</v>
      </c>
      <c r="R15" s="148"/>
      <c r="S15" s="148"/>
      <c r="T15" s="149">
        <v>0.27584999999999998</v>
      </c>
      <c r="U15" s="148">
        <f>ROUND(E15*T15,2)</f>
        <v>41.65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118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7" t="s">
        <v>119</v>
      </c>
      <c r="D16" s="150"/>
      <c r="E16" s="154">
        <v>151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111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2.5" outlineLevel="1" x14ac:dyDescent="0.2">
      <c r="A17" s="141">
        <v>4</v>
      </c>
      <c r="B17" s="141" t="s">
        <v>120</v>
      </c>
      <c r="C17" s="176" t="s">
        <v>121</v>
      </c>
      <c r="D17" s="148" t="s">
        <v>117</v>
      </c>
      <c r="E17" s="153">
        <v>58</v>
      </c>
      <c r="F17" s="156"/>
      <c r="G17" s="157">
        <f>ROUND(E17*F17,2)</f>
        <v>0</v>
      </c>
      <c r="H17" s="157"/>
      <c r="I17" s="157">
        <f>ROUND(E17*H17,2)</f>
        <v>0</v>
      </c>
      <c r="J17" s="157"/>
      <c r="K17" s="157">
        <f>ROUND(E17*J17,2)</f>
        <v>0</v>
      </c>
      <c r="L17" s="157">
        <v>21</v>
      </c>
      <c r="M17" s="157">
        <f>G17*(1+L17/100)</f>
        <v>0</v>
      </c>
      <c r="N17" s="148">
        <v>0</v>
      </c>
      <c r="O17" s="148">
        <f>ROUND(E17*N17,5)</f>
        <v>0</v>
      </c>
      <c r="P17" s="148">
        <v>0.35799999999999998</v>
      </c>
      <c r="Q17" s="148">
        <f>ROUND(E17*P17,5)</f>
        <v>20.763999999999999</v>
      </c>
      <c r="R17" s="148"/>
      <c r="S17" s="148"/>
      <c r="T17" s="149">
        <v>0.24803</v>
      </c>
      <c r="U17" s="148">
        <f>ROUND(E17*T17,2)</f>
        <v>14.39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118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177" t="s">
        <v>122</v>
      </c>
      <c r="D18" s="150"/>
      <c r="E18" s="154">
        <v>58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111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5</v>
      </c>
      <c r="B19" s="141" t="s">
        <v>123</v>
      </c>
      <c r="C19" s="176" t="s">
        <v>124</v>
      </c>
      <c r="D19" s="148" t="s">
        <v>125</v>
      </c>
      <c r="E19" s="153">
        <v>4.95</v>
      </c>
      <c r="F19" s="156"/>
      <c r="G19" s="157">
        <f>ROUND(E19*F19,2)</f>
        <v>0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0</v>
      </c>
      <c r="N19" s="148">
        <v>0</v>
      </c>
      <c r="O19" s="148">
        <f>ROUND(E19*N19,5)</f>
        <v>0</v>
      </c>
      <c r="P19" s="148">
        <v>0</v>
      </c>
      <c r="Q19" s="148">
        <f>ROUND(E19*P19,5)</f>
        <v>0</v>
      </c>
      <c r="R19" s="148"/>
      <c r="S19" s="148"/>
      <c r="T19" s="149">
        <v>0.11600000000000001</v>
      </c>
      <c r="U19" s="148">
        <f>ROUND(E19*T19,2)</f>
        <v>0.56999999999999995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107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239" t="s">
        <v>126</v>
      </c>
      <c r="D20" s="240"/>
      <c r="E20" s="241"/>
      <c r="F20" s="242"/>
      <c r="G20" s="243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109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3" t="str">
        <f>C20</f>
        <v>Skrývka zemin schopných zúrodnění s naložením na dopravní prostředek nebo s přehozením do 3 m</v>
      </c>
      <c r="BB20" s="140"/>
      <c r="BC20" s="140"/>
      <c r="BD20" s="140"/>
      <c r="BE20" s="140"/>
      <c r="BF20" s="140"/>
      <c r="BG20" s="140"/>
      <c r="BH20" s="140"/>
    </row>
    <row r="21" spans="1:60" ht="22.5" outlineLevel="1" x14ac:dyDescent="0.2">
      <c r="A21" s="141"/>
      <c r="B21" s="141"/>
      <c r="C21" s="177" t="s">
        <v>127</v>
      </c>
      <c r="D21" s="150"/>
      <c r="E21" s="154">
        <v>4.95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111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>
        <v>6</v>
      </c>
      <c r="B22" s="141" t="s">
        <v>128</v>
      </c>
      <c r="C22" s="176" t="s">
        <v>129</v>
      </c>
      <c r="D22" s="148" t="s">
        <v>125</v>
      </c>
      <c r="E22" s="153">
        <v>5</v>
      </c>
      <c r="F22" s="156"/>
      <c r="G22" s="157">
        <f>ROUND(E22*F22,2)</f>
        <v>0</v>
      </c>
      <c r="H22" s="157"/>
      <c r="I22" s="157">
        <f>ROUND(E22*H22,2)</f>
        <v>0</v>
      </c>
      <c r="J22" s="157"/>
      <c r="K22" s="157">
        <f>ROUND(E22*J22,2)</f>
        <v>0</v>
      </c>
      <c r="L22" s="157">
        <v>21</v>
      </c>
      <c r="M22" s="157">
        <f>G22*(1+L22/100)</f>
        <v>0</v>
      </c>
      <c r="N22" s="148">
        <v>0</v>
      </c>
      <c r="O22" s="148">
        <f>ROUND(E22*N22,5)</f>
        <v>0</v>
      </c>
      <c r="P22" s="148">
        <v>0</v>
      </c>
      <c r="Q22" s="148">
        <f>ROUND(E22*P22,5)</f>
        <v>0</v>
      </c>
      <c r="R22" s="148"/>
      <c r="S22" s="148"/>
      <c r="T22" s="149">
        <v>0.36499999999999999</v>
      </c>
      <c r="U22" s="148">
        <f>ROUND(E22*T22,2)</f>
        <v>1.83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107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ht="33.75" outlineLevel="1" x14ac:dyDescent="0.2">
      <c r="A23" s="141"/>
      <c r="B23" s="141"/>
      <c r="C23" s="239" t="s">
        <v>130</v>
      </c>
      <c r="D23" s="240"/>
      <c r="E23" s="241"/>
      <c r="F23" s="242"/>
      <c r="G23" s="243"/>
      <c r="H23" s="157"/>
      <c r="I23" s="157"/>
      <c r="J23" s="157"/>
      <c r="K23" s="157"/>
      <c r="L23" s="157"/>
      <c r="M23" s="157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109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3" t="str">
        <f>C23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177" t="s">
        <v>131</v>
      </c>
      <c r="D24" s="150"/>
      <c r="E24" s="154">
        <v>5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111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>
        <v>7</v>
      </c>
      <c r="B25" s="141" t="s">
        <v>132</v>
      </c>
      <c r="C25" s="176" t="s">
        <v>133</v>
      </c>
      <c r="D25" s="148" t="s">
        <v>125</v>
      </c>
      <c r="E25" s="153">
        <v>5</v>
      </c>
      <c r="F25" s="156"/>
      <c r="G25" s="157">
        <f>ROUND(E25*F25,2)</f>
        <v>0</v>
      </c>
      <c r="H25" s="157"/>
      <c r="I25" s="157">
        <f>ROUND(E25*H25,2)</f>
        <v>0</v>
      </c>
      <c r="J25" s="157"/>
      <c r="K25" s="157">
        <f>ROUND(E25*J25,2)</f>
        <v>0</v>
      </c>
      <c r="L25" s="157">
        <v>21</v>
      </c>
      <c r="M25" s="157">
        <f>G25*(1+L25/100)</f>
        <v>0</v>
      </c>
      <c r="N25" s="148">
        <v>0</v>
      </c>
      <c r="O25" s="148">
        <f>ROUND(E25*N25,5)</f>
        <v>0</v>
      </c>
      <c r="P25" s="148">
        <v>0</v>
      </c>
      <c r="Q25" s="148">
        <f>ROUND(E25*P25,5)</f>
        <v>0</v>
      </c>
      <c r="R25" s="148"/>
      <c r="S25" s="148"/>
      <c r="T25" s="149">
        <v>0</v>
      </c>
      <c r="U25" s="148">
        <f>ROUND(E25*T25,2)</f>
        <v>0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118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1" x14ac:dyDescent="0.2">
      <c r="A26" s="141"/>
      <c r="B26" s="141"/>
      <c r="C26" s="177" t="s">
        <v>134</v>
      </c>
      <c r="D26" s="150"/>
      <c r="E26" s="154">
        <v>5</v>
      </c>
      <c r="F26" s="157"/>
      <c r="G26" s="157"/>
      <c r="H26" s="157"/>
      <c r="I26" s="157"/>
      <c r="J26" s="157"/>
      <c r="K26" s="157"/>
      <c r="L26" s="157"/>
      <c r="M26" s="157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111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 x14ac:dyDescent="0.2">
      <c r="A27" s="141">
        <v>8</v>
      </c>
      <c r="B27" s="141" t="s">
        <v>135</v>
      </c>
      <c r="C27" s="176" t="s">
        <v>136</v>
      </c>
      <c r="D27" s="148" t="s">
        <v>125</v>
      </c>
      <c r="E27" s="153">
        <v>70</v>
      </c>
      <c r="F27" s="156"/>
      <c r="G27" s="157">
        <f>ROUND(E27*F27,2)</f>
        <v>0</v>
      </c>
      <c r="H27" s="157"/>
      <c r="I27" s="157">
        <f>ROUND(E27*H27,2)</f>
        <v>0</v>
      </c>
      <c r="J27" s="157"/>
      <c r="K27" s="157">
        <f>ROUND(E27*J27,2)</f>
        <v>0</v>
      </c>
      <c r="L27" s="157">
        <v>21</v>
      </c>
      <c r="M27" s="157">
        <f>G27*(1+L27/100)</f>
        <v>0</v>
      </c>
      <c r="N27" s="148">
        <v>0</v>
      </c>
      <c r="O27" s="148">
        <f>ROUND(E27*N27,5)</f>
        <v>0</v>
      </c>
      <c r="P27" s="148">
        <v>0</v>
      </c>
      <c r="Q27" s="148">
        <f>ROUND(E27*P27,5)</f>
        <v>0</v>
      </c>
      <c r="R27" s="148"/>
      <c r="S27" s="148"/>
      <c r="T27" s="149">
        <v>0</v>
      </c>
      <c r="U27" s="148">
        <f>ROUND(E27*T27,2)</f>
        <v>0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118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/>
      <c r="B28" s="141"/>
      <c r="C28" s="177" t="s">
        <v>137</v>
      </c>
      <c r="D28" s="150"/>
      <c r="E28" s="154">
        <v>70</v>
      </c>
      <c r="F28" s="157"/>
      <c r="G28" s="157"/>
      <c r="H28" s="157"/>
      <c r="I28" s="157"/>
      <c r="J28" s="157"/>
      <c r="K28" s="157"/>
      <c r="L28" s="157"/>
      <c r="M28" s="157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111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>
        <v>9</v>
      </c>
      <c r="B29" s="141" t="s">
        <v>138</v>
      </c>
      <c r="C29" s="176" t="s">
        <v>139</v>
      </c>
      <c r="D29" s="148" t="s">
        <v>140</v>
      </c>
      <c r="E29" s="153">
        <v>8.75</v>
      </c>
      <c r="F29" s="156"/>
      <c r="G29" s="157">
        <f>ROUND(E29*F29,2)</f>
        <v>0</v>
      </c>
      <c r="H29" s="157"/>
      <c r="I29" s="157">
        <f>ROUND(E29*H29,2)</f>
        <v>0</v>
      </c>
      <c r="J29" s="157"/>
      <c r="K29" s="157">
        <f>ROUND(E29*J29,2)</f>
        <v>0</v>
      </c>
      <c r="L29" s="157">
        <v>21</v>
      </c>
      <c r="M29" s="157">
        <f>G29*(1+L29/100)</f>
        <v>0</v>
      </c>
      <c r="N29" s="148">
        <v>0</v>
      </c>
      <c r="O29" s="148">
        <f>ROUND(E29*N29,5)</f>
        <v>0</v>
      </c>
      <c r="P29" s="148">
        <v>0</v>
      </c>
      <c r="Q29" s="148">
        <f>ROUND(E29*P29,5)</f>
        <v>0</v>
      </c>
      <c r="R29" s="148"/>
      <c r="S29" s="148"/>
      <c r="T29" s="149">
        <v>0</v>
      </c>
      <c r="U29" s="148">
        <f>ROUND(E29*T29,2)</f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107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7" t="s">
        <v>141</v>
      </c>
      <c r="D30" s="150"/>
      <c r="E30" s="154">
        <v>8.75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111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>
        <v>10</v>
      </c>
      <c r="B31" s="141" t="s">
        <v>142</v>
      </c>
      <c r="C31" s="176" t="s">
        <v>143</v>
      </c>
      <c r="D31" s="148" t="s">
        <v>125</v>
      </c>
      <c r="E31" s="153">
        <v>61.32</v>
      </c>
      <c r="F31" s="156"/>
      <c r="G31" s="157">
        <f>ROUND(E31*F31,2)</f>
        <v>0</v>
      </c>
      <c r="H31" s="157"/>
      <c r="I31" s="157">
        <f>ROUND(E31*H31,2)</f>
        <v>0</v>
      </c>
      <c r="J31" s="157"/>
      <c r="K31" s="157">
        <f>ROUND(E31*J31,2)</f>
        <v>0</v>
      </c>
      <c r="L31" s="157">
        <v>21</v>
      </c>
      <c r="M31" s="157">
        <f>G31*(1+L31/100)</f>
        <v>0</v>
      </c>
      <c r="N31" s="148">
        <v>0</v>
      </c>
      <c r="O31" s="148">
        <f>ROUND(E31*N31,5)</f>
        <v>0</v>
      </c>
      <c r="P31" s="148">
        <v>0</v>
      </c>
      <c r="Q31" s="148">
        <f>ROUND(E31*P31,5)</f>
        <v>0</v>
      </c>
      <c r="R31" s="148"/>
      <c r="S31" s="148"/>
      <c r="T31" s="149">
        <v>0.36799999999999999</v>
      </c>
      <c r="U31" s="148">
        <f>ROUND(E31*T31,2)</f>
        <v>22.57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107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41"/>
      <c r="B32" s="141"/>
      <c r="C32" s="239" t="s">
        <v>144</v>
      </c>
      <c r="D32" s="240"/>
      <c r="E32" s="241"/>
      <c r="F32" s="242"/>
      <c r="G32" s="243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109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3" t="str">
        <f>C32</f>
        <v>Odkopávky a prokopávky nezapažené s přehozením výkopku na vzdálenost do 3 m nebo s naložením na dopravní prostředek.</v>
      </c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/>
      <c r="B33" s="141"/>
      <c r="C33" s="177" t="s">
        <v>145</v>
      </c>
      <c r="D33" s="150"/>
      <c r="E33" s="154">
        <v>61.32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111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11</v>
      </c>
      <c r="B34" s="141" t="s">
        <v>132</v>
      </c>
      <c r="C34" s="176" t="s">
        <v>133</v>
      </c>
      <c r="D34" s="148" t="s">
        <v>125</v>
      </c>
      <c r="E34" s="153">
        <v>61.32</v>
      </c>
      <c r="F34" s="156"/>
      <c r="G34" s="157">
        <f>ROUND(E34*F34,2)</f>
        <v>0</v>
      </c>
      <c r="H34" s="157"/>
      <c r="I34" s="157">
        <f>ROUND(E34*H34,2)</f>
        <v>0</v>
      </c>
      <c r="J34" s="157"/>
      <c r="K34" s="157">
        <f>ROUND(E34*J34,2)</f>
        <v>0</v>
      </c>
      <c r="L34" s="157">
        <v>21</v>
      </c>
      <c r="M34" s="157">
        <f>G34*(1+L34/100)</f>
        <v>0</v>
      </c>
      <c r="N34" s="148">
        <v>0</v>
      </c>
      <c r="O34" s="148">
        <f>ROUND(E34*N34,5)</f>
        <v>0</v>
      </c>
      <c r="P34" s="148">
        <v>0</v>
      </c>
      <c r="Q34" s="148">
        <f>ROUND(E34*P34,5)</f>
        <v>0</v>
      </c>
      <c r="R34" s="148"/>
      <c r="S34" s="148"/>
      <c r="T34" s="149">
        <v>0</v>
      </c>
      <c r="U34" s="148">
        <f>ROUND(E34*T34,2)</f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118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/>
      <c r="B35" s="141"/>
      <c r="C35" s="177" t="s">
        <v>146</v>
      </c>
      <c r="D35" s="150"/>
      <c r="E35" s="154">
        <v>61.32</v>
      </c>
      <c r="F35" s="157"/>
      <c r="G35" s="157"/>
      <c r="H35" s="157"/>
      <c r="I35" s="157"/>
      <c r="J35" s="157"/>
      <c r="K35" s="157"/>
      <c r="L35" s="157"/>
      <c r="M35" s="157"/>
      <c r="N35" s="148"/>
      <c r="O35" s="148"/>
      <c r="P35" s="148"/>
      <c r="Q35" s="148"/>
      <c r="R35" s="148"/>
      <c r="S35" s="148"/>
      <c r="T35" s="149"/>
      <c r="U35" s="148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111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22.5" outlineLevel="1" x14ac:dyDescent="0.2">
      <c r="A36" s="141">
        <v>12</v>
      </c>
      <c r="B36" s="141" t="s">
        <v>135</v>
      </c>
      <c r="C36" s="176" t="s">
        <v>136</v>
      </c>
      <c r="D36" s="148" t="s">
        <v>125</v>
      </c>
      <c r="E36" s="153">
        <v>858.48</v>
      </c>
      <c r="F36" s="156"/>
      <c r="G36" s="157">
        <f>ROUND(E36*F36,2)</f>
        <v>0</v>
      </c>
      <c r="H36" s="157"/>
      <c r="I36" s="157">
        <f>ROUND(E36*H36,2)</f>
        <v>0</v>
      </c>
      <c r="J36" s="157"/>
      <c r="K36" s="157">
        <f>ROUND(E36*J36,2)</f>
        <v>0</v>
      </c>
      <c r="L36" s="157">
        <v>21</v>
      </c>
      <c r="M36" s="157">
        <f>G36*(1+L36/100)</f>
        <v>0</v>
      </c>
      <c r="N36" s="148">
        <v>0</v>
      </c>
      <c r="O36" s="148">
        <f>ROUND(E36*N36,5)</f>
        <v>0</v>
      </c>
      <c r="P36" s="148">
        <v>0</v>
      </c>
      <c r="Q36" s="148">
        <f>ROUND(E36*P36,5)</f>
        <v>0</v>
      </c>
      <c r="R36" s="148"/>
      <c r="S36" s="148"/>
      <c r="T36" s="149">
        <v>0</v>
      </c>
      <c r="U36" s="148">
        <f>ROUND(E36*T36,2)</f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118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2.5" outlineLevel="1" x14ac:dyDescent="0.2">
      <c r="A37" s="141"/>
      <c r="B37" s="141"/>
      <c r="C37" s="177" t="s">
        <v>147</v>
      </c>
      <c r="D37" s="150"/>
      <c r="E37" s="154">
        <v>858.48</v>
      </c>
      <c r="F37" s="157"/>
      <c r="G37" s="157"/>
      <c r="H37" s="157"/>
      <c r="I37" s="157"/>
      <c r="J37" s="157"/>
      <c r="K37" s="157"/>
      <c r="L37" s="157"/>
      <c r="M37" s="157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111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2.5" outlineLevel="1" x14ac:dyDescent="0.2">
      <c r="A38" s="141">
        <v>13</v>
      </c>
      <c r="B38" s="141" t="s">
        <v>138</v>
      </c>
      <c r="C38" s="176" t="s">
        <v>139</v>
      </c>
      <c r="D38" s="148" t="s">
        <v>140</v>
      </c>
      <c r="E38" s="153">
        <v>107.31</v>
      </c>
      <c r="F38" s="156"/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8">
        <v>0</v>
      </c>
      <c r="O38" s="148">
        <f>ROUND(E38*N38,5)</f>
        <v>0</v>
      </c>
      <c r="P38" s="148">
        <v>0</v>
      </c>
      <c r="Q38" s="148">
        <f>ROUND(E38*P38,5)</f>
        <v>0</v>
      </c>
      <c r="R38" s="148"/>
      <c r="S38" s="148"/>
      <c r="T38" s="149">
        <v>0</v>
      </c>
      <c r="U38" s="148">
        <f>ROUND(E38*T38,2)</f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107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ht="22.5" outlineLevel="1" x14ac:dyDescent="0.2">
      <c r="A39" s="141"/>
      <c r="B39" s="141"/>
      <c r="C39" s="177" t="s">
        <v>148</v>
      </c>
      <c r="D39" s="150"/>
      <c r="E39" s="154">
        <v>107.31</v>
      </c>
      <c r="F39" s="157"/>
      <c r="G39" s="157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111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14</v>
      </c>
      <c r="B40" s="141" t="s">
        <v>149</v>
      </c>
      <c r="C40" s="176" t="s">
        <v>150</v>
      </c>
      <c r="D40" s="148" t="s">
        <v>117</v>
      </c>
      <c r="E40" s="153">
        <v>239.2</v>
      </c>
      <c r="F40" s="156"/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8">
        <v>0</v>
      </c>
      <c r="O40" s="148">
        <f>ROUND(E40*N40,5)</f>
        <v>0</v>
      </c>
      <c r="P40" s="148">
        <v>0</v>
      </c>
      <c r="Q40" s="148">
        <f>ROUND(E40*P40,5)</f>
        <v>0</v>
      </c>
      <c r="R40" s="148"/>
      <c r="S40" s="148"/>
      <c r="T40" s="149">
        <v>1.7999999999999999E-2</v>
      </c>
      <c r="U40" s="148">
        <f>ROUND(E40*T40,2)</f>
        <v>4.3099999999999996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107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239" t="s">
        <v>151</v>
      </c>
      <c r="D41" s="240"/>
      <c r="E41" s="241"/>
      <c r="F41" s="242"/>
      <c r="G41" s="243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109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3" t="str">
        <f>C41</f>
        <v>vyrovnáním výškových rozdílů</v>
      </c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7" t="s">
        <v>152</v>
      </c>
      <c r="D42" s="150"/>
      <c r="E42" s="154">
        <v>239.2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111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>
        <v>15</v>
      </c>
      <c r="B43" s="141" t="s">
        <v>153</v>
      </c>
      <c r="C43" s="176" t="s">
        <v>154</v>
      </c>
      <c r="D43" s="148" t="s">
        <v>117</v>
      </c>
      <c r="E43" s="153">
        <v>33</v>
      </c>
      <c r="F43" s="156"/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8">
        <v>0</v>
      </c>
      <c r="O43" s="148">
        <f>ROUND(E43*N43,5)</f>
        <v>0</v>
      </c>
      <c r="P43" s="148">
        <v>0</v>
      </c>
      <c r="Q43" s="148">
        <f>ROUND(E43*P43,5)</f>
        <v>0</v>
      </c>
      <c r="R43" s="148"/>
      <c r="S43" s="148"/>
      <c r="T43" s="149">
        <v>0.153</v>
      </c>
      <c r="U43" s="148">
        <f>ROUND(E43*T43,2)</f>
        <v>5.05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107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7" t="s">
        <v>155</v>
      </c>
      <c r="D44" s="150"/>
      <c r="E44" s="154">
        <v>33</v>
      </c>
      <c r="F44" s="157"/>
      <c r="G44" s="157"/>
      <c r="H44" s="157"/>
      <c r="I44" s="157"/>
      <c r="J44" s="157"/>
      <c r="K44" s="157"/>
      <c r="L44" s="157"/>
      <c r="M44" s="157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111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16</v>
      </c>
      <c r="B45" s="141" t="s">
        <v>156</v>
      </c>
      <c r="C45" s="176" t="s">
        <v>157</v>
      </c>
      <c r="D45" s="148" t="s">
        <v>125</v>
      </c>
      <c r="E45" s="153">
        <v>4.95</v>
      </c>
      <c r="F45" s="156"/>
      <c r="G45" s="157">
        <f>ROUND(E45*F45,2)</f>
        <v>0</v>
      </c>
      <c r="H45" s="157"/>
      <c r="I45" s="157">
        <f>ROUND(E45*H45,2)</f>
        <v>0</v>
      </c>
      <c r="J45" s="157"/>
      <c r="K45" s="157">
        <f>ROUND(E45*J45,2)</f>
        <v>0</v>
      </c>
      <c r="L45" s="157">
        <v>21</v>
      </c>
      <c r="M45" s="157">
        <f>G45*(1+L45/100)</f>
        <v>0</v>
      </c>
      <c r="N45" s="148">
        <v>0</v>
      </c>
      <c r="O45" s="148">
        <f>ROUND(E45*N45,5)</f>
        <v>0</v>
      </c>
      <c r="P45" s="148">
        <v>0</v>
      </c>
      <c r="Q45" s="148">
        <f>ROUND(E45*P45,5)</f>
        <v>0</v>
      </c>
      <c r="R45" s="148"/>
      <c r="S45" s="148"/>
      <c r="T45" s="149">
        <v>6.7000000000000004E-2</v>
      </c>
      <c r="U45" s="148">
        <f>ROUND(E45*T45,2)</f>
        <v>0.33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107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239" t="s">
        <v>158</v>
      </c>
      <c r="D46" s="240"/>
      <c r="E46" s="241"/>
      <c r="F46" s="242"/>
      <c r="G46" s="243"/>
      <c r="H46" s="157"/>
      <c r="I46" s="157"/>
      <c r="J46" s="157"/>
      <c r="K46" s="157"/>
      <c r="L46" s="157"/>
      <c r="M46" s="157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109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3" t="str">
        <f>C46</f>
        <v>Nakládání neulehlého výkopku z hromad</v>
      </c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1"/>
      <c r="C47" s="177" t="s">
        <v>159</v>
      </c>
      <c r="D47" s="150"/>
      <c r="E47" s="154">
        <v>4.95</v>
      </c>
      <c r="F47" s="157"/>
      <c r="G47" s="157"/>
      <c r="H47" s="157"/>
      <c r="I47" s="157"/>
      <c r="J47" s="157"/>
      <c r="K47" s="157"/>
      <c r="L47" s="157"/>
      <c r="M47" s="157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111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>
        <v>17</v>
      </c>
      <c r="B48" s="141" t="s">
        <v>160</v>
      </c>
      <c r="C48" s="176" t="s">
        <v>161</v>
      </c>
      <c r="D48" s="148" t="s">
        <v>125</v>
      </c>
      <c r="E48" s="153">
        <v>4.95</v>
      </c>
      <c r="F48" s="156"/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8">
        <v>0</v>
      </c>
      <c r="O48" s="148">
        <f>ROUND(E48*N48,5)</f>
        <v>0</v>
      </c>
      <c r="P48" s="148">
        <v>0</v>
      </c>
      <c r="Q48" s="148">
        <f>ROUND(E48*P48,5)</f>
        <v>0</v>
      </c>
      <c r="R48" s="148"/>
      <c r="S48" s="148"/>
      <c r="T48" s="149">
        <v>0.11</v>
      </c>
      <c r="U48" s="148">
        <f>ROUND(E48*T48,2)</f>
        <v>0.54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107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239" t="s">
        <v>162</v>
      </c>
      <c r="D49" s="240"/>
      <c r="E49" s="241"/>
      <c r="F49" s="242"/>
      <c r="G49" s="243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109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>C49</f>
        <v>bez naložení, avšak se složením</v>
      </c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7" t="s">
        <v>159</v>
      </c>
      <c r="D50" s="150"/>
      <c r="E50" s="154">
        <v>4.95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111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>
        <v>18</v>
      </c>
      <c r="B51" s="141" t="s">
        <v>163</v>
      </c>
      <c r="C51" s="176" t="s">
        <v>164</v>
      </c>
      <c r="D51" s="148" t="s">
        <v>117</v>
      </c>
      <c r="E51" s="153">
        <v>33</v>
      </c>
      <c r="F51" s="156"/>
      <c r="G51" s="157">
        <f>ROUND(E51*F51,2)</f>
        <v>0</v>
      </c>
      <c r="H51" s="157"/>
      <c r="I51" s="157">
        <f>ROUND(E51*H51,2)</f>
        <v>0</v>
      </c>
      <c r="J51" s="157"/>
      <c r="K51" s="157">
        <f>ROUND(E51*J51,2)</f>
        <v>0</v>
      </c>
      <c r="L51" s="157">
        <v>21</v>
      </c>
      <c r="M51" s="157">
        <f>G51*(1+L51/100)</f>
        <v>0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7.0000000000000001E-3</v>
      </c>
      <c r="U51" s="148">
        <f>ROUND(E51*T51,2)</f>
        <v>0.23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107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7" t="s">
        <v>165</v>
      </c>
      <c r="D52" s="150"/>
      <c r="E52" s="154">
        <v>33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111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>
        <v>19</v>
      </c>
      <c r="B53" s="141" t="s">
        <v>166</v>
      </c>
      <c r="C53" s="176" t="s">
        <v>167</v>
      </c>
      <c r="D53" s="148" t="s">
        <v>117</v>
      </c>
      <c r="E53" s="153">
        <v>33</v>
      </c>
      <c r="F53" s="156"/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8">
        <v>3.0000000000000001E-5</v>
      </c>
      <c r="O53" s="148">
        <f>ROUND(E53*N53,5)</f>
        <v>9.8999999999999999E-4</v>
      </c>
      <c r="P53" s="148">
        <v>0</v>
      </c>
      <c r="Q53" s="148">
        <f>ROUND(E53*P53,5)</f>
        <v>0</v>
      </c>
      <c r="R53" s="148"/>
      <c r="S53" s="148"/>
      <c r="T53" s="149">
        <v>0.06</v>
      </c>
      <c r="U53" s="148">
        <f>ROUND(E53*T53,2)</f>
        <v>1.98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118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7" t="s">
        <v>165</v>
      </c>
      <c r="D54" s="150"/>
      <c r="E54" s="154">
        <v>33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111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x14ac:dyDescent="0.2">
      <c r="A55" s="142" t="s">
        <v>102</v>
      </c>
      <c r="B55" s="142" t="s">
        <v>61</v>
      </c>
      <c r="C55" s="178" t="s">
        <v>62</v>
      </c>
      <c r="D55" s="151"/>
      <c r="E55" s="155"/>
      <c r="F55" s="158"/>
      <c r="G55" s="158">
        <f>SUMIF(AE56:AE58,"&lt;&gt;NOR",G56:G58)</f>
        <v>0</v>
      </c>
      <c r="H55" s="158"/>
      <c r="I55" s="158">
        <f>SUM(I56:I58)</f>
        <v>0</v>
      </c>
      <c r="J55" s="158"/>
      <c r="K55" s="158">
        <f>SUM(K56:K58)</f>
        <v>0</v>
      </c>
      <c r="L55" s="158"/>
      <c r="M55" s="158">
        <f>SUM(M56:M58)</f>
        <v>0</v>
      </c>
      <c r="N55" s="151"/>
      <c r="O55" s="151">
        <f>SUM(O56:O58)</f>
        <v>8.7306000000000008</v>
      </c>
      <c r="P55" s="151"/>
      <c r="Q55" s="151">
        <f>SUM(Q56:Q58)</f>
        <v>0</v>
      </c>
      <c r="R55" s="151"/>
      <c r="S55" s="151"/>
      <c r="T55" s="152"/>
      <c r="U55" s="151">
        <f>SUM(U56:U58)</f>
        <v>16.12</v>
      </c>
      <c r="AE55" t="s">
        <v>103</v>
      </c>
    </row>
    <row r="56" spans="1:60" ht="22.5" outlineLevel="1" x14ac:dyDescent="0.2">
      <c r="A56" s="141">
        <v>20</v>
      </c>
      <c r="B56" s="141" t="s">
        <v>168</v>
      </c>
      <c r="C56" s="176" t="s">
        <v>169</v>
      </c>
      <c r="D56" s="148" t="s">
        <v>106</v>
      </c>
      <c r="E56" s="153">
        <v>20</v>
      </c>
      <c r="F56" s="156"/>
      <c r="G56" s="157">
        <f>ROUND(E56*F56,2)</f>
        <v>0</v>
      </c>
      <c r="H56" s="157"/>
      <c r="I56" s="157">
        <f>ROUND(E56*H56,2)</f>
        <v>0</v>
      </c>
      <c r="J56" s="157"/>
      <c r="K56" s="157">
        <f>ROUND(E56*J56,2)</f>
        <v>0</v>
      </c>
      <c r="L56" s="157">
        <v>21</v>
      </c>
      <c r="M56" s="157">
        <f>G56*(1+L56/100)</f>
        <v>0</v>
      </c>
      <c r="N56" s="148">
        <v>0.43652999999999997</v>
      </c>
      <c r="O56" s="148">
        <f>ROUND(E56*N56,5)</f>
        <v>8.7306000000000008</v>
      </c>
      <c r="P56" s="148">
        <v>0</v>
      </c>
      <c r="Q56" s="148">
        <f>ROUND(E56*P56,5)</f>
        <v>0</v>
      </c>
      <c r="R56" s="148"/>
      <c r="S56" s="148"/>
      <c r="T56" s="149">
        <v>0.80588000000000004</v>
      </c>
      <c r="U56" s="148">
        <f>ROUND(E56*T56,2)</f>
        <v>16.12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118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239" t="s">
        <v>170</v>
      </c>
      <c r="D57" s="240"/>
      <c r="E57" s="241"/>
      <c r="F57" s="242"/>
      <c r="G57" s="243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109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3" t="str">
        <f>C57</f>
        <v>Trativody z drenážních trubek, včetně lože ze štěrkopísku a obsypu z z kameniva, bez výkopu rýhy.</v>
      </c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77" t="s">
        <v>171</v>
      </c>
      <c r="D58" s="150"/>
      <c r="E58" s="154">
        <v>20</v>
      </c>
      <c r="F58" s="157"/>
      <c r="G58" s="157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111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x14ac:dyDescent="0.2">
      <c r="A59" s="142" t="s">
        <v>102</v>
      </c>
      <c r="B59" s="142" t="s">
        <v>63</v>
      </c>
      <c r="C59" s="178" t="s">
        <v>64</v>
      </c>
      <c r="D59" s="151"/>
      <c r="E59" s="155"/>
      <c r="F59" s="158"/>
      <c r="G59" s="158">
        <f>SUMIF(AE60:AE91,"&lt;&gt;NOR",G60:G91)</f>
        <v>0</v>
      </c>
      <c r="H59" s="158"/>
      <c r="I59" s="158">
        <f>SUM(I60:I91)</f>
        <v>0</v>
      </c>
      <c r="J59" s="158"/>
      <c r="K59" s="158">
        <f>SUM(K60:K91)</f>
        <v>0</v>
      </c>
      <c r="L59" s="158"/>
      <c r="M59" s="158">
        <f>SUM(M60:M91)</f>
        <v>0</v>
      </c>
      <c r="N59" s="151"/>
      <c r="O59" s="151">
        <f>SUM(O60:O91)</f>
        <v>340.84258999999997</v>
      </c>
      <c r="P59" s="151"/>
      <c r="Q59" s="151">
        <f>SUM(Q60:Q91)</f>
        <v>0</v>
      </c>
      <c r="R59" s="151"/>
      <c r="S59" s="151"/>
      <c r="T59" s="152"/>
      <c r="U59" s="151">
        <f>SUM(U60:U91)</f>
        <v>55.65</v>
      </c>
      <c r="AE59" t="s">
        <v>103</v>
      </c>
    </row>
    <row r="60" spans="1:60" outlineLevel="1" x14ac:dyDescent="0.2">
      <c r="A60" s="141">
        <v>21</v>
      </c>
      <c r="B60" s="141" t="s">
        <v>172</v>
      </c>
      <c r="C60" s="176" t="s">
        <v>173</v>
      </c>
      <c r="D60" s="148" t="s">
        <v>117</v>
      </c>
      <c r="E60" s="153">
        <v>181.2</v>
      </c>
      <c r="F60" s="156"/>
      <c r="G60" s="157">
        <f>ROUND(E60*F60,2)</f>
        <v>0</v>
      </c>
      <c r="H60" s="157"/>
      <c r="I60" s="157">
        <f>ROUND(E60*H60,2)</f>
        <v>0</v>
      </c>
      <c r="J60" s="157"/>
      <c r="K60" s="157">
        <f>ROUND(E60*J60,2)</f>
        <v>0</v>
      </c>
      <c r="L60" s="157">
        <v>21</v>
      </c>
      <c r="M60" s="157">
        <f>G60*(1+L60/100)</f>
        <v>0</v>
      </c>
      <c r="N60" s="148">
        <v>0.43</v>
      </c>
      <c r="O60" s="148">
        <f>ROUND(E60*N60,5)</f>
        <v>77.915999999999997</v>
      </c>
      <c r="P60" s="148">
        <v>0</v>
      </c>
      <c r="Q60" s="148">
        <f>ROUND(E60*P60,5)</f>
        <v>0</v>
      </c>
      <c r="R60" s="148"/>
      <c r="S60" s="148"/>
      <c r="T60" s="149">
        <v>2.8000000000000001E-2</v>
      </c>
      <c r="U60" s="148">
        <f>ROUND(E60*T60,2)</f>
        <v>5.07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107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141"/>
      <c r="B61" s="141"/>
      <c r="C61" s="177" t="s">
        <v>174</v>
      </c>
      <c r="D61" s="150"/>
      <c r="E61" s="154">
        <v>181.2</v>
      </c>
      <c r="F61" s="157"/>
      <c r="G61" s="157"/>
      <c r="H61" s="157"/>
      <c r="I61" s="157"/>
      <c r="J61" s="157"/>
      <c r="K61" s="157"/>
      <c r="L61" s="157"/>
      <c r="M61" s="157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111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>
        <v>22</v>
      </c>
      <c r="B62" s="141" t="s">
        <v>175</v>
      </c>
      <c r="C62" s="176" t="s">
        <v>176</v>
      </c>
      <c r="D62" s="148" t="s">
        <v>117</v>
      </c>
      <c r="E62" s="153">
        <v>181.2</v>
      </c>
      <c r="F62" s="156"/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8">
        <v>0.215</v>
      </c>
      <c r="O62" s="148">
        <f>ROUND(E62*N62,5)</f>
        <v>38.957999999999998</v>
      </c>
      <c r="P62" s="148">
        <v>0</v>
      </c>
      <c r="Q62" s="148">
        <f>ROUND(E62*P62,5)</f>
        <v>0</v>
      </c>
      <c r="R62" s="148"/>
      <c r="S62" s="148"/>
      <c r="T62" s="149">
        <v>2.5000000000000001E-2</v>
      </c>
      <c r="U62" s="148">
        <f>ROUND(E62*T62,2)</f>
        <v>4.53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107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22.5" outlineLevel="1" x14ac:dyDescent="0.2">
      <c r="A63" s="141"/>
      <c r="B63" s="141"/>
      <c r="C63" s="177" t="s">
        <v>174</v>
      </c>
      <c r="D63" s="150"/>
      <c r="E63" s="154">
        <v>181.2</v>
      </c>
      <c r="F63" s="157"/>
      <c r="G63" s="157"/>
      <c r="H63" s="157"/>
      <c r="I63" s="157"/>
      <c r="J63" s="157"/>
      <c r="K63" s="157"/>
      <c r="L63" s="157"/>
      <c r="M63" s="157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111</v>
      </c>
      <c r="AF63" s="140">
        <v>0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41">
        <v>23</v>
      </c>
      <c r="B64" s="141" t="s">
        <v>177</v>
      </c>
      <c r="C64" s="176" t="s">
        <v>178</v>
      </c>
      <c r="D64" s="148" t="s">
        <v>117</v>
      </c>
      <c r="E64" s="153">
        <v>181.2</v>
      </c>
      <c r="F64" s="156"/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8">
        <v>0.441</v>
      </c>
      <c r="O64" s="148">
        <f>ROUND(E64*N64,5)</f>
        <v>79.909199999999998</v>
      </c>
      <c r="P64" s="148">
        <v>0</v>
      </c>
      <c r="Q64" s="148">
        <f>ROUND(E64*P64,5)</f>
        <v>0</v>
      </c>
      <c r="R64" s="148"/>
      <c r="S64" s="148"/>
      <c r="T64" s="149">
        <v>2.9000000000000001E-2</v>
      </c>
      <c r="U64" s="148">
        <f>ROUND(E64*T64,2)</f>
        <v>5.25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107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1"/>
      <c r="C65" s="177" t="s">
        <v>179</v>
      </c>
      <c r="D65" s="150"/>
      <c r="E65" s="154">
        <v>181.2</v>
      </c>
      <c r="F65" s="157"/>
      <c r="G65" s="157"/>
      <c r="H65" s="157"/>
      <c r="I65" s="157"/>
      <c r="J65" s="157"/>
      <c r="K65" s="157"/>
      <c r="L65" s="157"/>
      <c r="M65" s="157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111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ht="22.5" outlineLevel="1" x14ac:dyDescent="0.2">
      <c r="A66" s="141">
        <v>24</v>
      </c>
      <c r="B66" s="141" t="s">
        <v>180</v>
      </c>
      <c r="C66" s="176" t="s">
        <v>181</v>
      </c>
      <c r="D66" s="148" t="s">
        <v>117</v>
      </c>
      <c r="E66" s="153">
        <v>151</v>
      </c>
      <c r="F66" s="156"/>
      <c r="G66" s="157">
        <f>ROUND(E66*F66,2)</f>
        <v>0</v>
      </c>
      <c r="H66" s="157"/>
      <c r="I66" s="157">
        <f>ROUND(E66*H66,2)</f>
        <v>0</v>
      </c>
      <c r="J66" s="157"/>
      <c r="K66" s="157">
        <f>ROUND(E66*J66,2)</f>
        <v>0</v>
      </c>
      <c r="L66" s="157">
        <v>21</v>
      </c>
      <c r="M66" s="157">
        <f>G66*(1+L66/100)</f>
        <v>0</v>
      </c>
      <c r="N66" s="148">
        <v>0.33206000000000002</v>
      </c>
      <c r="O66" s="148">
        <f>ROUND(E66*N66,5)</f>
        <v>50.141060000000003</v>
      </c>
      <c r="P66" s="148">
        <v>0</v>
      </c>
      <c r="Q66" s="148">
        <f>ROUND(E66*P66,5)</f>
        <v>0</v>
      </c>
      <c r="R66" s="148"/>
      <c r="S66" s="148"/>
      <c r="T66" s="149">
        <v>2.5000000000000001E-2</v>
      </c>
      <c r="U66" s="148">
        <f>ROUND(E66*T66,2)</f>
        <v>3.78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107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1"/>
      <c r="C67" s="239" t="s">
        <v>182</v>
      </c>
      <c r="D67" s="240"/>
      <c r="E67" s="241"/>
      <c r="F67" s="242"/>
      <c r="G67" s="243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109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3" t="str">
        <f>C67</f>
        <v>bez dilatačních spár, s rozprostřením a zhutněním</v>
      </c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1"/>
      <c r="C68" s="177" t="s">
        <v>183</v>
      </c>
      <c r="D68" s="150"/>
      <c r="E68" s="154">
        <v>151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111</v>
      </c>
      <c r="AF68" s="140">
        <v>0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2.5" outlineLevel="1" x14ac:dyDescent="0.2">
      <c r="A69" s="141">
        <v>25</v>
      </c>
      <c r="B69" s="141" t="s">
        <v>184</v>
      </c>
      <c r="C69" s="176" t="s">
        <v>185</v>
      </c>
      <c r="D69" s="148" t="s">
        <v>117</v>
      </c>
      <c r="E69" s="153">
        <v>151</v>
      </c>
      <c r="F69" s="156"/>
      <c r="G69" s="157">
        <f>ROUND(E69*F69,2)</f>
        <v>0</v>
      </c>
      <c r="H69" s="157"/>
      <c r="I69" s="157">
        <f>ROUND(E69*H69,2)</f>
        <v>0</v>
      </c>
      <c r="J69" s="157"/>
      <c r="K69" s="157">
        <f>ROUND(E69*J69,2)</f>
        <v>0</v>
      </c>
      <c r="L69" s="157">
        <v>21</v>
      </c>
      <c r="M69" s="157">
        <f>G69*(1+L69/100)</f>
        <v>0</v>
      </c>
      <c r="N69" s="148">
        <v>1.01E-3</v>
      </c>
      <c r="O69" s="148">
        <f>ROUND(E69*N69,5)</f>
        <v>0.15251000000000001</v>
      </c>
      <c r="P69" s="148">
        <v>0</v>
      </c>
      <c r="Q69" s="148">
        <f>ROUND(E69*P69,5)</f>
        <v>0</v>
      </c>
      <c r="R69" s="148"/>
      <c r="S69" s="148"/>
      <c r="T69" s="149">
        <v>4.0000000000000001E-3</v>
      </c>
      <c r="U69" s="148">
        <f>ROUND(E69*T69,2)</f>
        <v>0.6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107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239" t="s">
        <v>186</v>
      </c>
      <c r="D70" s="240"/>
      <c r="E70" s="241"/>
      <c r="F70" s="242"/>
      <c r="G70" s="243"/>
      <c r="H70" s="157"/>
      <c r="I70" s="157"/>
      <c r="J70" s="157"/>
      <c r="K70" s="157"/>
      <c r="L70" s="157"/>
      <c r="M70" s="157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109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3" t="str">
        <f>C70</f>
        <v>z asfaltu nebo asfaltové emulze</v>
      </c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7" t="s">
        <v>187</v>
      </c>
      <c r="D71" s="150"/>
      <c r="E71" s="154">
        <v>151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111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ht="22.5" outlineLevel="1" x14ac:dyDescent="0.2">
      <c r="A72" s="141">
        <v>26</v>
      </c>
      <c r="B72" s="141" t="s">
        <v>188</v>
      </c>
      <c r="C72" s="176" t="s">
        <v>189</v>
      </c>
      <c r="D72" s="148" t="s">
        <v>117</v>
      </c>
      <c r="E72" s="153">
        <v>151</v>
      </c>
      <c r="F72" s="156"/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8">
        <v>0.18462999999999999</v>
      </c>
      <c r="O72" s="148">
        <f>ROUND(E72*N72,5)</f>
        <v>27.87913</v>
      </c>
      <c r="P72" s="148">
        <v>0</v>
      </c>
      <c r="Q72" s="148">
        <f>ROUND(E72*P72,5)</f>
        <v>0</v>
      </c>
      <c r="R72" s="148"/>
      <c r="S72" s="148"/>
      <c r="T72" s="149">
        <v>2.9000000000000001E-2</v>
      </c>
      <c r="U72" s="148">
        <f>ROUND(E72*T72,2)</f>
        <v>4.38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107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/>
      <c r="B73" s="141"/>
      <c r="C73" s="239" t="s">
        <v>190</v>
      </c>
      <c r="D73" s="240"/>
      <c r="E73" s="241"/>
      <c r="F73" s="242"/>
      <c r="G73" s="243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109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3" t="str">
        <f>C73</f>
        <v>s rozprostřením a zhutněním, v pruhu šířky přes 3 m</v>
      </c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177" t="s">
        <v>191</v>
      </c>
      <c r="D74" s="150"/>
      <c r="E74" s="154">
        <v>151</v>
      </c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111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2.5" outlineLevel="1" x14ac:dyDescent="0.2">
      <c r="A75" s="141">
        <v>27</v>
      </c>
      <c r="B75" s="141" t="s">
        <v>192</v>
      </c>
      <c r="C75" s="176" t="s">
        <v>193</v>
      </c>
      <c r="D75" s="148" t="s">
        <v>117</v>
      </c>
      <c r="E75" s="153">
        <v>151</v>
      </c>
      <c r="F75" s="156"/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8">
        <v>6.9999999999999999E-4</v>
      </c>
      <c r="O75" s="148">
        <f>ROUND(E75*N75,5)</f>
        <v>0.1057</v>
      </c>
      <c r="P75" s="148">
        <v>0</v>
      </c>
      <c r="Q75" s="148">
        <f>ROUND(E75*P75,5)</f>
        <v>0</v>
      </c>
      <c r="R75" s="148"/>
      <c r="S75" s="148"/>
      <c r="T75" s="149">
        <v>2E-3</v>
      </c>
      <c r="U75" s="148">
        <f>ROUND(E75*T75,2)</f>
        <v>0.3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107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177" t="s">
        <v>187</v>
      </c>
      <c r="D76" s="150"/>
      <c r="E76" s="154">
        <v>151</v>
      </c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111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>
        <v>28</v>
      </c>
      <c r="B77" s="141" t="s">
        <v>194</v>
      </c>
      <c r="C77" s="176" t="s">
        <v>195</v>
      </c>
      <c r="D77" s="148" t="s">
        <v>117</v>
      </c>
      <c r="E77" s="153">
        <v>151</v>
      </c>
      <c r="F77" s="156"/>
      <c r="G77" s="157">
        <f>ROUND(E77*F77,2)</f>
        <v>0</v>
      </c>
      <c r="H77" s="157"/>
      <c r="I77" s="157">
        <f>ROUND(E77*H77,2)</f>
        <v>0</v>
      </c>
      <c r="J77" s="157"/>
      <c r="K77" s="157">
        <f>ROUND(E77*J77,2)</f>
        <v>0</v>
      </c>
      <c r="L77" s="157">
        <v>21</v>
      </c>
      <c r="M77" s="157">
        <f>G77*(1+L77/100)</f>
        <v>0</v>
      </c>
      <c r="N77" s="148">
        <v>0.10141</v>
      </c>
      <c r="O77" s="148">
        <f>ROUND(E77*N77,5)</f>
        <v>15.31291</v>
      </c>
      <c r="P77" s="148">
        <v>0</v>
      </c>
      <c r="Q77" s="148">
        <f>ROUND(E77*P77,5)</f>
        <v>0</v>
      </c>
      <c r="R77" s="148"/>
      <c r="S77" s="148"/>
      <c r="T77" s="149">
        <v>1.4999999999999999E-2</v>
      </c>
      <c r="U77" s="148">
        <f>ROUND(E77*T77,2)</f>
        <v>2.27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107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1"/>
      <c r="C78" s="239" t="s">
        <v>196</v>
      </c>
      <c r="D78" s="240"/>
      <c r="E78" s="241"/>
      <c r="F78" s="242"/>
      <c r="G78" s="243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109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3" t="str">
        <f>C78</f>
        <v>v pruhu šířky přes 3 m, obrusný</v>
      </c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177" t="s">
        <v>197</v>
      </c>
      <c r="D79" s="150"/>
      <c r="E79" s="154">
        <v>151</v>
      </c>
      <c r="F79" s="157"/>
      <c r="G79" s="157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111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2.5" outlineLevel="1" x14ac:dyDescent="0.2">
      <c r="A80" s="141">
        <v>29</v>
      </c>
      <c r="B80" s="141" t="s">
        <v>198</v>
      </c>
      <c r="C80" s="176" t="s">
        <v>199</v>
      </c>
      <c r="D80" s="148" t="s">
        <v>117</v>
      </c>
      <c r="E80" s="153">
        <v>58</v>
      </c>
      <c r="F80" s="156"/>
      <c r="G80" s="157">
        <f>ROUND(E80*F80,2)</f>
        <v>0</v>
      </c>
      <c r="H80" s="157"/>
      <c r="I80" s="157">
        <f>ROUND(E80*H80,2)</f>
        <v>0</v>
      </c>
      <c r="J80" s="157"/>
      <c r="K80" s="157">
        <f>ROUND(E80*J80,2)</f>
        <v>0</v>
      </c>
      <c r="L80" s="157">
        <v>21</v>
      </c>
      <c r="M80" s="157">
        <f>G80*(1+L80/100)</f>
        <v>0</v>
      </c>
      <c r="N80" s="148">
        <v>0.30651</v>
      </c>
      <c r="O80" s="148">
        <f>ROUND(E80*N80,5)</f>
        <v>17.77758</v>
      </c>
      <c r="P80" s="148">
        <v>0</v>
      </c>
      <c r="Q80" s="148">
        <f>ROUND(E80*P80,5)</f>
        <v>0</v>
      </c>
      <c r="R80" s="148"/>
      <c r="S80" s="148"/>
      <c r="T80" s="149">
        <v>2.5000000000000001E-2</v>
      </c>
      <c r="U80" s="148">
        <f>ROUND(E80*T80,2)</f>
        <v>1.45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107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239" t="s">
        <v>182</v>
      </c>
      <c r="D81" s="240"/>
      <c r="E81" s="241"/>
      <c r="F81" s="242"/>
      <c r="G81" s="243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109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3" t="str">
        <f>C81</f>
        <v>bez dilatačních spár, s rozprostřením a zhutněním</v>
      </c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1"/>
      <c r="C82" s="177" t="s">
        <v>200</v>
      </c>
      <c r="D82" s="150"/>
      <c r="E82" s="154">
        <v>58</v>
      </c>
      <c r="F82" s="157"/>
      <c r="G82" s="157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111</v>
      </c>
      <c r="AF82" s="140">
        <v>0</v>
      </c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22.5" outlineLevel="1" x14ac:dyDescent="0.2">
      <c r="A83" s="141">
        <v>30</v>
      </c>
      <c r="B83" s="141" t="s">
        <v>201</v>
      </c>
      <c r="C83" s="176" t="s">
        <v>202</v>
      </c>
      <c r="D83" s="148" t="s">
        <v>117</v>
      </c>
      <c r="E83" s="153">
        <v>58</v>
      </c>
      <c r="F83" s="156"/>
      <c r="G83" s="157">
        <f>ROUND(E83*F83,2)</f>
        <v>0</v>
      </c>
      <c r="H83" s="157"/>
      <c r="I83" s="157">
        <f>ROUND(E83*H83,2)</f>
        <v>0</v>
      </c>
      <c r="J83" s="157"/>
      <c r="K83" s="157">
        <f>ROUND(E83*J83,2)</f>
        <v>0</v>
      </c>
      <c r="L83" s="157">
        <v>21</v>
      </c>
      <c r="M83" s="157">
        <f>G83*(1+L83/100)</f>
        <v>0</v>
      </c>
      <c r="N83" s="148">
        <v>0.378</v>
      </c>
      <c r="O83" s="148">
        <f>ROUND(E83*N83,5)</f>
        <v>21.923999999999999</v>
      </c>
      <c r="P83" s="148">
        <v>0</v>
      </c>
      <c r="Q83" s="148">
        <f>ROUND(E83*P83,5)</f>
        <v>0</v>
      </c>
      <c r="R83" s="148"/>
      <c r="S83" s="148"/>
      <c r="T83" s="149">
        <v>2.5999999999999999E-2</v>
      </c>
      <c r="U83" s="148">
        <f>ROUND(E83*T83,2)</f>
        <v>1.51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107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/>
      <c r="B84" s="141"/>
      <c r="C84" s="177" t="s">
        <v>203</v>
      </c>
      <c r="D84" s="150"/>
      <c r="E84" s="154">
        <v>58</v>
      </c>
      <c r="F84" s="157"/>
      <c r="G84" s="157"/>
      <c r="H84" s="157"/>
      <c r="I84" s="157"/>
      <c r="J84" s="157"/>
      <c r="K84" s="157"/>
      <c r="L84" s="157"/>
      <c r="M84" s="157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111</v>
      </c>
      <c r="AF84" s="140">
        <v>0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>
        <v>31</v>
      </c>
      <c r="B85" s="141" t="s">
        <v>204</v>
      </c>
      <c r="C85" s="176" t="s">
        <v>205</v>
      </c>
      <c r="D85" s="148" t="s">
        <v>117</v>
      </c>
      <c r="E85" s="153">
        <v>58</v>
      </c>
      <c r="F85" s="156"/>
      <c r="G85" s="157">
        <f>ROUND(E85*F85,2)</f>
        <v>0</v>
      </c>
      <c r="H85" s="157"/>
      <c r="I85" s="157">
        <f>ROUND(E85*H85,2)</f>
        <v>0</v>
      </c>
      <c r="J85" s="157"/>
      <c r="K85" s="157">
        <f>ROUND(E85*J85,2)</f>
        <v>0</v>
      </c>
      <c r="L85" s="157">
        <v>21</v>
      </c>
      <c r="M85" s="157">
        <f>G85*(1+L85/100)</f>
        <v>0</v>
      </c>
      <c r="N85" s="148">
        <v>5.5449999999999999E-2</v>
      </c>
      <c r="O85" s="148">
        <f>ROUND(E85*N85,5)</f>
        <v>3.2161</v>
      </c>
      <c r="P85" s="148">
        <v>0</v>
      </c>
      <c r="Q85" s="148">
        <f>ROUND(E85*P85,5)</f>
        <v>0</v>
      </c>
      <c r="R85" s="148"/>
      <c r="S85" s="148"/>
      <c r="T85" s="149">
        <v>0.442</v>
      </c>
      <c r="U85" s="148">
        <f>ROUND(E85*T85,2)</f>
        <v>25.64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107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2.5" outlineLevel="1" x14ac:dyDescent="0.2">
      <c r="A86" s="141"/>
      <c r="B86" s="141"/>
      <c r="C86" s="239" t="s">
        <v>206</v>
      </c>
      <c r="D86" s="240"/>
      <c r="E86" s="241"/>
      <c r="F86" s="242"/>
      <c r="G86" s="243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109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>C86</f>
        <v>s provedením lože z kameniva drceného, s vyplněním spár, s dvojitým hutněním vibrováním, a se smetením přebytečného materiálu na krajnici. S dodáním hmot pro lože a výplň spár.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/>
      <c r="B87" s="141"/>
      <c r="C87" s="177" t="s">
        <v>207</v>
      </c>
      <c r="D87" s="150"/>
      <c r="E87" s="154">
        <v>58</v>
      </c>
      <c r="F87" s="157"/>
      <c r="G87" s="157"/>
      <c r="H87" s="157"/>
      <c r="I87" s="157"/>
      <c r="J87" s="157"/>
      <c r="K87" s="157"/>
      <c r="L87" s="157"/>
      <c r="M87" s="157"/>
      <c r="N87" s="148"/>
      <c r="O87" s="148"/>
      <c r="P87" s="148"/>
      <c r="Q87" s="148"/>
      <c r="R87" s="148"/>
      <c r="S87" s="148"/>
      <c r="T87" s="149"/>
      <c r="U87" s="148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111</v>
      </c>
      <c r="AF87" s="140">
        <v>0</v>
      </c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>
        <v>32</v>
      </c>
      <c r="B88" s="141" t="s">
        <v>208</v>
      </c>
      <c r="C88" s="176" t="s">
        <v>209</v>
      </c>
      <c r="D88" s="148" t="s">
        <v>117</v>
      </c>
      <c r="E88" s="153">
        <v>58</v>
      </c>
      <c r="F88" s="156"/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8">
        <v>0.129</v>
      </c>
      <c r="O88" s="148">
        <f>ROUND(E88*N88,5)</f>
        <v>7.4820000000000002</v>
      </c>
      <c r="P88" s="148">
        <v>0</v>
      </c>
      <c r="Q88" s="148">
        <f>ROUND(E88*P88,5)</f>
        <v>0</v>
      </c>
      <c r="R88" s="148"/>
      <c r="S88" s="148"/>
      <c r="T88" s="149">
        <v>0</v>
      </c>
      <c r="U88" s="148">
        <f>ROUND(E88*T88,2)</f>
        <v>0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210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/>
      <c r="B89" s="141"/>
      <c r="C89" s="177" t="s">
        <v>211</v>
      </c>
      <c r="D89" s="150"/>
      <c r="E89" s="154">
        <v>58</v>
      </c>
      <c r="F89" s="157"/>
      <c r="G89" s="157"/>
      <c r="H89" s="157"/>
      <c r="I89" s="157"/>
      <c r="J89" s="157"/>
      <c r="K89" s="157"/>
      <c r="L89" s="157"/>
      <c r="M89" s="157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111</v>
      </c>
      <c r="AF89" s="140">
        <v>0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41">
        <v>33</v>
      </c>
      <c r="B90" s="141" t="s">
        <v>212</v>
      </c>
      <c r="C90" s="176" t="s">
        <v>213</v>
      </c>
      <c r="D90" s="148" t="s">
        <v>106</v>
      </c>
      <c r="E90" s="153">
        <v>19</v>
      </c>
      <c r="F90" s="156"/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8">
        <v>3.5999999999999999E-3</v>
      </c>
      <c r="O90" s="148">
        <f>ROUND(E90*N90,5)</f>
        <v>6.8400000000000002E-2</v>
      </c>
      <c r="P90" s="148">
        <v>0</v>
      </c>
      <c r="Q90" s="148">
        <f>ROUND(E90*P90,5)</f>
        <v>0</v>
      </c>
      <c r="R90" s="148"/>
      <c r="S90" s="148"/>
      <c r="T90" s="149">
        <v>4.5999999999999999E-2</v>
      </c>
      <c r="U90" s="148">
        <f>ROUND(E90*T90,2)</f>
        <v>0.87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107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177" t="s">
        <v>214</v>
      </c>
      <c r="D91" s="150"/>
      <c r="E91" s="154">
        <v>19</v>
      </c>
      <c r="F91" s="157"/>
      <c r="G91" s="157"/>
      <c r="H91" s="157"/>
      <c r="I91" s="157"/>
      <c r="J91" s="157"/>
      <c r="K91" s="157"/>
      <c r="L91" s="157"/>
      <c r="M91" s="157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111</v>
      </c>
      <c r="AF91" s="140">
        <v>0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x14ac:dyDescent="0.2">
      <c r="A92" s="142" t="s">
        <v>102</v>
      </c>
      <c r="B92" s="142" t="s">
        <v>65</v>
      </c>
      <c r="C92" s="178" t="s">
        <v>66</v>
      </c>
      <c r="D92" s="151"/>
      <c r="E92" s="155"/>
      <c r="F92" s="158"/>
      <c r="G92" s="158">
        <f>SUMIF(AE93:AE93,"&lt;&gt;NOR",G93:G93)</f>
        <v>0</v>
      </c>
      <c r="H92" s="158"/>
      <c r="I92" s="158">
        <f>SUM(I93:I93)</f>
        <v>0</v>
      </c>
      <c r="J92" s="158"/>
      <c r="K92" s="158">
        <f>SUM(K93:K93)</f>
        <v>0</v>
      </c>
      <c r="L92" s="158"/>
      <c r="M92" s="158">
        <f>SUM(M93:M93)</f>
        <v>0</v>
      </c>
      <c r="N92" s="151"/>
      <c r="O92" s="151">
        <f>SUM(O93:O93)</f>
        <v>1.5794999999999999</v>
      </c>
      <c r="P92" s="151"/>
      <c r="Q92" s="151">
        <f>SUM(Q93:Q93)</f>
        <v>0</v>
      </c>
      <c r="R92" s="151"/>
      <c r="S92" s="151"/>
      <c r="T92" s="152"/>
      <c r="U92" s="151">
        <f>SUM(U93:U93)</f>
        <v>7.76</v>
      </c>
      <c r="AE92" t="s">
        <v>103</v>
      </c>
    </row>
    <row r="93" spans="1:60" ht="22.5" outlineLevel="1" x14ac:dyDescent="0.2">
      <c r="A93" s="141">
        <v>34</v>
      </c>
      <c r="B93" s="141" t="s">
        <v>215</v>
      </c>
      <c r="C93" s="176" t="s">
        <v>216</v>
      </c>
      <c r="D93" s="148" t="s">
        <v>217</v>
      </c>
      <c r="E93" s="153">
        <v>5</v>
      </c>
      <c r="F93" s="156"/>
      <c r="G93" s="157">
        <f>ROUND(E93*F93,2)</f>
        <v>0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0</v>
      </c>
      <c r="N93" s="148">
        <v>0.31590000000000001</v>
      </c>
      <c r="O93" s="148">
        <f>ROUND(E93*N93,5)</f>
        <v>1.5794999999999999</v>
      </c>
      <c r="P93" s="148">
        <v>0</v>
      </c>
      <c r="Q93" s="148">
        <f>ROUND(E93*P93,5)</f>
        <v>0</v>
      </c>
      <c r="R93" s="148"/>
      <c r="S93" s="148"/>
      <c r="T93" s="149">
        <v>1.5509999999999999</v>
      </c>
      <c r="U93" s="148">
        <f>ROUND(E93*T93,2)</f>
        <v>7.76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107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x14ac:dyDescent="0.2">
      <c r="A94" s="142" t="s">
        <v>102</v>
      </c>
      <c r="B94" s="142" t="s">
        <v>67</v>
      </c>
      <c r="C94" s="178" t="s">
        <v>68</v>
      </c>
      <c r="D94" s="151"/>
      <c r="E94" s="155"/>
      <c r="F94" s="158"/>
      <c r="G94" s="158">
        <f>SUMIF(AE95:AE108,"&lt;&gt;NOR",G95:G108)</f>
        <v>0</v>
      </c>
      <c r="H94" s="158"/>
      <c r="I94" s="158">
        <f>SUM(I95:I108)</f>
        <v>0</v>
      </c>
      <c r="J94" s="158"/>
      <c r="K94" s="158">
        <f>SUM(K95:K108)</f>
        <v>0</v>
      </c>
      <c r="L94" s="158"/>
      <c r="M94" s="158">
        <f>SUM(M95:M108)</f>
        <v>0</v>
      </c>
      <c r="N94" s="151"/>
      <c r="O94" s="151">
        <f>SUM(O95:O108)</f>
        <v>16.018289999999997</v>
      </c>
      <c r="P94" s="151"/>
      <c r="Q94" s="151">
        <f>SUM(Q95:Q108)</f>
        <v>0</v>
      </c>
      <c r="R94" s="151"/>
      <c r="S94" s="151"/>
      <c r="T94" s="152"/>
      <c r="U94" s="151">
        <f>SUM(U95:U108)</f>
        <v>17.09</v>
      </c>
      <c r="AE94" t="s">
        <v>103</v>
      </c>
    </row>
    <row r="95" spans="1:60" outlineLevel="1" x14ac:dyDescent="0.2">
      <c r="A95" s="141">
        <v>35</v>
      </c>
      <c r="B95" s="141" t="s">
        <v>218</v>
      </c>
      <c r="C95" s="176" t="s">
        <v>219</v>
      </c>
      <c r="D95" s="148" t="s">
        <v>106</v>
      </c>
      <c r="E95" s="153">
        <v>19</v>
      </c>
      <c r="F95" s="156"/>
      <c r="G95" s="157">
        <f>ROUND(E95*F95,2)</f>
        <v>0</v>
      </c>
      <c r="H95" s="157"/>
      <c r="I95" s="157">
        <f>ROUND(E95*H95,2)</f>
        <v>0</v>
      </c>
      <c r="J95" s="157"/>
      <c r="K95" s="157">
        <f>ROUND(E95*J95,2)</f>
        <v>0</v>
      </c>
      <c r="L95" s="157">
        <v>21</v>
      </c>
      <c r="M95" s="157">
        <f>G95*(1+L95/100)</f>
        <v>0</v>
      </c>
      <c r="N95" s="148">
        <v>0</v>
      </c>
      <c r="O95" s="148">
        <f>ROUND(E95*N95,5)</f>
        <v>0</v>
      </c>
      <c r="P95" s="148">
        <v>0</v>
      </c>
      <c r="Q95" s="148">
        <f>ROUND(E95*P95,5)</f>
        <v>0</v>
      </c>
      <c r="R95" s="148"/>
      <c r="S95" s="148"/>
      <c r="T95" s="149">
        <v>5.5E-2</v>
      </c>
      <c r="U95" s="148">
        <f>ROUND(E95*T95,2)</f>
        <v>1.05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107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177" t="s">
        <v>214</v>
      </c>
      <c r="D96" s="150"/>
      <c r="E96" s="154">
        <v>19</v>
      </c>
      <c r="F96" s="157"/>
      <c r="G96" s="157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111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ht="22.5" outlineLevel="1" x14ac:dyDescent="0.2">
      <c r="A97" s="141">
        <v>36</v>
      </c>
      <c r="B97" s="141" t="s">
        <v>220</v>
      </c>
      <c r="C97" s="176" t="s">
        <v>221</v>
      </c>
      <c r="D97" s="148" t="s">
        <v>106</v>
      </c>
      <c r="E97" s="153">
        <v>34</v>
      </c>
      <c r="F97" s="156"/>
      <c r="G97" s="157">
        <f>ROUND(E97*F97,2)</f>
        <v>0</v>
      </c>
      <c r="H97" s="157"/>
      <c r="I97" s="157">
        <f>ROUND(E97*H97,2)</f>
        <v>0</v>
      </c>
      <c r="J97" s="157"/>
      <c r="K97" s="157">
        <f>ROUND(E97*J97,2)</f>
        <v>0</v>
      </c>
      <c r="L97" s="157">
        <v>21</v>
      </c>
      <c r="M97" s="157">
        <f>G97*(1+L97/100)</f>
        <v>0</v>
      </c>
      <c r="N97" s="148">
        <v>0.26980999999999999</v>
      </c>
      <c r="O97" s="148">
        <f>ROUND(E97*N97,5)</f>
        <v>9.1735399999999991</v>
      </c>
      <c r="P97" s="148">
        <v>0</v>
      </c>
      <c r="Q97" s="148">
        <f>ROUND(E97*P97,5)</f>
        <v>0</v>
      </c>
      <c r="R97" s="148"/>
      <c r="S97" s="148"/>
      <c r="T97" s="149">
        <v>0.27200000000000002</v>
      </c>
      <c r="U97" s="148">
        <f>ROUND(E97*T97,2)</f>
        <v>9.25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107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239" t="s">
        <v>222</v>
      </c>
      <c r="D98" s="240"/>
      <c r="E98" s="241"/>
      <c r="F98" s="242"/>
      <c r="G98" s="243"/>
      <c r="H98" s="157"/>
      <c r="I98" s="157"/>
      <c r="J98" s="157"/>
      <c r="K98" s="157"/>
      <c r="L98" s="157"/>
      <c r="M98" s="157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109</v>
      </c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3" t="str">
        <f>C98</f>
        <v>včetně obrubníku 100/15/25</v>
      </c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/>
      <c r="B99" s="141"/>
      <c r="C99" s="177" t="s">
        <v>223</v>
      </c>
      <c r="D99" s="150"/>
      <c r="E99" s="154">
        <v>34</v>
      </c>
      <c r="F99" s="157"/>
      <c r="G99" s="157"/>
      <c r="H99" s="157"/>
      <c r="I99" s="157"/>
      <c r="J99" s="157"/>
      <c r="K99" s="157"/>
      <c r="L99" s="157"/>
      <c r="M99" s="157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111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ht="22.5" outlineLevel="1" x14ac:dyDescent="0.2">
      <c r="A100" s="141">
        <v>37</v>
      </c>
      <c r="B100" s="141" t="s">
        <v>224</v>
      </c>
      <c r="C100" s="176" t="s">
        <v>225</v>
      </c>
      <c r="D100" s="148" t="s">
        <v>106</v>
      </c>
      <c r="E100" s="153">
        <v>35</v>
      </c>
      <c r="F100" s="156"/>
      <c r="G100" s="157">
        <f>ROUND(E100*F100,2)</f>
        <v>0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0</v>
      </c>
      <c r="N100" s="148">
        <v>0.19189000000000001</v>
      </c>
      <c r="O100" s="148">
        <f>ROUND(E100*N100,5)</f>
        <v>6.7161499999999998</v>
      </c>
      <c r="P100" s="148">
        <v>0</v>
      </c>
      <c r="Q100" s="148">
        <f>ROUND(E100*P100,5)</f>
        <v>0</v>
      </c>
      <c r="R100" s="148"/>
      <c r="S100" s="148"/>
      <c r="T100" s="149">
        <v>0.16200000000000001</v>
      </c>
      <c r="U100" s="148">
        <f>ROUND(E100*T100,2)</f>
        <v>5.67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107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/>
      <c r="B101" s="141"/>
      <c r="C101" s="239" t="s">
        <v>226</v>
      </c>
      <c r="D101" s="240"/>
      <c r="E101" s="241"/>
      <c r="F101" s="242"/>
      <c r="G101" s="243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109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3" t="str">
        <f>C101</f>
        <v>lože z betonu prostého C 16/20 tl. 80 až 100 mm</v>
      </c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/>
      <c r="B102" s="141"/>
      <c r="C102" s="177" t="s">
        <v>227</v>
      </c>
      <c r="D102" s="150"/>
      <c r="E102" s="154">
        <v>35</v>
      </c>
      <c r="F102" s="157"/>
      <c r="G102" s="157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111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ht="22.5" outlineLevel="1" x14ac:dyDescent="0.2">
      <c r="A103" s="141">
        <v>38</v>
      </c>
      <c r="B103" s="141" t="s">
        <v>228</v>
      </c>
      <c r="C103" s="176" t="s">
        <v>229</v>
      </c>
      <c r="D103" s="148" t="s">
        <v>217</v>
      </c>
      <c r="E103" s="153">
        <v>1</v>
      </c>
      <c r="F103" s="156"/>
      <c r="G103" s="157">
        <f>ROUND(E103*F103,2)</f>
        <v>0</v>
      </c>
      <c r="H103" s="157"/>
      <c r="I103" s="157">
        <f>ROUND(E103*H103,2)</f>
        <v>0</v>
      </c>
      <c r="J103" s="157"/>
      <c r="K103" s="157">
        <f>ROUND(E103*J103,2)</f>
        <v>0</v>
      </c>
      <c r="L103" s="157">
        <v>21</v>
      </c>
      <c r="M103" s="157">
        <f>G103*(1+L103/100)</f>
        <v>0</v>
      </c>
      <c r="N103" s="148">
        <v>0.11840000000000001</v>
      </c>
      <c r="O103" s="148">
        <f>ROUND(E103*N103,5)</f>
        <v>0.11840000000000001</v>
      </c>
      <c r="P103" s="148">
        <v>0</v>
      </c>
      <c r="Q103" s="148">
        <f>ROUND(E103*P103,5)</f>
        <v>0</v>
      </c>
      <c r="R103" s="148"/>
      <c r="S103" s="148"/>
      <c r="T103" s="149">
        <v>0.91800000000000004</v>
      </c>
      <c r="U103" s="148">
        <f>ROUND(E103*T103,2)</f>
        <v>0.92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107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ht="22.5" outlineLevel="1" x14ac:dyDescent="0.2">
      <c r="A104" s="141">
        <v>39</v>
      </c>
      <c r="B104" s="141" t="s">
        <v>230</v>
      </c>
      <c r="C104" s="176" t="s">
        <v>231</v>
      </c>
      <c r="D104" s="148" t="s">
        <v>217</v>
      </c>
      <c r="E104" s="153">
        <v>1</v>
      </c>
      <c r="F104" s="156"/>
      <c r="G104" s="157">
        <f>ROUND(E104*F104,2)</f>
        <v>0</v>
      </c>
      <c r="H104" s="157"/>
      <c r="I104" s="157">
        <f>ROUND(E104*H104,2)</f>
        <v>0</v>
      </c>
      <c r="J104" s="157"/>
      <c r="K104" s="157">
        <f>ROUND(E104*J104,2)</f>
        <v>0</v>
      </c>
      <c r="L104" s="157">
        <v>21</v>
      </c>
      <c r="M104" s="157">
        <f>G104*(1+L104/100)</f>
        <v>0</v>
      </c>
      <c r="N104" s="148">
        <v>5.1000000000000004E-3</v>
      </c>
      <c r="O104" s="148">
        <f>ROUND(E104*N104,5)</f>
        <v>5.1000000000000004E-3</v>
      </c>
      <c r="P104" s="148">
        <v>0</v>
      </c>
      <c r="Q104" s="148">
        <f>ROUND(E104*P104,5)</f>
        <v>0</v>
      </c>
      <c r="R104" s="148"/>
      <c r="S104" s="148"/>
      <c r="T104" s="149">
        <v>0</v>
      </c>
      <c r="U104" s="148">
        <f>ROUND(E104*T104,2)</f>
        <v>0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210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/>
      <c r="B105" s="141"/>
      <c r="C105" s="177" t="s">
        <v>232</v>
      </c>
      <c r="D105" s="150"/>
      <c r="E105" s="154">
        <v>1</v>
      </c>
      <c r="F105" s="157"/>
      <c r="G105" s="157"/>
      <c r="H105" s="157"/>
      <c r="I105" s="157"/>
      <c r="J105" s="157"/>
      <c r="K105" s="157"/>
      <c r="L105" s="157"/>
      <c r="M105" s="157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111</v>
      </c>
      <c r="AF105" s="140">
        <v>0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ht="22.5" outlineLevel="1" x14ac:dyDescent="0.2">
      <c r="A106" s="141">
        <v>40</v>
      </c>
      <c r="B106" s="141" t="s">
        <v>233</v>
      </c>
      <c r="C106" s="176" t="s">
        <v>234</v>
      </c>
      <c r="D106" s="148" t="s">
        <v>217</v>
      </c>
      <c r="E106" s="153">
        <v>1</v>
      </c>
      <c r="F106" s="156"/>
      <c r="G106" s="157">
        <f>ROUND(E106*F106,2)</f>
        <v>0</v>
      </c>
      <c r="H106" s="157"/>
      <c r="I106" s="157">
        <f>ROUND(E106*H106,2)</f>
        <v>0</v>
      </c>
      <c r="J106" s="157"/>
      <c r="K106" s="157">
        <f>ROUND(E106*J106,2)</f>
        <v>0</v>
      </c>
      <c r="L106" s="157">
        <v>21</v>
      </c>
      <c r="M106" s="157">
        <f>G106*(1+L106/100)</f>
        <v>0</v>
      </c>
      <c r="N106" s="148">
        <v>0</v>
      </c>
      <c r="O106" s="148">
        <f>ROUND(E106*N106,5)</f>
        <v>0</v>
      </c>
      <c r="P106" s="148">
        <v>0</v>
      </c>
      <c r="Q106" s="148">
        <f>ROUND(E106*P106,5)</f>
        <v>0</v>
      </c>
      <c r="R106" s="148"/>
      <c r="S106" s="148"/>
      <c r="T106" s="149">
        <v>0.2</v>
      </c>
      <c r="U106" s="148">
        <f>ROUND(E106*T106,2)</f>
        <v>0.2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107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ht="22.5" outlineLevel="1" x14ac:dyDescent="0.2">
      <c r="A107" s="141">
        <v>41</v>
      </c>
      <c r="B107" s="141" t="s">
        <v>235</v>
      </c>
      <c r="C107" s="176" t="s">
        <v>236</v>
      </c>
      <c r="D107" s="148" t="s">
        <v>217</v>
      </c>
      <c r="E107" s="153">
        <v>1</v>
      </c>
      <c r="F107" s="156"/>
      <c r="G107" s="157">
        <f>ROUND(E107*F107,2)</f>
        <v>0</v>
      </c>
      <c r="H107" s="157"/>
      <c r="I107" s="157">
        <f>ROUND(E107*H107,2)</f>
        <v>0</v>
      </c>
      <c r="J107" s="157"/>
      <c r="K107" s="157">
        <f>ROUND(E107*J107,2)</f>
        <v>0</v>
      </c>
      <c r="L107" s="157">
        <v>21</v>
      </c>
      <c r="M107" s="157">
        <f>G107*(1+L107/100)</f>
        <v>0</v>
      </c>
      <c r="N107" s="148">
        <v>5.1000000000000004E-3</v>
      </c>
      <c r="O107" s="148">
        <f>ROUND(E107*N107,5)</f>
        <v>5.1000000000000004E-3</v>
      </c>
      <c r="P107" s="148">
        <v>0</v>
      </c>
      <c r="Q107" s="148">
        <f>ROUND(E107*P107,5)</f>
        <v>0</v>
      </c>
      <c r="R107" s="148"/>
      <c r="S107" s="148"/>
      <c r="T107" s="149">
        <v>0</v>
      </c>
      <c r="U107" s="148">
        <f>ROUND(E107*T107,2)</f>
        <v>0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210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41"/>
      <c r="B108" s="141"/>
      <c r="C108" s="177" t="s">
        <v>237</v>
      </c>
      <c r="D108" s="150"/>
      <c r="E108" s="154">
        <v>1</v>
      </c>
      <c r="F108" s="157"/>
      <c r="G108" s="157"/>
      <c r="H108" s="157"/>
      <c r="I108" s="157"/>
      <c r="J108" s="157"/>
      <c r="K108" s="157"/>
      <c r="L108" s="157"/>
      <c r="M108" s="157"/>
      <c r="N108" s="148"/>
      <c r="O108" s="148"/>
      <c r="P108" s="148"/>
      <c r="Q108" s="148"/>
      <c r="R108" s="148"/>
      <c r="S108" s="148"/>
      <c r="T108" s="149"/>
      <c r="U108" s="148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111</v>
      </c>
      <c r="AF108" s="140">
        <v>0</v>
      </c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x14ac:dyDescent="0.2">
      <c r="A109" s="142" t="s">
        <v>102</v>
      </c>
      <c r="B109" s="142" t="s">
        <v>69</v>
      </c>
      <c r="C109" s="178" t="s">
        <v>70</v>
      </c>
      <c r="D109" s="151"/>
      <c r="E109" s="155"/>
      <c r="F109" s="158"/>
      <c r="G109" s="158">
        <f>SUMIF(AE110:AE118,"&lt;&gt;NOR",G110:G118)</f>
        <v>0</v>
      </c>
      <c r="H109" s="158"/>
      <c r="I109" s="158">
        <f>SUM(I110:I118)</f>
        <v>0</v>
      </c>
      <c r="J109" s="158"/>
      <c r="K109" s="158">
        <f>SUM(K110:K118)</f>
        <v>0</v>
      </c>
      <c r="L109" s="158"/>
      <c r="M109" s="158">
        <f>SUM(M110:M118)</f>
        <v>0</v>
      </c>
      <c r="N109" s="151"/>
      <c r="O109" s="151">
        <f>SUM(O110:O118)</f>
        <v>0</v>
      </c>
      <c r="P109" s="151"/>
      <c r="Q109" s="151">
        <f>SUM(Q110:Q118)</f>
        <v>0</v>
      </c>
      <c r="R109" s="151"/>
      <c r="S109" s="151"/>
      <c r="T109" s="152"/>
      <c r="U109" s="151">
        <f>SUM(U110:U118)</f>
        <v>0</v>
      </c>
      <c r="AE109" t="s">
        <v>103</v>
      </c>
    </row>
    <row r="110" spans="1:60" outlineLevel="1" x14ac:dyDescent="0.2">
      <c r="A110" s="141">
        <v>42</v>
      </c>
      <c r="B110" s="141" t="s">
        <v>238</v>
      </c>
      <c r="C110" s="176" t="s">
        <v>239</v>
      </c>
      <c r="D110" s="148" t="s">
        <v>140</v>
      </c>
      <c r="E110" s="153">
        <v>2430.6941400000001</v>
      </c>
      <c r="F110" s="156"/>
      <c r="G110" s="157">
        <f>ROUND(E110*F110,2)</f>
        <v>0</v>
      </c>
      <c r="H110" s="157"/>
      <c r="I110" s="157">
        <f>ROUND(E110*H110,2)</f>
        <v>0</v>
      </c>
      <c r="J110" s="157"/>
      <c r="K110" s="157">
        <f>ROUND(E110*J110,2)</f>
        <v>0</v>
      </c>
      <c r="L110" s="157">
        <v>21</v>
      </c>
      <c r="M110" s="157">
        <f>G110*(1+L110/100)</f>
        <v>0</v>
      </c>
      <c r="N110" s="148">
        <v>0</v>
      </c>
      <c r="O110" s="148">
        <f>ROUND(E110*N110,5)</f>
        <v>0</v>
      </c>
      <c r="P110" s="148">
        <v>0</v>
      </c>
      <c r="Q110" s="148">
        <f>ROUND(E110*P110,5)</f>
        <v>0</v>
      </c>
      <c r="R110" s="148"/>
      <c r="S110" s="148"/>
      <c r="T110" s="149">
        <v>0</v>
      </c>
      <c r="U110" s="148">
        <f>ROUND(E110*T110,2)</f>
        <v>0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107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ht="22.5" outlineLevel="1" x14ac:dyDescent="0.2">
      <c r="A111" s="141"/>
      <c r="B111" s="141"/>
      <c r="C111" s="177" t="s">
        <v>240</v>
      </c>
      <c r="D111" s="150"/>
      <c r="E111" s="154">
        <v>2430.6941400000001</v>
      </c>
      <c r="F111" s="157"/>
      <c r="G111" s="157"/>
      <c r="H111" s="157"/>
      <c r="I111" s="157"/>
      <c r="J111" s="157"/>
      <c r="K111" s="157"/>
      <c r="L111" s="157"/>
      <c r="M111" s="157"/>
      <c r="N111" s="148"/>
      <c r="O111" s="148"/>
      <c r="P111" s="148"/>
      <c r="Q111" s="148"/>
      <c r="R111" s="148"/>
      <c r="S111" s="148"/>
      <c r="T111" s="149"/>
      <c r="U111" s="148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111</v>
      </c>
      <c r="AF111" s="140">
        <v>0</v>
      </c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ht="22.5" outlineLevel="1" x14ac:dyDescent="0.2">
      <c r="A112" s="141">
        <v>43</v>
      </c>
      <c r="B112" s="141" t="s">
        <v>241</v>
      </c>
      <c r="C112" s="176" t="s">
        <v>242</v>
      </c>
      <c r="D112" s="148" t="s">
        <v>140</v>
      </c>
      <c r="E112" s="153">
        <v>33.994252500000002</v>
      </c>
      <c r="F112" s="156"/>
      <c r="G112" s="157">
        <f>ROUND(E112*F112,2)</f>
        <v>0</v>
      </c>
      <c r="H112" s="157"/>
      <c r="I112" s="157">
        <f>ROUND(E112*H112,2)</f>
        <v>0</v>
      </c>
      <c r="J112" s="157"/>
      <c r="K112" s="157">
        <f>ROUND(E112*J112,2)</f>
        <v>0</v>
      </c>
      <c r="L112" s="157">
        <v>21</v>
      </c>
      <c r="M112" s="157">
        <f>G112*(1+L112/100)</f>
        <v>0</v>
      </c>
      <c r="N112" s="148">
        <v>0</v>
      </c>
      <c r="O112" s="148">
        <f>ROUND(E112*N112,5)</f>
        <v>0</v>
      </c>
      <c r="P112" s="148">
        <v>0</v>
      </c>
      <c r="Q112" s="148">
        <f>ROUND(E112*P112,5)</f>
        <v>0</v>
      </c>
      <c r="R112" s="148"/>
      <c r="S112" s="148"/>
      <c r="T112" s="149">
        <v>0</v>
      </c>
      <c r="U112" s="148">
        <f>ROUND(E112*T112,2)</f>
        <v>0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107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/>
      <c r="B113" s="141"/>
      <c r="C113" s="177" t="s">
        <v>243</v>
      </c>
      <c r="D113" s="150"/>
      <c r="E113" s="154">
        <v>33.994252500000002</v>
      </c>
      <c r="F113" s="157"/>
      <c r="G113" s="157"/>
      <c r="H113" s="157"/>
      <c r="I113" s="157"/>
      <c r="J113" s="157"/>
      <c r="K113" s="157"/>
      <c r="L113" s="157"/>
      <c r="M113" s="157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111</v>
      </c>
      <c r="AF113" s="140">
        <v>0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2.5" outlineLevel="1" x14ac:dyDescent="0.2">
      <c r="A114" s="141">
        <v>44</v>
      </c>
      <c r="B114" s="141" t="s">
        <v>244</v>
      </c>
      <c r="C114" s="176" t="s">
        <v>245</v>
      </c>
      <c r="D114" s="148" t="s">
        <v>140</v>
      </c>
      <c r="E114" s="153">
        <v>22.071000000000002</v>
      </c>
      <c r="F114" s="156"/>
      <c r="G114" s="157">
        <f>ROUND(E114*F114,2)</f>
        <v>0</v>
      </c>
      <c r="H114" s="157"/>
      <c r="I114" s="157">
        <f>ROUND(E114*H114,2)</f>
        <v>0</v>
      </c>
      <c r="J114" s="157"/>
      <c r="K114" s="157">
        <f>ROUND(E114*J114,2)</f>
        <v>0</v>
      </c>
      <c r="L114" s="157">
        <v>21</v>
      </c>
      <c r="M114" s="157">
        <f>G114*(1+L114/100)</f>
        <v>0</v>
      </c>
      <c r="N114" s="148">
        <v>0</v>
      </c>
      <c r="O114" s="148">
        <f>ROUND(E114*N114,5)</f>
        <v>0</v>
      </c>
      <c r="P114" s="148">
        <v>0</v>
      </c>
      <c r="Q114" s="148">
        <f>ROUND(E114*P114,5)</f>
        <v>0</v>
      </c>
      <c r="R114" s="148"/>
      <c r="S114" s="148"/>
      <c r="T114" s="149">
        <v>0</v>
      </c>
      <c r="U114" s="148">
        <f>ROUND(E114*T114,2)</f>
        <v>0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107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/>
      <c r="B115" s="141"/>
      <c r="C115" s="177" t="s">
        <v>246</v>
      </c>
      <c r="D115" s="150"/>
      <c r="E115" s="154">
        <v>16.88</v>
      </c>
      <c r="F115" s="157"/>
      <c r="G115" s="157"/>
      <c r="H115" s="157"/>
      <c r="I115" s="157"/>
      <c r="J115" s="157"/>
      <c r="K115" s="157"/>
      <c r="L115" s="157"/>
      <c r="M115" s="157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111</v>
      </c>
      <c r="AF115" s="140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/>
      <c r="B116" s="141"/>
      <c r="C116" s="177" t="s">
        <v>247</v>
      </c>
      <c r="D116" s="150"/>
      <c r="E116" s="154">
        <v>5.1909999999999998</v>
      </c>
      <c r="F116" s="157"/>
      <c r="G116" s="157"/>
      <c r="H116" s="157"/>
      <c r="I116" s="157"/>
      <c r="J116" s="157"/>
      <c r="K116" s="157"/>
      <c r="L116" s="157"/>
      <c r="M116" s="157"/>
      <c r="N116" s="148"/>
      <c r="O116" s="148"/>
      <c r="P116" s="148"/>
      <c r="Q116" s="148"/>
      <c r="R116" s="148"/>
      <c r="S116" s="148"/>
      <c r="T116" s="149"/>
      <c r="U116" s="148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111</v>
      </c>
      <c r="AF116" s="140">
        <v>0</v>
      </c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>
        <v>45</v>
      </c>
      <c r="B117" s="141" t="s">
        <v>248</v>
      </c>
      <c r="C117" s="176" t="s">
        <v>249</v>
      </c>
      <c r="D117" s="148" t="s">
        <v>140</v>
      </c>
      <c r="E117" s="153">
        <v>117.5557575</v>
      </c>
      <c r="F117" s="156"/>
      <c r="G117" s="157">
        <f>ROUND(E117*F117,2)</f>
        <v>0</v>
      </c>
      <c r="H117" s="157"/>
      <c r="I117" s="157">
        <f>ROUND(E117*H117,2)</f>
        <v>0</v>
      </c>
      <c r="J117" s="157"/>
      <c r="K117" s="157">
        <f>ROUND(E117*J117,2)</f>
        <v>0</v>
      </c>
      <c r="L117" s="157">
        <v>21</v>
      </c>
      <c r="M117" s="157">
        <f>G117*(1+L117/100)</f>
        <v>0</v>
      </c>
      <c r="N117" s="148">
        <v>0</v>
      </c>
      <c r="O117" s="148">
        <f>ROUND(E117*N117,5)</f>
        <v>0</v>
      </c>
      <c r="P117" s="148">
        <v>0</v>
      </c>
      <c r="Q117" s="148">
        <f>ROUND(E117*P117,5)</f>
        <v>0</v>
      </c>
      <c r="R117" s="148"/>
      <c r="S117" s="148"/>
      <c r="T117" s="149">
        <v>0</v>
      </c>
      <c r="U117" s="148">
        <f>ROUND(E117*T117,2)</f>
        <v>0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107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/>
      <c r="B118" s="141"/>
      <c r="C118" s="177" t="s">
        <v>250</v>
      </c>
      <c r="D118" s="150"/>
      <c r="E118" s="154">
        <v>117.5557575</v>
      </c>
      <c r="F118" s="157"/>
      <c r="G118" s="157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111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x14ac:dyDescent="0.2">
      <c r="A119" s="142" t="s">
        <v>102</v>
      </c>
      <c r="B119" s="142" t="s">
        <v>71</v>
      </c>
      <c r="C119" s="178" t="s">
        <v>72</v>
      </c>
      <c r="D119" s="151"/>
      <c r="E119" s="155"/>
      <c r="F119" s="158"/>
      <c r="G119" s="158">
        <f>SUMIF(AE120:AE121,"&lt;&gt;NOR",G120:G121)</f>
        <v>0</v>
      </c>
      <c r="H119" s="158"/>
      <c r="I119" s="158">
        <f>SUM(I120:I121)</f>
        <v>0</v>
      </c>
      <c r="J119" s="158"/>
      <c r="K119" s="158">
        <f>SUM(K120:K121)</f>
        <v>0</v>
      </c>
      <c r="L119" s="158"/>
      <c r="M119" s="158">
        <f>SUM(M120:M121)</f>
        <v>0</v>
      </c>
      <c r="N119" s="151"/>
      <c r="O119" s="151">
        <f>SUM(O120:O121)</f>
        <v>0</v>
      </c>
      <c r="P119" s="151"/>
      <c r="Q119" s="151">
        <f>SUM(Q120:Q121)</f>
        <v>0</v>
      </c>
      <c r="R119" s="151"/>
      <c r="S119" s="151"/>
      <c r="T119" s="152"/>
      <c r="U119" s="151">
        <f>SUM(U120:U121)</f>
        <v>0.41000000000000003</v>
      </c>
      <c r="AE119" t="s">
        <v>103</v>
      </c>
    </row>
    <row r="120" spans="1:60" outlineLevel="1" x14ac:dyDescent="0.2">
      <c r="A120" s="141">
        <v>46</v>
      </c>
      <c r="B120" s="141" t="s">
        <v>251</v>
      </c>
      <c r="C120" s="176" t="s">
        <v>252</v>
      </c>
      <c r="D120" s="148" t="s">
        <v>253</v>
      </c>
      <c r="E120" s="153">
        <v>1</v>
      </c>
      <c r="F120" s="156"/>
      <c r="G120" s="157">
        <f>ROUND(E120*F120,2)</f>
        <v>0</v>
      </c>
      <c r="H120" s="157"/>
      <c r="I120" s="157">
        <f>ROUND(E120*H120,2)</f>
        <v>0</v>
      </c>
      <c r="J120" s="157"/>
      <c r="K120" s="157">
        <f>ROUND(E120*J120,2)</f>
        <v>0</v>
      </c>
      <c r="L120" s="157">
        <v>21</v>
      </c>
      <c r="M120" s="157">
        <f>G120*(1+L120/100)</f>
        <v>0</v>
      </c>
      <c r="N120" s="148">
        <v>0</v>
      </c>
      <c r="O120" s="148">
        <f>ROUND(E120*N120,5)</f>
        <v>0</v>
      </c>
      <c r="P120" s="148">
        <v>0</v>
      </c>
      <c r="Q120" s="148">
        <f>ROUND(E120*P120,5)</f>
        <v>0</v>
      </c>
      <c r="R120" s="148"/>
      <c r="S120" s="148"/>
      <c r="T120" s="149">
        <v>1.6E-2</v>
      </c>
      <c r="U120" s="148">
        <f>ROUND(E120*T120,2)</f>
        <v>0.02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107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1">
        <v>47</v>
      </c>
      <c r="B121" s="141" t="s">
        <v>254</v>
      </c>
      <c r="C121" s="176" t="s">
        <v>255</v>
      </c>
      <c r="D121" s="148" t="s">
        <v>253</v>
      </c>
      <c r="E121" s="153">
        <v>1</v>
      </c>
      <c r="F121" s="156"/>
      <c r="G121" s="157">
        <f>ROUND(E121*F121,2)</f>
        <v>0</v>
      </c>
      <c r="H121" s="157"/>
      <c r="I121" s="157">
        <f>ROUND(E121*H121,2)</f>
        <v>0</v>
      </c>
      <c r="J121" s="157"/>
      <c r="K121" s="157">
        <f>ROUND(E121*J121,2)</f>
        <v>0</v>
      </c>
      <c r="L121" s="157">
        <v>21</v>
      </c>
      <c r="M121" s="157">
        <f>G121*(1+L121/100)</f>
        <v>0</v>
      </c>
      <c r="N121" s="148">
        <v>0</v>
      </c>
      <c r="O121" s="148">
        <f>ROUND(E121*N121,5)</f>
        <v>0</v>
      </c>
      <c r="P121" s="148">
        <v>0</v>
      </c>
      <c r="Q121" s="148">
        <f>ROUND(E121*P121,5)</f>
        <v>0</v>
      </c>
      <c r="R121" s="148"/>
      <c r="S121" s="148"/>
      <c r="T121" s="149">
        <v>0.39</v>
      </c>
      <c r="U121" s="148">
        <f>ROUND(E121*T121,2)</f>
        <v>0.39</v>
      </c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107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x14ac:dyDescent="0.2">
      <c r="A122" s="142" t="s">
        <v>102</v>
      </c>
      <c r="B122" s="142" t="s">
        <v>73</v>
      </c>
      <c r="C122" s="178" t="s">
        <v>74</v>
      </c>
      <c r="D122" s="151"/>
      <c r="E122" s="155"/>
      <c r="F122" s="158"/>
      <c r="G122" s="158">
        <f>SUMIF(AE123:AE124,"&lt;&gt;NOR",G123:G124)</f>
        <v>0</v>
      </c>
      <c r="H122" s="158"/>
      <c r="I122" s="158">
        <f>SUM(I123:I124)</f>
        <v>0</v>
      </c>
      <c r="J122" s="158"/>
      <c r="K122" s="158">
        <f>SUM(K123:K124)</f>
        <v>0</v>
      </c>
      <c r="L122" s="158"/>
      <c r="M122" s="158">
        <f>SUM(M123:M124)</f>
        <v>0</v>
      </c>
      <c r="N122" s="151"/>
      <c r="O122" s="151">
        <f>SUM(O123:O124)</f>
        <v>2.5500000000000002E-3</v>
      </c>
      <c r="P122" s="151"/>
      <c r="Q122" s="151">
        <f>SUM(Q123:Q124)</f>
        <v>0</v>
      </c>
      <c r="R122" s="151"/>
      <c r="S122" s="151"/>
      <c r="T122" s="152"/>
      <c r="U122" s="151">
        <f>SUM(U123:U124)</f>
        <v>2</v>
      </c>
      <c r="AE122" t="s">
        <v>103</v>
      </c>
    </row>
    <row r="123" spans="1:60" ht="22.5" outlineLevel="1" x14ac:dyDescent="0.2">
      <c r="A123" s="141">
        <v>48</v>
      </c>
      <c r="B123" s="141" t="s">
        <v>256</v>
      </c>
      <c r="C123" s="176" t="s">
        <v>257</v>
      </c>
      <c r="D123" s="148" t="s">
        <v>117</v>
      </c>
      <c r="E123" s="153">
        <v>15</v>
      </c>
      <c r="F123" s="156"/>
      <c r="G123" s="157">
        <f>ROUND(E123*F123,2)</f>
        <v>0</v>
      </c>
      <c r="H123" s="157"/>
      <c r="I123" s="157">
        <f>ROUND(E123*H123,2)</f>
        <v>0</v>
      </c>
      <c r="J123" s="157"/>
      <c r="K123" s="157">
        <f>ROUND(E123*J123,2)</f>
        <v>0</v>
      </c>
      <c r="L123" s="157">
        <v>21</v>
      </c>
      <c r="M123" s="157">
        <f>G123*(1+L123/100)</f>
        <v>0</v>
      </c>
      <c r="N123" s="148">
        <v>1.7000000000000001E-4</v>
      </c>
      <c r="O123" s="148">
        <f>ROUND(E123*N123,5)</f>
        <v>2.5500000000000002E-3</v>
      </c>
      <c r="P123" s="148">
        <v>0</v>
      </c>
      <c r="Q123" s="148">
        <f>ROUND(E123*P123,5)</f>
        <v>0</v>
      </c>
      <c r="R123" s="148"/>
      <c r="S123" s="148"/>
      <c r="T123" s="149">
        <v>0.13300000000000001</v>
      </c>
      <c r="U123" s="148">
        <f>ROUND(E123*T123,2)</f>
        <v>2</v>
      </c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107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66"/>
      <c r="B124" s="166"/>
      <c r="C124" s="179" t="s">
        <v>258</v>
      </c>
      <c r="D124" s="167"/>
      <c r="E124" s="168">
        <v>15</v>
      </c>
      <c r="F124" s="169"/>
      <c r="G124" s="169"/>
      <c r="H124" s="169"/>
      <c r="I124" s="169"/>
      <c r="J124" s="169"/>
      <c r="K124" s="169"/>
      <c r="L124" s="169"/>
      <c r="M124" s="169"/>
      <c r="N124" s="170"/>
      <c r="O124" s="170"/>
      <c r="P124" s="170"/>
      <c r="Q124" s="170"/>
      <c r="R124" s="170"/>
      <c r="S124" s="170"/>
      <c r="T124" s="171"/>
      <c r="U124" s="17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111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x14ac:dyDescent="0.2">
      <c r="A125" s="4"/>
      <c r="B125" s="5" t="s">
        <v>259</v>
      </c>
      <c r="C125" s="180" t="s">
        <v>259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AC125">
        <v>15</v>
      </c>
      <c r="AD125">
        <v>21</v>
      </c>
    </row>
    <row r="126" spans="1:60" x14ac:dyDescent="0.2">
      <c r="A126" s="172"/>
      <c r="B126" s="173" t="s">
        <v>28</v>
      </c>
      <c r="C126" s="181" t="s">
        <v>259</v>
      </c>
      <c r="D126" s="174"/>
      <c r="E126" s="174"/>
      <c r="F126" s="174"/>
      <c r="G126" s="175">
        <f>G8+G55+G59+G92+G94+G109+G119+G122</f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AC126">
        <f>SUMIF(L7:L124,AC125,G7:G124)</f>
        <v>0</v>
      </c>
      <c r="AD126">
        <f>SUMIF(L7:L124,AD125,G7:G124)</f>
        <v>0</v>
      </c>
      <c r="AE126" t="s">
        <v>260</v>
      </c>
    </row>
    <row r="127" spans="1:60" x14ac:dyDescent="0.2">
      <c r="A127" s="4"/>
      <c r="B127" s="5" t="s">
        <v>259</v>
      </c>
      <c r="C127" s="180" t="s">
        <v>259</v>
      </c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60" x14ac:dyDescent="0.2">
      <c r="A128" s="4"/>
      <c r="B128" s="5" t="s">
        <v>259</v>
      </c>
      <c r="C128" s="180" t="s">
        <v>259</v>
      </c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31" x14ac:dyDescent="0.2">
      <c r="A129" s="244" t="s">
        <v>261</v>
      </c>
      <c r="B129" s="244"/>
      <c r="C129" s="245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31" x14ac:dyDescent="0.2">
      <c r="A130" s="246"/>
      <c r="B130" s="247"/>
      <c r="C130" s="248"/>
      <c r="D130" s="247"/>
      <c r="E130" s="247"/>
      <c r="F130" s="247"/>
      <c r="G130" s="249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AE130" t="s">
        <v>262</v>
      </c>
    </row>
    <row r="131" spans="1:31" x14ac:dyDescent="0.2">
      <c r="A131" s="250"/>
      <c r="B131" s="251"/>
      <c r="C131" s="252"/>
      <c r="D131" s="251"/>
      <c r="E131" s="251"/>
      <c r="F131" s="251"/>
      <c r="G131" s="253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31" x14ac:dyDescent="0.2">
      <c r="A132" s="250"/>
      <c r="B132" s="251"/>
      <c r="C132" s="252"/>
      <c r="D132" s="251"/>
      <c r="E132" s="251"/>
      <c r="F132" s="251"/>
      <c r="G132" s="253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31" x14ac:dyDescent="0.2">
      <c r="A133" s="250"/>
      <c r="B133" s="251"/>
      <c r="C133" s="252"/>
      <c r="D133" s="251"/>
      <c r="E133" s="251"/>
      <c r="F133" s="251"/>
      <c r="G133" s="253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31" x14ac:dyDescent="0.2">
      <c r="A134" s="254"/>
      <c r="B134" s="255"/>
      <c r="C134" s="256"/>
      <c r="D134" s="255"/>
      <c r="E134" s="255"/>
      <c r="F134" s="255"/>
      <c r="G134" s="257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31" x14ac:dyDescent="0.2">
      <c r="A135" s="4"/>
      <c r="B135" s="5" t="s">
        <v>259</v>
      </c>
      <c r="C135" s="180" t="s">
        <v>259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31" x14ac:dyDescent="0.2">
      <c r="C136" s="182"/>
      <c r="AE136" t="s">
        <v>263</v>
      </c>
    </row>
  </sheetData>
  <sheetProtection sheet="1" objects="1" scenarios="1" selectLockedCells="1"/>
  <mergeCells count="23">
    <mergeCell ref="C13:G13"/>
    <mergeCell ref="A1:G1"/>
    <mergeCell ref="C2:G2"/>
    <mergeCell ref="C3:G3"/>
    <mergeCell ref="C4:G4"/>
    <mergeCell ref="C10:G10"/>
    <mergeCell ref="C81:G81"/>
    <mergeCell ref="C20:G20"/>
    <mergeCell ref="C23:G23"/>
    <mergeCell ref="C32:G32"/>
    <mergeCell ref="C41:G41"/>
    <mergeCell ref="C46:G46"/>
    <mergeCell ref="C49:G49"/>
    <mergeCell ref="C57:G57"/>
    <mergeCell ref="C67:G67"/>
    <mergeCell ref="C70:G70"/>
    <mergeCell ref="C73:G73"/>
    <mergeCell ref="C78:G78"/>
    <mergeCell ref="C86:G86"/>
    <mergeCell ref="C98:G98"/>
    <mergeCell ref="C101:G101"/>
    <mergeCell ref="A129:C129"/>
    <mergeCell ref="A130:G13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Koubová Kateřina</cp:lastModifiedBy>
  <cp:lastPrinted>2014-02-28T09:52:57Z</cp:lastPrinted>
  <dcterms:created xsi:type="dcterms:W3CDTF">2009-04-08T07:15:50Z</dcterms:created>
  <dcterms:modified xsi:type="dcterms:W3CDTF">2024-03-21T08:30:54Z</dcterms:modified>
</cp:coreProperties>
</file>