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4 Ulice Za Příhonem\Rozpočet a VV\Výkaz výměr zamčený\"/>
    </mc:Choice>
  </mc:AlternateContent>
  <xr:revisionPtr revIDLastSave="0" documentId="13_ncr:1_{9AC2F1B4-5ABA-4B9C-A263-3A5AE34D624D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Stavba!$H$41</definedName>
    <definedName name="CenaCelkem">Stavba!$G$30</definedName>
    <definedName name="CenaCelkemBezDPH">Stavba!$G$29</definedName>
    <definedName name="CenaCelkemVypocet" localSheetId="1">Stavba!$I$41</definedName>
    <definedName name="cisloobjektu">Stavba!$C$4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Stavba!$D$5</definedName>
    <definedName name="dadresa">Stavba!$D$13:$G$13</definedName>
    <definedName name="DIČ" localSheetId="1">Stavba!$I$13</definedName>
    <definedName name="dmisto">Stavba!$D$14:$G$14</definedName>
    <definedName name="DPHSni">Stavba!$G$25</definedName>
    <definedName name="DPHZakl">Stavba!$G$27</definedName>
    <definedName name="dpsc" localSheetId="1">Stavba!$C$14</definedName>
    <definedName name="IČO" localSheetId="1">Stavba!$I$12</definedName>
    <definedName name="Mena">Stavba!$J$30</definedName>
    <definedName name="MistoStavby">Stavba!$D$5</definedName>
    <definedName name="nazevobjektu">Stavba!$D$4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Stavba!$E$5</definedName>
    <definedName name="oadresa">Stavba!$D$7</definedName>
    <definedName name="Objednatel" localSheetId="1">Stavba!$D$6</definedName>
    <definedName name="Objekt" localSheetId="1">Stavba!$B$39</definedName>
    <definedName name="_xlnm.Print_Area" localSheetId="3">'Rozpočet Pol'!$A$1:$U$122</definedName>
    <definedName name="_xlnm.Print_Area" localSheetId="1">Stavba!$A$1:$J$63</definedName>
    <definedName name="odic" localSheetId="1">Stavba!$I$7</definedName>
    <definedName name="oico" localSheetId="1">Stavba!$I$6</definedName>
    <definedName name="omisto" localSheetId="1">Stavba!$D$8</definedName>
    <definedName name="onazev" localSheetId="1">Stavba!$D$7</definedName>
    <definedName name="opsc" localSheetId="1">Stavba!$C$8</definedName>
    <definedName name="padresa">Stavba!$D$10</definedName>
    <definedName name="pdic">Stavba!$I$10</definedName>
    <definedName name="pico">Stavba!$I$9</definedName>
    <definedName name="pmisto">Stavba!$D$11</definedName>
    <definedName name="PocetMJ">#REF!</definedName>
    <definedName name="PoptavkaID">Stavba!$A$1</definedName>
    <definedName name="pPSC">Stavba!$C$11</definedName>
    <definedName name="Projektant">Stavba!$D$9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Stavba!$D$15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Stavba!$F$41</definedName>
    <definedName name="ZakladDPHZakl">Stavba!$G$26</definedName>
    <definedName name="ZakladDPHZaklVypocet" localSheetId="1">Stavba!$G$41</definedName>
    <definedName name="ZaObjednatele">Stavba!$G$35</definedName>
    <definedName name="Zaokrouhleni">Stavba!$G$28</definedName>
    <definedName name="ZaZhotovitele">Stavba!$D$35</definedName>
    <definedName name="Zhotovitel">Stavba!$D$12:$G$12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18" i="1" s="1"/>
  <c r="AC112" i="12"/>
  <c r="F40" i="1" s="1"/>
  <c r="F41" i="1" s="1"/>
  <c r="G24" i="1" s="1"/>
  <c r="BA82" i="12"/>
  <c r="BA69" i="12"/>
  <c r="BA64" i="12"/>
  <c r="BA56" i="12"/>
  <c r="BA47" i="12"/>
  <c r="BA39" i="12"/>
  <c r="BA36" i="12"/>
  <c r="BA31" i="12"/>
  <c r="BA22" i="12"/>
  <c r="BA19" i="12"/>
  <c r="BA12" i="12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21" i="12"/>
  <c r="M21" i="12" s="1"/>
  <c r="I21" i="12"/>
  <c r="K21" i="12"/>
  <c r="O21" i="12"/>
  <c r="Q21" i="12"/>
  <c r="U21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8" i="12"/>
  <c r="M38" i="12" s="1"/>
  <c r="I38" i="12"/>
  <c r="K38" i="12"/>
  <c r="O38" i="12"/>
  <c r="Q38" i="12"/>
  <c r="U38" i="12"/>
  <c r="G41" i="12"/>
  <c r="M41" i="12" s="1"/>
  <c r="I41" i="12"/>
  <c r="K41" i="12"/>
  <c r="O41" i="12"/>
  <c r="Q41" i="12"/>
  <c r="U41" i="12"/>
  <c r="G43" i="12"/>
  <c r="M43" i="12" s="1"/>
  <c r="I43" i="12"/>
  <c r="K43" i="12"/>
  <c r="O43" i="12"/>
  <c r="Q43" i="12"/>
  <c r="U43" i="12"/>
  <c r="G46" i="12"/>
  <c r="M46" i="12" s="1"/>
  <c r="I46" i="12"/>
  <c r="K46" i="12"/>
  <c r="O46" i="12"/>
  <c r="Q46" i="12"/>
  <c r="U46" i="12"/>
  <c r="G50" i="12"/>
  <c r="M50" i="12" s="1"/>
  <c r="I50" i="12"/>
  <c r="K50" i="12"/>
  <c r="O50" i="12"/>
  <c r="Q50" i="12"/>
  <c r="U50" i="12"/>
  <c r="G52" i="12"/>
  <c r="M52" i="12" s="1"/>
  <c r="I52" i="12"/>
  <c r="K52" i="12"/>
  <c r="O52" i="12"/>
  <c r="Q52" i="12"/>
  <c r="U52" i="12"/>
  <c r="G55" i="12"/>
  <c r="M55" i="12" s="1"/>
  <c r="I55" i="12"/>
  <c r="K55" i="12"/>
  <c r="O55" i="12"/>
  <c r="Q55" i="12"/>
  <c r="U55" i="12"/>
  <c r="G59" i="12"/>
  <c r="M59" i="12" s="1"/>
  <c r="I59" i="12"/>
  <c r="K59" i="12"/>
  <c r="O59" i="12"/>
  <c r="Q59" i="12"/>
  <c r="U59" i="12"/>
  <c r="G61" i="12"/>
  <c r="M61" i="12" s="1"/>
  <c r="I61" i="12"/>
  <c r="K61" i="12"/>
  <c r="O61" i="12"/>
  <c r="Q61" i="12"/>
  <c r="U61" i="12"/>
  <c r="G63" i="12"/>
  <c r="M63" i="12" s="1"/>
  <c r="I63" i="12"/>
  <c r="K63" i="12"/>
  <c r="O63" i="12"/>
  <c r="Q63" i="12"/>
  <c r="U63" i="12"/>
  <c r="G66" i="12"/>
  <c r="M66" i="12" s="1"/>
  <c r="I66" i="12"/>
  <c r="K66" i="12"/>
  <c r="O66" i="12"/>
  <c r="Q66" i="12"/>
  <c r="U66" i="12"/>
  <c r="G68" i="12"/>
  <c r="M68" i="12" s="1"/>
  <c r="I68" i="12"/>
  <c r="K68" i="12"/>
  <c r="O68" i="12"/>
  <c r="Q68" i="12"/>
  <c r="U68" i="12"/>
  <c r="G72" i="12"/>
  <c r="M72" i="12" s="1"/>
  <c r="I72" i="12"/>
  <c r="K72" i="12"/>
  <c r="O72" i="12"/>
  <c r="Q72" i="12"/>
  <c r="U72" i="12"/>
  <c r="G75" i="12"/>
  <c r="M75" i="12" s="1"/>
  <c r="I75" i="12"/>
  <c r="K75" i="12"/>
  <c r="O75" i="12"/>
  <c r="Q75" i="12"/>
  <c r="U75" i="12"/>
  <c r="G78" i="12"/>
  <c r="G77" i="12" s="1"/>
  <c r="I56" i="1" s="1"/>
  <c r="I78" i="12"/>
  <c r="I77" i="12" s="1"/>
  <c r="K78" i="12"/>
  <c r="O78" i="12"/>
  <c r="Q78" i="12"/>
  <c r="Q77" i="12" s="1"/>
  <c r="U78" i="12"/>
  <c r="G79" i="12"/>
  <c r="M79" i="12" s="1"/>
  <c r="I79" i="12"/>
  <c r="K79" i="12"/>
  <c r="O79" i="12"/>
  <c r="O77" i="12" s="1"/>
  <c r="Q79" i="12"/>
  <c r="U79" i="12"/>
  <c r="O80" i="12"/>
  <c r="G81" i="12"/>
  <c r="G80" i="12" s="1"/>
  <c r="I57" i="1" s="1"/>
  <c r="I81" i="12"/>
  <c r="I80" i="12" s="1"/>
  <c r="K81" i="12"/>
  <c r="K80" i="12" s="1"/>
  <c r="O81" i="12"/>
  <c r="Q81" i="12"/>
  <c r="Q80" i="12" s="1"/>
  <c r="U81" i="12"/>
  <c r="U80" i="12" s="1"/>
  <c r="G85" i="12"/>
  <c r="M85" i="12" s="1"/>
  <c r="M84" i="12" s="1"/>
  <c r="I85" i="12"/>
  <c r="I84" i="12" s="1"/>
  <c r="K85" i="12"/>
  <c r="K84" i="12" s="1"/>
  <c r="O85" i="12"/>
  <c r="O84" i="12" s="1"/>
  <c r="Q85" i="12"/>
  <c r="Q84" i="12" s="1"/>
  <c r="U85" i="12"/>
  <c r="U84" i="12" s="1"/>
  <c r="G88" i="12"/>
  <c r="I88" i="12"/>
  <c r="I87" i="12" s="1"/>
  <c r="K88" i="12"/>
  <c r="M88" i="12"/>
  <c r="O88" i="12"/>
  <c r="Q88" i="12"/>
  <c r="U88" i="12"/>
  <c r="G90" i="12"/>
  <c r="M90" i="12" s="1"/>
  <c r="I90" i="12"/>
  <c r="K90" i="12"/>
  <c r="O90" i="12"/>
  <c r="Q90" i="12"/>
  <c r="U90" i="12"/>
  <c r="G93" i="12"/>
  <c r="M93" i="12" s="1"/>
  <c r="I93" i="12"/>
  <c r="K93" i="12"/>
  <c r="O93" i="12"/>
  <c r="Q93" i="12"/>
  <c r="Q87" i="12" s="1"/>
  <c r="U93" i="12"/>
  <c r="G95" i="12"/>
  <c r="M95" i="12" s="1"/>
  <c r="I95" i="12"/>
  <c r="K95" i="12"/>
  <c r="O95" i="12"/>
  <c r="Q95" i="12"/>
  <c r="U95" i="12"/>
  <c r="I97" i="12"/>
  <c r="G98" i="12"/>
  <c r="M98" i="12" s="1"/>
  <c r="M97" i="12" s="1"/>
  <c r="I98" i="12"/>
  <c r="K98" i="12"/>
  <c r="K97" i="12" s="1"/>
  <c r="O98" i="12"/>
  <c r="O97" i="12" s="1"/>
  <c r="Q98" i="12"/>
  <c r="Q97" i="12" s="1"/>
  <c r="U98" i="12"/>
  <c r="U97" i="12" s="1"/>
  <c r="O99" i="12"/>
  <c r="G100" i="12"/>
  <c r="G99" i="12" s="1"/>
  <c r="I100" i="12"/>
  <c r="I99" i="12" s="1"/>
  <c r="K100" i="12"/>
  <c r="K99" i="12" s="1"/>
  <c r="M100" i="12"/>
  <c r="M99" i="12" s="1"/>
  <c r="O100" i="12"/>
  <c r="Q100" i="12"/>
  <c r="Q99" i="12" s="1"/>
  <c r="U100" i="12"/>
  <c r="U99" i="12" s="1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I21" i="1"/>
  <c r="I19" i="1"/>
  <c r="AZ48" i="1"/>
  <c r="AZ47" i="1"/>
  <c r="AZ46" i="1"/>
  <c r="AZ45" i="1"/>
  <c r="AZ44" i="1"/>
  <c r="G28" i="1"/>
  <c r="J29" i="1"/>
  <c r="J27" i="1"/>
  <c r="G39" i="1"/>
  <c r="F39" i="1"/>
  <c r="J24" i="1"/>
  <c r="J25" i="1"/>
  <c r="J26" i="1"/>
  <c r="J28" i="1"/>
  <c r="E25" i="1"/>
  <c r="E27" i="1"/>
  <c r="G8" i="12" l="1"/>
  <c r="AD112" i="12"/>
  <c r="G40" i="1" s="1"/>
  <c r="K45" i="12"/>
  <c r="U87" i="12"/>
  <c r="U102" i="12"/>
  <c r="O87" i="12"/>
  <c r="K77" i="12"/>
  <c r="I45" i="12"/>
  <c r="M81" i="12"/>
  <c r="M80" i="12" s="1"/>
  <c r="K8" i="12"/>
  <c r="U45" i="12"/>
  <c r="I8" i="12"/>
  <c r="Q102" i="12"/>
  <c r="K102" i="12"/>
  <c r="O102" i="12"/>
  <c r="M87" i="12"/>
  <c r="I102" i="12"/>
  <c r="K87" i="12"/>
  <c r="U77" i="12"/>
  <c r="Q45" i="12"/>
  <c r="O8" i="12"/>
  <c r="O45" i="12"/>
  <c r="U8" i="12"/>
  <c r="Q8" i="12"/>
  <c r="G25" i="1"/>
  <c r="M45" i="12"/>
  <c r="M102" i="12"/>
  <c r="G87" i="12"/>
  <c r="I59" i="1" s="1"/>
  <c r="G102" i="12"/>
  <c r="I62" i="1" s="1"/>
  <c r="I20" i="1" s="1"/>
  <c r="G84" i="12"/>
  <c r="I58" i="1" s="1"/>
  <c r="M78" i="12"/>
  <c r="M77" i="12" s="1"/>
  <c r="M9" i="12"/>
  <c r="M8" i="12" s="1"/>
  <c r="G97" i="12"/>
  <c r="I60" i="1" s="1"/>
  <c r="G45" i="12"/>
  <c r="I55" i="1" s="1"/>
  <c r="H40" i="1" l="1"/>
  <c r="G41" i="1"/>
  <c r="I54" i="1"/>
  <c r="G112" i="12"/>
  <c r="I17" i="1" l="1"/>
  <c r="I22" i="1" s="1"/>
  <c r="I63" i="1"/>
  <c r="G26" i="1"/>
  <c r="G29" i="1"/>
  <c r="I40" i="1"/>
  <c r="I41" i="1" s="1"/>
  <c r="J40" i="1" s="1"/>
  <c r="J41" i="1" s="1"/>
  <c r="H41" i="1"/>
  <c r="G27" i="1" l="1"/>
  <c r="G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2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2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3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3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4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4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<sst xmlns="http://schemas.openxmlformats.org/spreadsheetml/2006/main" count="468" uniqueCount="263">
  <si>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</si>
  <si>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</si>
  <si>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</si>
  <si>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</si>
  <si>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</si>
  <si>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</si>
  <si>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</si>
  <si>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</si>
  <si>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</si>
  <si>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</si>
  <si>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</si>
  <si>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</si>
  <si>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</si>
  <si>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</si>
  <si>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</si>
  <si>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</si>
  <si>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</si>
  <si>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</si>
  <si>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</si>
  <si>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</si>
  <si>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</si>
  <si>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</si>
  <si>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</si>
  <si>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</si>
  <si>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</si>
  <si>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</si>
  <si>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</si>
  <si>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</si>
  <si>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</si>
  <si>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</si>
  <si>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</si>
  <si>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</si>
  <si>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</si>
  <si>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</si>
  <si>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</si>
  <si>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</si>
  <si>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</si>
  <si>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</si>
  <si>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</si>
  <si>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</si>
  <si>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</si>
  <si>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</si>
  <si>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Bystřice pod Hostýnem, ul. Za Příhonem</t>
  </si>
  <si>
    <t>Rozpočet:</t>
  </si>
  <si>
    <t>Misto</t>
  </si>
  <si>
    <t>Ing. Tomáš Olša</t>
  </si>
  <si>
    <t>Rekonstrukce ulice Za Příhonem, Bystřice pod Hostýnem (SO 102, SO 103)</t>
  </si>
  <si>
    <t>Město Bystřice pod Hostýnem</t>
  </si>
  <si>
    <t>Masarykovo nám. 137</t>
  </si>
  <si>
    <t>Bystřice pod Hostýnem</t>
  </si>
  <si>
    <t>76861</t>
  </si>
  <si>
    <t>00287113</t>
  </si>
  <si>
    <t>Rozpočet</t>
  </si>
  <si>
    <t>Celkem za stavbu</t>
  </si>
  <si>
    <t>CZK</t>
  </si>
  <si>
    <t xml:space="preserve">Popis rozpočtu:  - </t>
  </si>
  <si>
    <t>Projektová dokumentace řeší stavební úpravy stávajících zpevněných ploch místní komunikace vozovky ul. Za Příhonem v délce cca 166 m, zjednosměrnění této komunikace, vymezení parkovacího zálivu na ploše vozovky MK a stavební úpravy stávajících chodníků a sjezdů k RD, garážím a zahradám a jejich propojení se stávajícími zpevněnými plochami pro motorovou dopravu a pro pěší v zastavěném území města Bystřice pod Hostýnem. Nejedná se o prodloužení komunikace ale pouze o opravu stávající vozovky ve stávající délce a šířce.</t>
  </si>
  <si>
    <t>Řešené zpevněné plochy zajišťují zpřístupnění stávající lokality pro bydlení současně pro motorovou dopravu i pro pěší přístup. Zároveň slouží pro vozidla zajišťující odvoz komunálního odpadu, případně požární či zdravotní zásah. Jedná se o trvalou stavbu dopravní infrastruktury.</t>
  </si>
  <si>
    <t>Součástí stavby je i řešení sjezdů k soukromým pozemkům, garážím případně do zahrad přilehlé domovní zástavby po hranici pozemku nebo stávajícího oplocení a domovní zástavby.</t>
  </si>
  <si>
    <t>Směrové řešení komunikace a chodníků vychází ze stávajících tras zpevněných ploch v zastavěném území města Bystřice pod Hostýnem. Vozovka místní komunikace je dle ČSN 73 6110 navržena s obslužnou a zpřístupňující funkcí jako jednopruhová s jednosměrným provozem s šířkou jízdního pruhu min. 3,5 m a přímo napojeným odstavným zálivem šířky 2,0 m s krytem z asfaltobetonu. Chodníky jsou navrženy ve stávající šířce min. 1,5 m.</t>
  </si>
  <si>
    <t>Niveleta vozovky místní komunikace a výška okolních zpevněných ploch je oproti současnému stavu upravena jen nepatrně, aby maximálně kopírovala stávající terén a zajistila bezproblémové napojení na okolní zpevněné plochy. Je trasována s ohledem na minimalizaci zemních prací tak, aby bylo zajištěno plynulé výškové napojení na okolní zpevněné plochy, stavební objekty a sjezdy. Realizací zpevněných ploch se v dané lokalitě nepředpokládá změna stávajících odtokových poměrů. Odvodnění povrchu zpevněných ploch je uvažováno podélnými a příčnými sklony na okolní terén vsakováním, případně do nových uličních vpustí, které nahradí stávající vpusti.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</si>
  <si>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</si>
  <si>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</si>
  <si>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</si>
  <si>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</si>
  <si>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</si>
  <si>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</si>
  <si>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</si>
  <si>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</si>
  <si>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</si>
  <si>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</si>
  <si>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</si>
  <si>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</si>
  <si>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</si>
  <si>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</si>
  <si>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</si>
  <si>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</si>
  <si>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</si>
  <si>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</si>
  <si>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</si>
  <si>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</si>
  <si>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</si>
  <si>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</si>
  <si>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</si>
  <si>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</si>
  <si>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</si>
  <si>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</si>
  <si>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</si>
  <si>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</si>
  <si>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</si>
  <si>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</si>
  <si>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</si>
  <si>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</si>
  <si>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</si>
  <si>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</si>
  <si>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</si>
  <si>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</si>
  <si>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</si>
  <si>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</si>
  <si>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</si>
  <si>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</si>
  <si>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</si>
  <si>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</si>
  <si>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</si>
  <si>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</si>
  <si>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</si>
  <si>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</si>
  <si>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</si>
  <si>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111203111R00</t>
  </si>
  <si>
    <t>Odstranění pařezu odfrézováním až do hloubky 50 cm</t>
  </si>
  <si>
    <t>m2</t>
  </si>
  <si>
    <t>POL1_0</t>
  </si>
  <si>
    <t>odstranění stávajících pařezů (24 kusů):24*0,5*0,5</t>
  </si>
  <si>
    <t>VV</t>
  </si>
  <si>
    <t>113201111R00</t>
  </si>
  <si>
    <t>Vytrhání obrubníků chodníkových a parkových, včetně nakládání a odvozu na skládku do 1 km</t>
  </si>
  <si>
    <t>m</t>
  </si>
  <si>
    <t>s vybouráním lože, s přemístěním hmot na skládku na vzdálenost do 3 m nebo naložením na dopravní prostředek</t>
  </si>
  <si>
    <t>POP</t>
  </si>
  <si>
    <t>stávající obruby:131+4+13+14+14+14+13+14+12+5+2+8+6+16+21+13+19+18+19+13</t>
  </si>
  <si>
    <t>113106000RAB</t>
  </si>
  <si>
    <t>Odstranění zám.dlažby 6 cm vč.podkladu,pl.do 50 m2, včetně naložení a odvozu na skládku do 1 km</t>
  </si>
  <si>
    <t>POL2_0</t>
  </si>
  <si>
    <t>stávající chodníky včetně podkladních vrstev:18+27</t>
  </si>
  <si>
    <t>113106004RAB</t>
  </si>
  <si>
    <t>Odstranění beton.dlažby vč.podkladu, pl.nad 50 m2, včetně nakládání a odvozu na skládku do 1 km</t>
  </si>
  <si>
    <t>stávající chodníky včetně podkladních vrstev:330+14+399</t>
  </si>
  <si>
    <t>121103111R00</t>
  </si>
  <si>
    <t>Skrývka zemin v rovině a sklonu 1:5</t>
  </si>
  <si>
    <t>m3</t>
  </si>
  <si>
    <t>Skrývka zemin schopných zúrodnění s naložením na dopravní prostředek nebo s přehozením do 3 m</t>
  </si>
  <si>
    <t>stávající nezpevněné plochy (předpoklad 15 cm):(19+23+21+24+23+19+25+27+5+10+7+4+18+24+13+20+18+18+11)*0,15</t>
  </si>
  <si>
    <t>122201102R00</t>
  </si>
  <si>
    <t>Odkopávky nezapažené v hor. 3 do 1000 m3</t>
  </si>
  <si>
    <t>Odkopávky a prokopávky nezapažené s přehozením výkopku na vzdálenost do 3 m nebo s naložením na dopravní prostředek.</t>
  </si>
  <si>
    <t>výkop pro výměnu podloží při nevyhovující únosnosti:1101,3*0,12</t>
  </si>
  <si>
    <t>162100010RA0</t>
  </si>
  <si>
    <t>Vodorovné přemístění výkopku</t>
  </si>
  <si>
    <t>výkop pro výměnu podloží při nevyhovující únosnosti:132,156</t>
  </si>
  <si>
    <t>162100010RAA</t>
  </si>
  <si>
    <t>Vodorovné přemístění výkopku, příplatek za každý další 1 km</t>
  </si>
  <si>
    <t>výkop pro výměnu podloží při nevyhovující únosnosti:14*132,156</t>
  </si>
  <si>
    <t>199000005R00</t>
  </si>
  <si>
    <t>Poplatek za skládku zeminy 1- 4, č. dle katal. odpadů 17 05 04</t>
  </si>
  <si>
    <t>t</t>
  </si>
  <si>
    <t>výkop pro výměnu podloží při nevyhovující únosnosti:132,156*1750/1000</t>
  </si>
  <si>
    <t>181101102R00</t>
  </si>
  <si>
    <t>Úprava pláně v zářezech v hor. 1-4, se zhutněním</t>
  </si>
  <si>
    <t>vyrovnáním výškových rozdílů</t>
  </si>
  <si>
    <t>zhutnění zemní pláně zpevněných ploch:1101,3</t>
  </si>
  <si>
    <t>182001131R00</t>
  </si>
  <si>
    <t>Plošná úprava terénu, nerovnosti do 20 cm v rovině</t>
  </si>
  <si>
    <t>urovnání okolních nezpevněných ploch:152+5+21+25+25+25+24+20+25+27+5+2+9+29+26+36+13+18+33+32+34+11</t>
  </si>
  <si>
    <t>167103101R00</t>
  </si>
  <si>
    <t>Nakládání výkopku zeminy schopné zúrodnění</t>
  </si>
  <si>
    <t>Nakládání neulehlého výkopku z hromad</t>
  </si>
  <si>
    <t>zatravnění okolních nezpevněných ploch:49,35</t>
  </si>
  <si>
    <t>162206113R00</t>
  </si>
  <si>
    <t>Vodorovné přemístění zemin pro zúrodnění do 100 m</t>
  </si>
  <si>
    <t>bez naložení, avšak se složením</t>
  </si>
  <si>
    <t>181006111R00</t>
  </si>
  <si>
    <t>Rozprostření zemin v rov./sklonu 1:5, tl. do 10 cm</t>
  </si>
  <si>
    <t>zatravnění okolních nezpevněných ploch:597</t>
  </si>
  <si>
    <t>180400020RA0</t>
  </si>
  <si>
    <t>Založení trávníku parkového, rovina, dodání osiva</t>
  </si>
  <si>
    <t>567122111R00</t>
  </si>
  <si>
    <t>Podklad z kameniva zpev.cementem SC C8/10 tl.12 cm</t>
  </si>
  <si>
    <t>bez dilatačních spár, s rozprostřením a zhutněním</t>
  </si>
  <si>
    <t>K2 - výměna podloží při nevyhovující únosnosti:316,8</t>
  </si>
  <si>
    <t>K3 - výměna podloží při nevyhovující únosnosti:784,5</t>
  </si>
  <si>
    <t>564851111RT4</t>
  </si>
  <si>
    <t>Podklad ze štěrkodrti po zhutnění tloušťky 15 cm, štěrkodrť frakce 0-63 mm</t>
  </si>
  <si>
    <t>K2 - podkladní vrstva:(256+8)*1,2</t>
  </si>
  <si>
    <t>564851111RT2</t>
  </si>
  <si>
    <t>Podklad ze štěrkodrti po zhutnění tloušťky 15 cm, štěrkodrť frakce 0-32 mm</t>
  </si>
  <si>
    <t>K2 - podkladní vrstva:256+8</t>
  </si>
  <si>
    <t>K3 - podkladní vrstva:520,5</t>
  </si>
  <si>
    <t>596215040R00</t>
  </si>
  <si>
    <t>Kladení zámkové dlažby tl. 8 cm do drtě tl. 4 cm</t>
  </si>
  <si>
    <t>s provedením lože z kameniva drceného, s vyplněním spár, s dvojitým hutněním vibrováním, a se smetením přebytečného materiálu na krajnici. S dodáním hmot pro lože a výplň spár.</t>
  </si>
  <si>
    <t>K2 - sjezdy:237</t>
  </si>
  <si>
    <t>K2 - varovné pásy:19</t>
  </si>
  <si>
    <t>592451170R</t>
  </si>
  <si>
    <t>Dlažba 200 x 100 x 80 mm přírodní</t>
  </si>
  <si>
    <t>POL3_0</t>
  </si>
  <si>
    <t>K2 - sjezdy:6+6+5+5+6+16+12+33+14+13+24+15+14+26+15+27</t>
  </si>
  <si>
    <t>592451158R</t>
  </si>
  <si>
    <t>Dlažba skladebná SLP pro nevidomé 200 x 100 x 80 mm červená</t>
  </si>
  <si>
    <t>K2 - varovné pásy:1,5+1,5+1,5+3+3,5+4+4</t>
  </si>
  <si>
    <t>596715041R00</t>
  </si>
  <si>
    <t>Kladení vodicí linie z dlažby tl.8 cm, drť tl.4 cm</t>
  </si>
  <si>
    <t>s provedením lože, s vyplněním spár, s dvojitým hutněním vibrováním, a se smetením přebytečného materiálu na krajnici. S dodáním hmot pro lože a výplň spár.</t>
  </si>
  <si>
    <t>K2 - vodící linie:8</t>
  </si>
  <si>
    <t>59248070R</t>
  </si>
  <si>
    <t>Kámen dlažební vodicí linie 20/20/8 natural</t>
  </si>
  <si>
    <t>K2 - vodící linie:4+4</t>
  </si>
  <si>
    <t>596215020R00</t>
  </si>
  <si>
    <t>Kladení zámkové dlažby tl. 6 cm do drtě tl. 3 cm</t>
  </si>
  <si>
    <t>K3 - chodníky a vstupy:504,5</t>
  </si>
  <si>
    <t>K3 - varovné a signální pásy:16</t>
  </si>
  <si>
    <t>59245110R</t>
  </si>
  <si>
    <t>Dlažba skladebná 200 x 100 x 60 mm přírodní</t>
  </si>
  <si>
    <t>K3 - chodníky:264+14+37+21+28+15+24+26+25+18</t>
  </si>
  <si>
    <t>K3 - vstupy:3,5+3,5+3,5+3,5+3,5+3,5+3,5+3,5+4,5</t>
  </si>
  <si>
    <t>592451151R</t>
  </si>
  <si>
    <t>Dlažba skladebná SPL pro nevidomé 200 x 100 x 60, mm červená</t>
  </si>
  <si>
    <t>K3 - varovné a signální pásy:2,5+5+2,5+4+1+1</t>
  </si>
  <si>
    <t>899331111R00</t>
  </si>
  <si>
    <t>Výšková úprava vstupu do 20 cm, zvýšení / snížení poklopu</t>
  </si>
  <si>
    <t>kus</t>
  </si>
  <si>
    <t>899431111R00</t>
  </si>
  <si>
    <t>Výšková úprava do 20 cm, zvýšení /snížení krytu šoupěte</t>
  </si>
  <si>
    <t>916661111RT5</t>
  </si>
  <si>
    <t>Osazení park. obrubníků do lože z C 16/20 s opěrou, včetně obrubníku 80x250x1000 mm</t>
  </si>
  <si>
    <t>lože z betonu prostého C 16/20 tl. 80 až 100 mm</t>
  </si>
  <si>
    <t>chodníkový obrubník:149+6+13+14+15+15+14+13+15+12+6+8+20+18+23+8+13+20+20+21+13</t>
  </si>
  <si>
    <t>962100022RA0</t>
  </si>
  <si>
    <t>Bourání nadzákladového zdiva z železobetonu, včetně nakládání a odvozu na skládku do 1 km</t>
  </si>
  <si>
    <t>stávající podezdívka:14*0,3*1,3</t>
  </si>
  <si>
    <t>979082219R00</t>
  </si>
  <si>
    <t>Příplatek za dopravu suti po suchu za další 1 km</t>
  </si>
  <si>
    <t>předpoklad skládka do 15 km:14*(152,68475+13,104+214,51425)</t>
  </si>
  <si>
    <t>979990103R00</t>
  </si>
  <si>
    <t>Poplatek za uložení suti - beton, skupina odpadu 170101</t>
  </si>
  <si>
    <t>obruby:81,18</t>
  </si>
  <si>
    <t>dlažba:(20,025+265,994)*0,25</t>
  </si>
  <si>
    <t>979990108R00</t>
  </si>
  <si>
    <t>Poplatek za uložení suti - železobeton, skupina odpadu 170101</t>
  </si>
  <si>
    <t>podezdívka:13,104</t>
  </si>
  <si>
    <t>979999973R00</t>
  </si>
  <si>
    <t>Poplatek za uložení, zemina a kamení, (skup.170504)</t>
  </si>
  <si>
    <t>podkladní vrstvy:(20,025+265,994)*0,75</t>
  </si>
  <si>
    <t>998223011R00</t>
  </si>
  <si>
    <t>Přesun hmot, pozemní komunikace, kryt dlážděný</t>
  </si>
  <si>
    <t>soubor</t>
  </si>
  <si>
    <t>711823111RT2</t>
  </si>
  <si>
    <t>Položení nopové fólie vodorovně, včetně dodávky fólie</t>
  </si>
  <si>
    <t>(51+28+8+55+15+23+22+24+13)*0,5</t>
  </si>
  <si>
    <t>005211030R</t>
  </si>
  <si>
    <t xml:space="preserve">Dočasná dopravní opatření </t>
  </si>
  <si>
    <t>Soubor</t>
  </si>
  <si>
    <t>005121010R</t>
  </si>
  <si>
    <t>Vybudování zařízení staveniště</t>
  </si>
  <si>
    <t>005111020R</t>
  </si>
  <si>
    <t>Vytyčení stavby</t>
  </si>
  <si>
    <t>005111021R</t>
  </si>
  <si>
    <t>Vytyčení inženýrských sítí</t>
  </si>
  <si>
    <t>004111010R</t>
  </si>
  <si>
    <t>Průzkumné práce, laboratorní zkoušky, zkoušky únosnosti</t>
  </si>
  <si>
    <t>005121030R</t>
  </si>
  <si>
    <t>Odstranění zařízení staveniště</t>
  </si>
  <si>
    <t>005241020R</t>
  </si>
  <si>
    <t xml:space="preserve">Geodetické zaměření skutečného provedení  </t>
  </si>
  <si>
    <t>005241010R</t>
  </si>
  <si>
    <t xml:space="preserve">Dokumentace skutečného provedení </t>
  </si>
  <si>
    <t/>
  </si>
  <si>
    <t>SUM</t>
  </si>
  <si>
    <t>Poznámky uchazeče k zadání</t>
  </si>
  <si>
    <t>POPUZIV</t>
  </si>
  <si>
    <t>END</t>
  </si>
  <si>
    <t>Soupis prací</t>
  </si>
  <si>
    <t>Rekonstrukce ulice Za Příhonem, Bystřice pod Hostýnem</t>
  </si>
  <si>
    <t>SO 102 Chodníky, SO 103 Vegetační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</si>
</sst>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6" fillId="3" borderId="0" xfId="0" applyNumberFormat="1" applyFont="1" applyFill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Font="1" applyBorder="1" applyAlignment="1">
      <alignment horizontal="left" vertical="top" wrapText="1"/>
    </xf>
    <xf numFmtId="0" fontId="19" fillId="0" borderId="0" xfId="0" applyFont="1" applyAlignment="1">
      <alignment vertical="top" wrapText="1" shrinkToFit="1"/>
    </xf>
    <xf numFmtId="164" fontId="19" fillId="0" borderId="0" xfId="0" applyNumberFormat="1" applyFont="1" applyAlignment="1">
      <alignment vertical="top" wrapText="1" shrinkToFit="1"/>
    </xf>
    <xf numFmtId="4" fontId="19" fillId="0" borderId="0" xfId="0" applyNumberFormat="1" applyFont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sheetProtection sheet="1" objects="1" scenarios="1" selectLockedCell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6"/>
  <sheetViews>
    <sheetView showGridLines="0" topLeftCell="B1" zoomScaleNormal="100" zoomScaleSheetLayoutView="75" workbookViewId="0">
      <selection activeCell="P32" sqref="P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36</v>
      </c>
      <c r="B1" s="194" t="s">
        <v>260</v>
      </c>
      <c r="C1" s="195"/>
      <c r="D1" s="195"/>
      <c r="E1" s="195"/>
      <c r="F1" s="195"/>
      <c r="G1" s="195"/>
      <c r="H1" s="195"/>
      <c r="I1" s="195"/>
      <c r="J1" s="196"/>
    </row>
    <row r="2" spans="1:15" ht="23.25" customHeight="1" x14ac:dyDescent="0.2">
      <c r="A2" s="3"/>
      <c r="B2" s="70" t="s">
        <v>40</v>
      </c>
      <c r="C2" s="71"/>
      <c r="D2" s="187" t="s">
        <v>261</v>
      </c>
      <c r="E2" s="188"/>
      <c r="F2" s="188"/>
      <c r="G2" s="188"/>
      <c r="H2" s="188"/>
      <c r="I2" s="188"/>
      <c r="J2" s="189"/>
      <c r="O2" s="1"/>
    </row>
    <row r="3" spans="1:15" ht="23.25" customHeight="1" x14ac:dyDescent="0.2">
      <c r="A3" s="3"/>
      <c r="B3" s="70"/>
      <c r="C3" s="71"/>
      <c r="D3" s="192" t="s">
        <v>262</v>
      </c>
      <c r="E3" s="192"/>
      <c r="F3" s="192"/>
      <c r="G3" s="192"/>
      <c r="H3" s="192"/>
      <c r="I3" s="192"/>
      <c r="J3" s="193"/>
      <c r="O3" s="1"/>
    </row>
    <row r="4" spans="1:15" ht="23.25" customHeight="1" x14ac:dyDescent="0.2">
      <c r="A4" s="3"/>
      <c r="B4" s="72" t="s">
        <v>44</v>
      </c>
      <c r="C4" s="73"/>
      <c r="D4" s="212" t="s">
        <v>42</v>
      </c>
      <c r="E4" s="213"/>
      <c r="F4" s="213"/>
      <c r="G4" s="213"/>
      <c r="H4" s="213"/>
      <c r="I4" s="213"/>
      <c r="J4" s="214"/>
    </row>
    <row r="5" spans="1:15" ht="23.25" hidden="1" customHeight="1" x14ac:dyDescent="0.2">
      <c r="A5" s="3"/>
      <c r="B5" s="74" t="s">
        <v>43</v>
      </c>
      <c r="C5" s="75"/>
      <c r="D5" s="76"/>
      <c r="E5" s="76"/>
      <c r="F5" s="77"/>
      <c r="G5" s="77"/>
      <c r="H5" s="77"/>
      <c r="I5" s="77"/>
      <c r="J5" s="78"/>
    </row>
    <row r="6" spans="1:15" ht="24" customHeight="1" x14ac:dyDescent="0.2">
      <c r="A6" s="3"/>
      <c r="B6" s="39" t="s">
        <v>21</v>
      </c>
      <c r="D6" s="79" t="s">
        <v>47</v>
      </c>
      <c r="E6" s="22"/>
      <c r="F6" s="22"/>
      <c r="G6" s="22"/>
      <c r="H6" s="24" t="s">
        <v>33</v>
      </c>
      <c r="I6" s="79" t="s">
        <v>51</v>
      </c>
      <c r="J6" s="9"/>
    </row>
    <row r="7" spans="1:15" ht="15.75" customHeight="1" x14ac:dyDescent="0.2">
      <c r="A7" s="3"/>
      <c r="B7" s="34"/>
      <c r="C7" s="22"/>
      <c r="D7" s="79" t="s">
        <v>48</v>
      </c>
      <c r="E7" s="22"/>
      <c r="F7" s="22"/>
      <c r="G7" s="22"/>
      <c r="H7" s="24" t="s">
        <v>34</v>
      </c>
      <c r="I7" s="79"/>
      <c r="J7" s="9"/>
    </row>
    <row r="8" spans="1:15" ht="15.75" customHeight="1" x14ac:dyDescent="0.2">
      <c r="A8" s="3"/>
      <c r="B8" s="35"/>
      <c r="C8" s="80" t="s">
        <v>50</v>
      </c>
      <c r="D8" s="69" t="s">
        <v>49</v>
      </c>
      <c r="E8" s="29"/>
      <c r="F8" s="29"/>
      <c r="G8" s="29"/>
      <c r="H8" s="30"/>
      <c r="I8" s="29"/>
      <c r="J8" s="42"/>
    </row>
    <row r="9" spans="1:15" ht="24" hidden="1" customHeight="1" x14ac:dyDescent="0.2">
      <c r="A9" s="3"/>
      <c r="B9" s="39" t="s">
        <v>19</v>
      </c>
      <c r="D9" s="28"/>
      <c r="H9" s="24" t="s">
        <v>33</v>
      </c>
      <c r="I9" s="28"/>
      <c r="J9" s="9"/>
    </row>
    <row r="10" spans="1:15" ht="15.75" hidden="1" customHeight="1" x14ac:dyDescent="0.2">
      <c r="A10" s="3"/>
      <c r="B10" s="3"/>
      <c r="D10" s="28"/>
      <c r="H10" s="24" t="s">
        <v>34</v>
      </c>
      <c r="I10" s="28"/>
      <c r="J10" s="9"/>
    </row>
    <row r="11" spans="1:15" ht="15.75" hidden="1" customHeight="1" x14ac:dyDescent="0.2">
      <c r="A11" s="3"/>
      <c r="B11" s="43"/>
      <c r="C11" s="23"/>
      <c r="D11" s="38"/>
      <c r="E11" s="30"/>
      <c r="F11" s="30"/>
      <c r="G11" s="15"/>
      <c r="H11" s="15"/>
      <c r="I11" s="44"/>
      <c r="J11" s="42"/>
    </row>
    <row r="12" spans="1:15" ht="24" customHeight="1" x14ac:dyDescent="0.2">
      <c r="A12" s="3"/>
      <c r="B12" s="39" t="s">
        <v>18</v>
      </c>
      <c r="D12" s="205"/>
      <c r="E12" s="205"/>
      <c r="F12" s="205"/>
      <c r="G12" s="205"/>
      <c r="H12" s="24" t="s">
        <v>33</v>
      </c>
      <c r="I12" s="81"/>
      <c r="J12" s="9"/>
    </row>
    <row r="13" spans="1:15" ht="15.75" customHeight="1" x14ac:dyDescent="0.2">
      <c r="A13" s="3"/>
      <c r="B13" s="34"/>
      <c r="C13" s="22"/>
      <c r="D13" s="224"/>
      <c r="E13" s="224"/>
      <c r="F13" s="224"/>
      <c r="G13" s="224"/>
      <c r="H13" s="24" t="s">
        <v>34</v>
      </c>
      <c r="I13" s="81"/>
      <c r="J13" s="9"/>
    </row>
    <row r="14" spans="1:15" ht="15.75" customHeight="1" x14ac:dyDescent="0.2">
      <c r="A14" s="3"/>
      <c r="B14" s="35"/>
      <c r="C14" s="82"/>
      <c r="D14" s="225"/>
      <c r="E14" s="225"/>
      <c r="F14" s="225"/>
      <c r="G14" s="225"/>
      <c r="H14" s="25"/>
      <c r="I14" s="29"/>
      <c r="J14" s="42"/>
    </row>
    <row r="15" spans="1:15" ht="24" hidden="1" customHeight="1" x14ac:dyDescent="0.2">
      <c r="A15" s="3"/>
      <c r="B15" s="55" t="s">
        <v>20</v>
      </c>
      <c r="C15" s="56"/>
      <c r="D15" s="57" t="s">
        <v>45</v>
      </c>
      <c r="E15" s="58"/>
      <c r="F15" s="58"/>
      <c r="G15" s="58"/>
      <c r="H15" s="59"/>
      <c r="I15" s="58"/>
      <c r="J15" s="60"/>
    </row>
    <row r="16" spans="1:15" ht="32.25" customHeight="1" x14ac:dyDescent="0.2">
      <c r="A16" s="3"/>
      <c r="B16" s="43" t="s">
        <v>31</v>
      </c>
      <c r="C16" s="61"/>
      <c r="D16" s="15"/>
      <c r="E16" s="191"/>
      <c r="F16" s="191"/>
      <c r="G16" s="222"/>
      <c r="H16" s="222"/>
      <c r="I16" s="222" t="s">
        <v>28</v>
      </c>
      <c r="J16" s="223"/>
    </row>
    <row r="17" spans="1:10" ht="23.25" customHeight="1" x14ac:dyDescent="0.2">
      <c r="A17" s="129" t="s">
        <v>23</v>
      </c>
      <c r="B17" s="130" t="s">
        <v>23</v>
      </c>
      <c r="C17" s="47"/>
      <c r="D17" s="48"/>
      <c r="E17" s="184"/>
      <c r="F17" s="185"/>
      <c r="G17" s="184"/>
      <c r="H17" s="185"/>
      <c r="I17" s="184">
        <f>SUMIF(F54:F62,A17,I54:I62)+SUMIF(F54:F62,"PSU",I54:I62)</f>
        <v>0</v>
      </c>
      <c r="J17" s="190"/>
    </row>
    <row r="18" spans="1:10" ht="23.25" customHeight="1" x14ac:dyDescent="0.2">
      <c r="A18" s="129" t="s">
        <v>24</v>
      </c>
      <c r="B18" s="130" t="s">
        <v>24</v>
      </c>
      <c r="C18" s="47"/>
      <c r="D18" s="48"/>
      <c r="E18" s="184"/>
      <c r="F18" s="185"/>
      <c r="G18" s="184"/>
      <c r="H18" s="185"/>
      <c r="I18" s="184">
        <f>SUMIF(F54:F62,A18,I54:I62)</f>
        <v>0</v>
      </c>
      <c r="J18" s="190"/>
    </row>
    <row r="19" spans="1:10" ht="23.25" customHeight="1" x14ac:dyDescent="0.2">
      <c r="A19" s="129" t="s">
        <v>25</v>
      </c>
      <c r="B19" s="130" t="s">
        <v>25</v>
      </c>
      <c r="C19" s="47"/>
      <c r="D19" s="48"/>
      <c r="E19" s="184"/>
      <c r="F19" s="185"/>
      <c r="G19" s="184"/>
      <c r="H19" s="185"/>
      <c r="I19" s="184">
        <f>SUMIF(F54:F62,A19,I54:I62)</f>
        <v>0</v>
      </c>
      <c r="J19" s="190"/>
    </row>
    <row r="20" spans="1:10" ht="23.25" customHeight="1" x14ac:dyDescent="0.2">
      <c r="A20" s="129" t="s">
        <v>79</v>
      </c>
      <c r="B20" s="130" t="s">
        <v>26</v>
      </c>
      <c r="C20" s="47"/>
      <c r="D20" s="48"/>
      <c r="E20" s="184"/>
      <c r="F20" s="185"/>
      <c r="G20" s="184"/>
      <c r="H20" s="185"/>
      <c r="I20" s="184">
        <f>SUMIF(F54:F62,A20,I54:I62)</f>
        <v>0</v>
      </c>
      <c r="J20" s="190"/>
    </row>
    <row r="21" spans="1:10" ht="23.25" customHeight="1" x14ac:dyDescent="0.2">
      <c r="A21" s="129" t="s">
        <v>80</v>
      </c>
      <c r="B21" s="130" t="s">
        <v>27</v>
      </c>
      <c r="C21" s="47"/>
      <c r="D21" s="48"/>
      <c r="E21" s="184"/>
      <c r="F21" s="185"/>
      <c r="G21" s="184"/>
      <c r="H21" s="185"/>
      <c r="I21" s="184">
        <f>SUMIF(F54:F62,A21,I54:I62)</f>
        <v>0</v>
      </c>
      <c r="J21" s="190"/>
    </row>
    <row r="22" spans="1:10" ht="23.25" customHeight="1" x14ac:dyDescent="0.2">
      <c r="A22" s="3"/>
      <c r="B22" s="63" t="s">
        <v>28</v>
      </c>
      <c r="C22" s="64"/>
      <c r="D22" s="65"/>
      <c r="E22" s="203"/>
      <c r="F22" s="204"/>
      <c r="G22" s="203"/>
      <c r="H22" s="204"/>
      <c r="I22" s="203">
        <f>SUM(I17:J21)</f>
        <v>0</v>
      </c>
      <c r="J22" s="208"/>
    </row>
    <row r="23" spans="1:10" ht="33" customHeight="1" x14ac:dyDescent="0.2">
      <c r="A23" s="3"/>
      <c r="B23" s="54" t="s">
        <v>32</v>
      </c>
      <c r="C23" s="47"/>
      <c r="D23" s="48"/>
      <c r="E23" s="53"/>
      <c r="F23" s="50"/>
      <c r="G23" s="41"/>
      <c r="H23" s="41"/>
      <c r="I23" s="41"/>
      <c r="J23" s="51"/>
    </row>
    <row r="24" spans="1:10" ht="23.25" customHeight="1" x14ac:dyDescent="0.2">
      <c r="A24" s="3"/>
      <c r="B24" s="46" t="s">
        <v>11</v>
      </c>
      <c r="C24" s="47"/>
      <c r="D24" s="48"/>
      <c r="E24" s="49">
        <v>12</v>
      </c>
      <c r="F24" s="50" t="s">
        <v>0</v>
      </c>
      <c r="G24" s="201">
        <f>ZakladDPHSniVypocet</f>
        <v>0</v>
      </c>
      <c r="H24" s="202"/>
      <c r="I24" s="202"/>
      <c r="J24" s="51" t="str">
        <f t="shared" ref="J24:J29" si="0">Mena</f>
        <v>CZK</v>
      </c>
    </row>
    <row r="25" spans="1:10" ht="23.25" customHeight="1" x14ac:dyDescent="0.2">
      <c r="A25" s="3"/>
      <c r="B25" s="46" t="s">
        <v>12</v>
      </c>
      <c r="C25" s="47"/>
      <c r="D25" s="48"/>
      <c r="E25" s="49">
        <f>SazbaDPH1</f>
        <v>12</v>
      </c>
      <c r="F25" s="50" t="s">
        <v>0</v>
      </c>
      <c r="G25" s="206">
        <f>ZakladDPHSni*SazbaDPH1/100</f>
        <v>0</v>
      </c>
      <c r="H25" s="207"/>
      <c r="I25" s="207"/>
      <c r="J25" s="51" t="str">
        <f t="shared" si="0"/>
        <v>CZK</v>
      </c>
    </row>
    <row r="26" spans="1:10" ht="23.25" customHeight="1" x14ac:dyDescent="0.2">
      <c r="A26" s="3"/>
      <c r="B26" s="46" t="s">
        <v>13</v>
      </c>
      <c r="C26" s="47"/>
      <c r="D26" s="48"/>
      <c r="E26" s="49">
        <v>21</v>
      </c>
      <c r="F26" s="50" t="s">
        <v>0</v>
      </c>
      <c r="G26" s="201">
        <f>ZakladDPHZaklVypocet</f>
        <v>0</v>
      </c>
      <c r="H26" s="202"/>
      <c r="I26" s="202"/>
      <c r="J26" s="51" t="str">
        <f t="shared" si="0"/>
        <v>CZK</v>
      </c>
    </row>
    <row r="27" spans="1:10" ht="23.25" customHeight="1" x14ac:dyDescent="0.2">
      <c r="A27" s="3"/>
      <c r="B27" s="40" t="s">
        <v>14</v>
      </c>
      <c r="C27" s="19"/>
      <c r="D27" s="15"/>
      <c r="E27" s="36">
        <f>SazbaDPH2</f>
        <v>21</v>
      </c>
      <c r="F27" s="37" t="s">
        <v>0</v>
      </c>
      <c r="G27" s="197">
        <f>ZakladDPHZakl*SazbaDPH2/100</f>
        <v>0</v>
      </c>
      <c r="H27" s="198"/>
      <c r="I27" s="198"/>
      <c r="J27" s="45" t="str">
        <f t="shared" si="0"/>
        <v>CZK</v>
      </c>
    </row>
    <row r="28" spans="1:10" ht="23.25" customHeight="1" thickBot="1" x14ac:dyDescent="0.25">
      <c r="A28" s="3"/>
      <c r="B28" s="39" t="s">
        <v>4</v>
      </c>
      <c r="C28" s="17"/>
      <c r="D28" s="20"/>
      <c r="E28" s="17"/>
      <c r="F28" s="18"/>
      <c r="G28" s="199">
        <f>0</f>
        <v>0</v>
      </c>
      <c r="H28" s="199"/>
      <c r="I28" s="199"/>
      <c r="J28" s="52" t="str">
        <f t="shared" si="0"/>
        <v>CZK</v>
      </c>
    </row>
    <row r="29" spans="1:10" ht="27.75" hidden="1" customHeight="1" thickBot="1" x14ac:dyDescent="0.25">
      <c r="A29" s="3"/>
      <c r="B29" s="101" t="s">
        <v>22</v>
      </c>
      <c r="C29" s="102"/>
      <c r="D29" s="102"/>
      <c r="E29" s="103"/>
      <c r="F29" s="104"/>
      <c r="G29" s="221">
        <f>ZakladDPHSniVypocet+ZakladDPHZaklVypocet</f>
        <v>0</v>
      </c>
      <c r="H29" s="221"/>
      <c r="I29" s="221"/>
      <c r="J29" s="105" t="str">
        <f t="shared" si="0"/>
        <v>CZK</v>
      </c>
    </row>
    <row r="30" spans="1:10" ht="27.75" customHeight="1" thickBot="1" x14ac:dyDescent="0.25">
      <c r="A30" s="3"/>
      <c r="B30" s="101" t="s">
        <v>35</v>
      </c>
      <c r="C30" s="106"/>
      <c r="D30" s="106"/>
      <c r="E30" s="106"/>
      <c r="F30" s="106"/>
      <c r="G30" s="200">
        <f>ZakladDPHSni+DPHSni+ZakladDPHZakl+DPHZakl+Zaokrouhleni</f>
        <v>0</v>
      </c>
      <c r="H30" s="200"/>
      <c r="I30" s="200"/>
      <c r="J30" s="107" t="s">
        <v>54</v>
      </c>
    </row>
    <row r="31" spans="1:10" ht="12.75" customHeight="1" x14ac:dyDescent="0.2">
      <c r="A31" s="3"/>
      <c r="B31" s="3"/>
      <c r="J31" s="10"/>
    </row>
    <row r="32" spans="1:10" ht="30" customHeight="1" x14ac:dyDescent="0.2">
      <c r="A32" s="3"/>
      <c r="B32" s="3"/>
      <c r="J32" s="10"/>
    </row>
    <row r="33" spans="1:52" ht="18.75" customHeight="1" x14ac:dyDescent="0.2">
      <c r="A33" s="3"/>
      <c r="B33" s="21"/>
      <c r="C33" s="16" t="s">
        <v>10</v>
      </c>
      <c r="D33" s="32"/>
      <c r="E33" s="32"/>
      <c r="F33" s="16" t="s">
        <v>9</v>
      </c>
      <c r="G33" s="32"/>
      <c r="H33" s="33"/>
      <c r="I33" s="32"/>
      <c r="J33" s="10"/>
    </row>
    <row r="34" spans="1:52" ht="47.25" customHeight="1" x14ac:dyDescent="0.2">
      <c r="A34" s="3"/>
      <c r="B34" s="3"/>
      <c r="J34" s="10"/>
    </row>
    <row r="35" spans="1:52" s="27" customFormat="1" ht="18.75" customHeight="1" x14ac:dyDescent="0.2">
      <c r="A35" s="26"/>
      <c r="B35" s="26"/>
      <c r="D35" s="186"/>
      <c r="E35" s="186"/>
      <c r="G35" s="186"/>
      <c r="H35" s="186"/>
      <c r="I35" s="186"/>
      <c r="J35" s="31"/>
    </row>
    <row r="36" spans="1:52" ht="12.75" customHeight="1" x14ac:dyDescent="0.2">
      <c r="A36" s="3"/>
      <c r="B36" s="3"/>
      <c r="D36" s="226" t="s">
        <v>2</v>
      </c>
      <c r="E36" s="226"/>
      <c r="H36" s="11" t="s">
        <v>3</v>
      </c>
      <c r="J36" s="10"/>
    </row>
    <row r="37" spans="1:52" ht="13.5" customHeight="1" thickBot="1" x14ac:dyDescent="0.25">
      <c r="A37" s="12"/>
      <c r="B37" s="12"/>
      <c r="C37" s="13"/>
      <c r="D37" s="13"/>
      <c r="E37" s="13"/>
      <c r="F37" s="13"/>
      <c r="G37" s="13"/>
      <c r="H37" s="13"/>
      <c r="I37" s="13"/>
      <c r="J37" s="14"/>
    </row>
    <row r="38" spans="1:52" ht="27" hidden="1" customHeight="1" x14ac:dyDescent="0.25">
      <c r="B38" s="66" t="s">
        <v>15</v>
      </c>
      <c r="C38" s="2"/>
      <c r="D38" s="2"/>
      <c r="E38" s="2"/>
      <c r="F38" s="93"/>
      <c r="G38" s="93"/>
      <c r="H38" s="93"/>
      <c r="I38" s="93"/>
      <c r="J38" s="2"/>
    </row>
    <row r="39" spans="1:52" ht="25.5" hidden="1" customHeight="1" x14ac:dyDescent="0.2">
      <c r="A39" s="85" t="s">
        <v>37</v>
      </c>
      <c r="B39" s="87" t="s">
        <v>16</v>
      </c>
      <c r="C39" s="88" t="s">
        <v>5</v>
      </c>
      <c r="D39" s="89"/>
      <c r="E39" s="89"/>
      <c r="F39" s="94" t="str">
        <f>B24</f>
        <v>Základ pro sníženou DPH</v>
      </c>
      <c r="G39" s="94" t="str">
        <f>B26</f>
        <v>Základ pro základní DPH</v>
      </c>
      <c r="H39" s="95" t="s">
        <v>17</v>
      </c>
      <c r="I39" s="95" t="s">
        <v>1</v>
      </c>
      <c r="J39" s="90" t="s">
        <v>0</v>
      </c>
    </row>
    <row r="40" spans="1:52" ht="25.5" hidden="1" customHeight="1" x14ac:dyDescent="0.2">
      <c r="A40" s="85">
        <v>1</v>
      </c>
      <c r="B40" s="91" t="s">
        <v>52</v>
      </c>
      <c r="C40" s="215" t="s">
        <v>46</v>
      </c>
      <c r="D40" s="216"/>
      <c r="E40" s="216"/>
      <c r="F40" s="96">
        <f>'Rozpočet Pol'!AC112</f>
        <v>0</v>
      </c>
      <c r="G40" s="97">
        <f>'Rozpočet Pol'!AD112</f>
        <v>0</v>
      </c>
      <c r="H40" s="98">
        <f>(F40*SazbaDPH1/100)+(G40*SazbaDPH2/100)</f>
        <v>0</v>
      </c>
      <c r="I40" s="98">
        <f>F40+G40+H40</f>
        <v>0</v>
      </c>
      <c r="J40" s="92" t="str">
        <f>IF(CenaCelkemVypocet=0,"",I40/CenaCelkemVypocet*100)</f>
        <v/>
      </c>
    </row>
    <row r="41" spans="1:52" ht="25.5" hidden="1" customHeight="1" x14ac:dyDescent="0.2">
      <c r="A41" s="85"/>
      <c r="B41" s="217" t="s">
        <v>53</v>
      </c>
      <c r="C41" s="218"/>
      <c r="D41" s="218"/>
      <c r="E41" s="219"/>
      <c r="F41" s="99">
        <f>SUMIF(A40:A40,"=1",F40:F40)</f>
        <v>0</v>
      </c>
      <c r="G41" s="100">
        <f>SUMIF(A40:A40,"=1",G40:G40)</f>
        <v>0</v>
      </c>
      <c r="H41" s="100">
        <f>SUMIF(A40:A40,"=1",H40:H40)</f>
        <v>0</v>
      </c>
      <c r="I41" s="100">
        <f>SUMIF(A40:A40,"=1",I40:I40)</f>
        <v>0</v>
      </c>
      <c r="J41" s="86">
        <f>SUMIF(A40:A40,"=1",J40:J40)</f>
        <v>0</v>
      </c>
    </row>
    <row r="43" spans="1:52" x14ac:dyDescent="0.2">
      <c r="B43" t="s">
        <v>55</v>
      </c>
    </row>
    <row r="44" spans="1:52" ht="76.5" x14ac:dyDescent="0.2">
      <c r="B44" s="220" t="s">
        <v>56</v>
      </c>
      <c r="C44" s="220"/>
      <c r="D44" s="220"/>
      <c r="E44" s="220"/>
      <c r="F44" s="220"/>
      <c r="G44" s="220"/>
      <c r="H44" s="220"/>
      <c r="I44" s="220"/>
      <c r="J44" s="220"/>
      <c r="AZ44" s="108" t="str">
        <f>B44</f>
        <v>Projektová dokumentace řeší stavební úpravy stávajících zpevněných ploch místní komunikace vozovky ul. Za Příhonem v délce cca 166 m, zjednosměrnění této komunikace, vymezení parkovacího zálivu na ploše vozovky MK a stavební úpravy stávajících chodníků a sjezdů k RD, garážím a zahradám a jejich propojení se stávajícími zpevněnými plochami pro motorovou dopravu a pro pěší v zastavěném území města Bystřice pod Hostýnem. Nejedná se o prodloužení komunikace ale pouze o opravu stávající vozovky ve stávající délce a šířce.</v>
      </c>
    </row>
    <row r="45" spans="1:52" ht="38.25" x14ac:dyDescent="0.2">
      <c r="B45" s="220" t="s">
        <v>57</v>
      </c>
      <c r="C45" s="220"/>
      <c r="D45" s="220"/>
      <c r="E45" s="220"/>
      <c r="F45" s="220"/>
      <c r="G45" s="220"/>
      <c r="H45" s="220"/>
      <c r="I45" s="220"/>
      <c r="J45" s="220"/>
      <c r="AZ45" s="108" t="str">
        <f>B45</f>
        <v>Řešené zpevněné plochy zajišťují zpřístupnění stávající lokality pro bydlení současně pro motorovou dopravu i pro pěší přístup. Zároveň slouží pro vozidla zajišťující odvoz komunálního odpadu, případně požární či zdravotní zásah. Jedná se o trvalou stavbu dopravní infrastruktury.</v>
      </c>
    </row>
    <row r="46" spans="1:52" ht="25.5" x14ac:dyDescent="0.2">
      <c r="B46" s="220" t="s">
        <v>58</v>
      </c>
      <c r="C46" s="220"/>
      <c r="D46" s="220"/>
      <c r="E46" s="220"/>
      <c r="F46" s="220"/>
      <c r="G46" s="220"/>
      <c r="H46" s="220"/>
      <c r="I46" s="220"/>
      <c r="J46" s="220"/>
      <c r="AZ46" s="108" t="str">
        <f>B46</f>
        <v>Součástí stavby je i řešení sjezdů k soukromým pozemkům, garážím případně do zahrad přilehlé domovní zástavby po hranici pozemku nebo stávajícího oplocení a domovní zástavby.</v>
      </c>
    </row>
    <row r="47" spans="1:52" ht="63.75" x14ac:dyDescent="0.2">
      <c r="B47" s="220" t="s">
        <v>59</v>
      </c>
      <c r="C47" s="220"/>
      <c r="D47" s="220"/>
      <c r="E47" s="220"/>
      <c r="F47" s="220"/>
      <c r="G47" s="220"/>
      <c r="H47" s="220"/>
      <c r="I47" s="220"/>
      <c r="J47" s="220"/>
      <c r="AZ47" s="108" t="str">
        <f>B47</f>
        <v>Směrové řešení komunikace a chodníků vychází ze stávajících tras zpevněných ploch v zastavěném území města Bystřice pod Hostýnem. Vozovka místní komunikace je dle ČSN 73 6110 navržena s obslužnou a zpřístupňující funkcí jako jednopruhová s jednosměrným provozem s šířkou jízdního pruhu min. 3,5 m a přímo napojeným odstavným zálivem šířky 2,0 m s krytem z asfaltobetonu. Chodníky jsou navrženy ve stávající šířce min. 1,5 m.</v>
      </c>
    </row>
    <row r="48" spans="1:52" ht="89.25" x14ac:dyDescent="0.2">
      <c r="B48" s="220" t="s">
        <v>60</v>
      </c>
      <c r="C48" s="220"/>
      <c r="D48" s="220"/>
      <c r="E48" s="220"/>
      <c r="F48" s="220"/>
      <c r="G48" s="220"/>
      <c r="H48" s="220"/>
      <c r="I48" s="220"/>
      <c r="J48" s="220"/>
      <c r="AZ48" s="108" t="str">
        <f>B48</f>
        <v>Niveleta vozovky místní komunikace a výška okolních zpevněných ploch je oproti současnému stavu upravena jen nepatrně, aby maximálně kopírovala stávající terén a zajistila bezproblémové napojení na okolní zpevněné plochy. Je trasována s ohledem na minimalizaci zemních prací tak, aby bylo zajištěno plynulé výškové napojení na okolní zpevněné plochy, stavební objekty a sjezdy. Realizací zpevněných ploch se v dané lokalitě nepředpokládá změna stávajících odtokových poměrů. Odvodnění povrchu zpevněných ploch je uvažováno podélnými a příčnými sklony na okolní terén vsakováním, případně do nových uličních vpustí, které nahradí stávající vpusti.</v>
      </c>
    </row>
    <row r="51" spans="1:10" ht="15.75" x14ac:dyDescent="0.25">
      <c r="B51" s="109" t="s">
        <v>61</v>
      </c>
    </row>
    <row r="53" spans="1:10" ht="25.5" customHeight="1" x14ac:dyDescent="0.2">
      <c r="A53" s="110"/>
      <c r="B53" s="114" t="s">
        <v>16</v>
      </c>
      <c r="C53" s="114" t="s">
        <v>5</v>
      </c>
      <c r="D53" s="115"/>
      <c r="E53" s="115"/>
      <c r="F53" s="118" t="s">
        <v>62</v>
      </c>
      <c r="G53" s="118"/>
      <c r="H53" s="118"/>
      <c r="I53" s="227" t="s">
        <v>28</v>
      </c>
      <c r="J53" s="227"/>
    </row>
    <row r="54" spans="1:10" ht="25.5" customHeight="1" x14ac:dyDescent="0.2">
      <c r="A54" s="111"/>
      <c r="B54" s="119" t="s">
        <v>63</v>
      </c>
      <c r="C54" s="229" t="s">
        <v>64</v>
      </c>
      <c r="D54" s="230"/>
      <c r="E54" s="230"/>
      <c r="F54" s="121" t="s">
        <v>23</v>
      </c>
      <c r="G54" s="122"/>
      <c r="H54" s="122"/>
      <c r="I54" s="228">
        <f>'Rozpočet Pol'!G8</f>
        <v>0</v>
      </c>
      <c r="J54" s="228"/>
    </row>
    <row r="55" spans="1:10" ht="25.5" customHeight="1" x14ac:dyDescent="0.2">
      <c r="A55" s="111"/>
      <c r="B55" s="113" t="s">
        <v>65</v>
      </c>
      <c r="C55" s="210" t="s">
        <v>66</v>
      </c>
      <c r="D55" s="211"/>
      <c r="E55" s="211"/>
      <c r="F55" s="123" t="s">
        <v>23</v>
      </c>
      <c r="G55" s="124"/>
      <c r="H55" s="124"/>
      <c r="I55" s="209">
        <f>'Rozpočet Pol'!G45</f>
        <v>0</v>
      </c>
      <c r="J55" s="209"/>
    </row>
    <row r="56" spans="1:10" ht="25.5" customHeight="1" x14ac:dyDescent="0.2">
      <c r="A56" s="111"/>
      <c r="B56" s="113" t="s">
        <v>67</v>
      </c>
      <c r="C56" s="210" t="s">
        <v>68</v>
      </c>
      <c r="D56" s="211"/>
      <c r="E56" s="211"/>
      <c r="F56" s="123" t="s">
        <v>23</v>
      </c>
      <c r="G56" s="124"/>
      <c r="H56" s="124"/>
      <c r="I56" s="209">
        <f>'Rozpočet Pol'!G77</f>
        <v>0</v>
      </c>
      <c r="J56" s="209"/>
    </row>
    <row r="57" spans="1:10" ht="25.5" customHeight="1" x14ac:dyDescent="0.2">
      <c r="A57" s="111"/>
      <c r="B57" s="113" t="s">
        <v>69</v>
      </c>
      <c r="C57" s="210" t="s">
        <v>70</v>
      </c>
      <c r="D57" s="211"/>
      <c r="E57" s="211"/>
      <c r="F57" s="123" t="s">
        <v>23</v>
      </c>
      <c r="G57" s="124"/>
      <c r="H57" s="124"/>
      <c r="I57" s="209">
        <f>'Rozpočet Pol'!G80</f>
        <v>0</v>
      </c>
      <c r="J57" s="209"/>
    </row>
    <row r="58" spans="1:10" ht="25.5" customHeight="1" x14ac:dyDescent="0.2">
      <c r="A58" s="111"/>
      <c r="B58" s="113" t="s">
        <v>71</v>
      </c>
      <c r="C58" s="210" t="s">
        <v>72</v>
      </c>
      <c r="D58" s="211"/>
      <c r="E58" s="211"/>
      <c r="F58" s="123" t="s">
        <v>23</v>
      </c>
      <c r="G58" s="124"/>
      <c r="H58" s="124"/>
      <c r="I58" s="209">
        <f>'Rozpočet Pol'!G84</f>
        <v>0</v>
      </c>
      <c r="J58" s="209"/>
    </row>
    <row r="59" spans="1:10" ht="25.5" customHeight="1" x14ac:dyDescent="0.2">
      <c r="A59" s="111"/>
      <c r="B59" s="113" t="s">
        <v>73</v>
      </c>
      <c r="C59" s="210" t="s">
        <v>74</v>
      </c>
      <c r="D59" s="211"/>
      <c r="E59" s="211"/>
      <c r="F59" s="123" t="s">
        <v>23</v>
      </c>
      <c r="G59" s="124"/>
      <c r="H59" s="124"/>
      <c r="I59" s="209">
        <f>'Rozpočet Pol'!G87</f>
        <v>0</v>
      </c>
      <c r="J59" s="209"/>
    </row>
    <row r="60" spans="1:10" ht="25.5" customHeight="1" x14ac:dyDescent="0.2">
      <c r="A60" s="111"/>
      <c r="B60" s="113" t="s">
        <v>75</v>
      </c>
      <c r="C60" s="210" t="s">
        <v>76</v>
      </c>
      <c r="D60" s="211"/>
      <c r="E60" s="211"/>
      <c r="F60" s="123" t="s">
        <v>23</v>
      </c>
      <c r="G60" s="124"/>
      <c r="H60" s="124"/>
      <c r="I60" s="209">
        <f>'Rozpočet Pol'!G97</f>
        <v>0</v>
      </c>
      <c r="J60" s="209"/>
    </row>
    <row r="61" spans="1:10" ht="25.5" customHeight="1" x14ac:dyDescent="0.2">
      <c r="A61" s="111"/>
      <c r="B61" s="113" t="s">
        <v>77</v>
      </c>
      <c r="C61" s="210" t="s">
        <v>78</v>
      </c>
      <c r="D61" s="211"/>
      <c r="E61" s="211"/>
      <c r="F61" s="123" t="s">
        <v>24</v>
      </c>
      <c r="G61" s="124"/>
      <c r="H61" s="124"/>
      <c r="I61" s="209">
        <f>'Rozpočet Pol'!G99</f>
        <v>0</v>
      </c>
      <c r="J61" s="209"/>
    </row>
    <row r="62" spans="1:10" ht="25.5" customHeight="1" x14ac:dyDescent="0.2">
      <c r="A62" s="111"/>
      <c r="B62" s="120" t="s">
        <v>79</v>
      </c>
      <c r="C62" s="232" t="s">
        <v>26</v>
      </c>
      <c r="D62" s="233"/>
      <c r="E62" s="233"/>
      <c r="F62" s="125" t="s">
        <v>79</v>
      </c>
      <c r="G62" s="126"/>
      <c r="H62" s="126"/>
      <c r="I62" s="231">
        <f>'Rozpočet Pol'!G102</f>
        <v>0</v>
      </c>
      <c r="J62" s="231"/>
    </row>
    <row r="63" spans="1:10" ht="25.5" customHeight="1" x14ac:dyDescent="0.2">
      <c r="A63" s="112"/>
      <c r="B63" s="116" t="s">
        <v>1</v>
      </c>
      <c r="C63" s="116"/>
      <c r="D63" s="117"/>
      <c r="E63" s="117"/>
      <c r="F63" s="127"/>
      <c r="G63" s="128"/>
      <c r="H63" s="128"/>
      <c r="I63" s="234">
        <f>SUM(I54:I62)</f>
        <v>0</v>
      </c>
      <c r="J63" s="234"/>
    </row>
    <row r="64" spans="1:10" x14ac:dyDescent="0.2">
      <c r="F64" s="84"/>
      <c r="G64" s="84"/>
      <c r="H64" s="84"/>
      <c r="I64" s="84"/>
      <c r="J64" s="84"/>
    </row>
    <row r="65" spans="6:10" x14ac:dyDescent="0.2">
      <c r="F65" s="84"/>
      <c r="G65" s="84"/>
      <c r="H65" s="84"/>
      <c r="I65" s="84"/>
      <c r="J65" s="84"/>
    </row>
    <row r="66" spans="6:10" x14ac:dyDescent="0.2">
      <c r="F66" s="84"/>
      <c r="G66" s="84"/>
      <c r="H66" s="84"/>
      <c r="I66" s="84"/>
      <c r="J66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62:J62"/>
    <mergeCell ref="C62:E62"/>
    <mergeCell ref="I63:J63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B47:J47"/>
    <mergeCell ref="B48:J48"/>
    <mergeCell ref="I53:J53"/>
    <mergeCell ref="I54:J54"/>
    <mergeCell ref="C54:E54"/>
    <mergeCell ref="I55:J55"/>
    <mergeCell ref="C55:E55"/>
    <mergeCell ref="D4:J4"/>
    <mergeCell ref="C40:E40"/>
    <mergeCell ref="B41:E41"/>
    <mergeCell ref="B44:J44"/>
    <mergeCell ref="B45:J45"/>
    <mergeCell ref="B46:J46"/>
    <mergeCell ref="G29:I29"/>
    <mergeCell ref="G16:H16"/>
    <mergeCell ref="I16:J16"/>
    <mergeCell ref="E17:F17"/>
    <mergeCell ref="D13:G13"/>
    <mergeCell ref="D14:G14"/>
    <mergeCell ref="D35:E35"/>
    <mergeCell ref="D36:E36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2:G12"/>
    <mergeCell ref="G25:I25"/>
    <mergeCell ref="G24:I24"/>
    <mergeCell ref="E20:F20"/>
    <mergeCell ref="E21:F21"/>
    <mergeCell ref="I21:J21"/>
    <mergeCell ref="I22:J22"/>
    <mergeCell ref="G20:H20"/>
    <mergeCell ref="G21:H21"/>
    <mergeCell ref="G35:I35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7" max="9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68" t="s">
        <v>41</v>
      </c>
      <c r="B2" s="67"/>
      <c r="C2" s="237"/>
      <c r="D2" s="237"/>
      <c r="E2" s="237"/>
      <c r="F2" s="237"/>
      <c r="G2" s="238"/>
    </row>
    <row r="3" spans="1:7" ht="24.95" hidden="1" customHeight="1" x14ac:dyDescent="0.2">
      <c r="A3" s="68" t="s">
        <v>7</v>
      </c>
      <c r="B3" s="67"/>
      <c r="C3" s="237"/>
      <c r="D3" s="237"/>
      <c r="E3" s="237"/>
      <c r="F3" s="237"/>
      <c r="G3" s="238"/>
    </row>
    <row r="4" spans="1:7" ht="24.95" hidden="1" customHeight="1" x14ac:dyDescent="0.2">
      <c r="A4" s="68" t="s">
        <v>8</v>
      </c>
      <c r="B4" s="67"/>
      <c r="C4" s="237"/>
      <c r="D4" s="237"/>
      <c r="E4" s="237"/>
      <c r="F4" s="237"/>
      <c r="G4" s="238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22"/>
  <sheetViews>
    <sheetView tabSelected="1" workbookViewId="0">
      <selection activeCell="F110" sqref="F110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4" t="s">
        <v>260</v>
      </c>
      <c r="B1" s="244"/>
      <c r="C1" s="244"/>
      <c r="D1" s="244"/>
      <c r="E1" s="244"/>
      <c r="F1" s="244"/>
      <c r="G1" s="244"/>
      <c r="AE1" t="s">
        <v>82</v>
      </c>
    </row>
    <row r="2" spans="1:60" ht="24.95" customHeight="1" x14ac:dyDescent="0.2">
      <c r="A2" s="133" t="s">
        <v>81</v>
      </c>
      <c r="B2" s="131"/>
      <c r="C2" s="245" t="s">
        <v>46</v>
      </c>
      <c r="D2" s="246"/>
      <c r="E2" s="246"/>
      <c r="F2" s="246"/>
      <c r="G2" s="247"/>
      <c r="AE2" t="s">
        <v>83</v>
      </c>
    </row>
    <row r="3" spans="1:60" ht="24.95" customHeight="1" x14ac:dyDescent="0.2">
      <c r="A3" s="134" t="s">
        <v>7</v>
      </c>
      <c r="B3" s="132"/>
      <c r="C3" s="248" t="s">
        <v>42</v>
      </c>
      <c r="D3" s="249"/>
      <c r="E3" s="249"/>
      <c r="F3" s="249"/>
      <c r="G3" s="250"/>
      <c r="AE3" t="s">
        <v>84</v>
      </c>
    </row>
    <row r="4" spans="1:60" ht="24.95" hidden="1" customHeight="1" x14ac:dyDescent="0.2">
      <c r="A4" s="134" t="s">
        <v>8</v>
      </c>
      <c r="B4" s="132"/>
      <c r="C4" s="248"/>
      <c r="D4" s="249"/>
      <c r="E4" s="249"/>
      <c r="F4" s="249"/>
      <c r="G4" s="250"/>
      <c r="AE4" t="s">
        <v>85</v>
      </c>
    </row>
    <row r="5" spans="1:60" hidden="1" x14ac:dyDescent="0.2">
      <c r="A5" s="135" t="s">
        <v>86</v>
      </c>
      <c r="B5" s="136"/>
      <c r="C5" s="136"/>
      <c r="D5" s="137"/>
      <c r="E5" s="137"/>
      <c r="F5" s="137"/>
      <c r="G5" s="138"/>
      <c r="AE5" t="s">
        <v>87</v>
      </c>
    </row>
    <row r="7" spans="1:60" ht="38.25" x14ac:dyDescent="0.2">
      <c r="A7" s="144" t="s">
        <v>88</v>
      </c>
      <c r="B7" s="145" t="s">
        <v>89</v>
      </c>
      <c r="C7" s="145" t="s">
        <v>90</v>
      </c>
      <c r="D7" s="144" t="s">
        <v>91</v>
      </c>
      <c r="E7" s="144" t="s">
        <v>92</v>
      </c>
      <c r="F7" s="139" t="s">
        <v>93</v>
      </c>
      <c r="G7" s="159" t="s">
        <v>28</v>
      </c>
      <c r="H7" s="160" t="s">
        <v>29</v>
      </c>
      <c r="I7" s="160" t="s">
        <v>94</v>
      </c>
      <c r="J7" s="160" t="s">
        <v>30</v>
      </c>
      <c r="K7" s="160" t="s">
        <v>95</v>
      </c>
      <c r="L7" s="160" t="s">
        <v>96</v>
      </c>
      <c r="M7" s="160" t="s">
        <v>97</v>
      </c>
      <c r="N7" s="160" t="s">
        <v>98</v>
      </c>
      <c r="O7" s="160" t="s">
        <v>99</v>
      </c>
      <c r="P7" s="160" t="s">
        <v>100</v>
      </c>
      <c r="Q7" s="160" t="s">
        <v>101</v>
      </c>
      <c r="R7" s="160" t="s">
        <v>102</v>
      </c>
      <c r="S7" s="160" t="s">
        <v>103</v>
      </c>
      <c r="T7" s="160" t="s">
        <v>104</v>
      </c>
      <c r="U7" s="147" t="s">
        <v>105</v>
      </c>
    </row>
    <row r="8" spans="1:60" x14ac:dyDescent="0.2">
      <c r="A8" s="161" t="s">
        <v>106</v>
      </c>
      <c r="B8" s="162" t="s">
        <v>63</v>
      </c>
      <c r="C8" s="163" t="s">
        <v>64</v>
      </c>
      <c r="D8" s="146"/>
      <c r="E8" s="164"/>
      <c r="F8" s="165"/>
      <c r="G8" s="165">
        <f>SUMIF(AE9:AE44,"&lt;&gt;NOR",G9:G44)</f>
        <v>0</v>
      </c>
      <c r="H8" s="165"/>
      <c r="I8" s="165">
        <f>SUM(I9:I44)</f>
        <v>0</v>
      </c>
      <c r="J8" s="165"/>
      <c r="K8" s="165">
        <f>SUM(K9:K44)</f>
        <v>0</v>
      </c>
      <c r="L8" s="165"/>
      <c r="M8" s="165">
        <f>SUM(M9:M44)</f>
        <v>0</v>
      </c>
      <c r="N8" s="146"/>
      <c r="O8" s="146">
        <f>SUM(O9:O44)</f>
        <v>1.7909999999999999E-2</v>
      </c>
      <c r="P8" s="146"/>
      <c r="Q8" s="146">
        <f>SUM(Q9:Q44)</f>
        <v>367.19900000000007</v>
      </c>
      <c r="R8" s="146"/>
      <c r="S8" s="146"/>
      <c r="T8" s="161"/>
      <c r="U8" s="146">
        <f>SUM(U9:U44)</f>
        <v>472.39</v>
      </c>
      <c r="AE8" t="s">
        <v>107</v>
      </c>
    </row>
    <row r="9" spans="1:60" ht="22.5" outlineLevel="1" x14ac:dyDescent="0.2">
      <c r="A9" s="141">
        <v>1</v>
      </c>
      <c r="B9" s="141" t="s">
        <v>108</v>
      </c>
      <c r="C9" s="176" t="s">
        <v>109</v>
      </c>
      <c r="D9" s="148" t="s">
        <v>110</v>
      </c>
      <c r="E9" s="153">
        <v>6</v>
      </c>
      <c r="F9" s="156"/>
      <c r="G9" s="157">
        <f>ROUND(E9*F9,2)</f>
        <v>0</v>
      </c>
      <c r="H9" s="157"/>
      <c r="I9" s="157">
        <f>ROUND(E9*H9,2)</f>
        <v>0</v>
      </c>
      <c r="J9" s="157"/>
      <c r="K9" s="157">
        <f>ROUND(E9*J9,2)</f>
        <v>0</v>
      </c>
      <c r="L9" s="157">
        <v>21</v>
      </c>
      <c r="M9" s="157">
        <f>G9*(1+L9/100)</f>
        <v>0</v>
      </c>
      <c r="N9" s="148">
        <v>0</v>
      </c>
      <c r="O9" s="148">
        <f>ROUND(E9*N9,5)</f>
        <v>0</v>
      </c>
      <c r="P9" s="148">
        <v>0</v>
      </c>
      <c r="Q9" s="148">
        <f>ROUND(E9*P9,5)</f>
        <v>0</v>
      </c>
      <c r="R9" s="148"/>
      <c r="S9" s="148"/>
      <c r="T9" s="149">
        <v>2.9129999999999998</v>
      </c>
      <c r="U9" s="148">
        <f>ROUND(E9*T9,2)</f>
        <v>17.48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111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">
      <c r="A10" s="141"/>
      <c r="B10" s="141"/>
      <c r="C10" s="177" t="s">
        <v>112</v>
      </c>
      <c r="D10" s="150"/>
      <c r="E10" s="154">
        <v>6</v>
      </c>
      <c r="F10" s="157"/>
      <c r="G10" s="157"/>
      <c r="H10" s="157"/>
      <c r="I10" s="157"/>
      <c r="J10" s="157"/>
      <c r="K10" s="157"/>
      <c r="L10" s="157"/>
      <c r="M10" s="157"/>
      <c r="N10" s="148"/>
      <c r="O10" s="148"/>
      <c r="P10" s="148"/>
      <c r="Q10" s="148"/>
      <c r="R10" s="148"/>
      <c r="S10" s="148"/>
      <c r="T10" s="149"/>
      <c r="U10" s="148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113</v>
      </c>
      <c r="AF10" s="140">
        <v>0</v>
      </c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ht="22.5" outlineLevel="1" x14ac:dyDescent="0.2">
      <c r="A11" s="141">
        <v>2</v>
      </c>
      <c r="B11" s="141" t="s">
        <v>114</v>
      </c>
      <c r="C11" s="176" t="s">
        <v>115</v>
      </c>
      <c r="D11" s="148" t="s">
        <v>116</v>
      </c>
      <c r="E11" s="153">
        <v>369</v>
      </c>
      <c r="F11" s="156"/>
      <c r="G11" s="157">
        <f>ROUND(E11*F11,2)</f>
        <v>0</v>
      </c>
      <c r="H11" s="157"/>
      <c r="I11" s="157">
        <f>ROUND(E11*H11,2)</f>
        <v>0</v>
      </c>
      <c r="J11" s="157"/>
      <c r="K11" s="157">
        <f>ROUND(E11*J11,2)</f>
        <v>0</v>
      </c>
      <c r="L11" s="157">
        <v>21</v>
      </c>
      <c r="M11" s="157">
        <f>G11*(1+L11/100)</f>
        <v>0</v>
      </c>
      <c r="N11" s="148">
        <v>0</v>
      </c>
      <c r="O11" s="148">
        <f>ROUND(E11*N11,5)</f>
        <v>0</v>
      </c>
      <c r="P11" s="148">
        <v>0.22</v>
      </c>
      <c r="Q11" s="148">
        <f>ROUND(E11*P11,5)</f>
        <v>81.180000000000007</v>
      </c>
      <c r="R11" s="148"/>
      <c r="S11" s="148"/>
      <c r="T11" s="149">
        <v>0.14299999999999999</v>
      </c>
      <c r="U11" s="148">
        <f>ROUND(E11*T11,2)</f>
        <v>52.77</v>
      </c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111</v>
      </c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ht="22.5" outlineLevel="1" x14ac:dyDescent="0.2">
      <c r="A12" s="141"/>
      <c r="B12" s="141"/>
      <c r="C12" s="239" t="s">
        <v>117</v>
      </c>
      <c r="D12" s="240"/>
      <c r="E12" s="241"/>
      <c r="F12" s="242"/>
      <c r="G12" s="243"/>
      <c r="H12" s="157"/>
      <c r="I12" s="157"/>
      <c r="J12" s="157"/>
      <c r="K12" s="157"/>
      <c r="L12" s="157"/>
      <c r="M12" s="157"/>
      <c r="N12" s="148"/>
      <c r="O12" s="148"/>
      <c r="P12" s="148"/>
      <c r="Q12" s="148"/>
      <c r="R12" s="148"/>
      <c r="S12" s="148"/>
      <c r="T12" s="149"/>
      <c r="U12" s="148"/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118</v>
      </c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3" t="str">
        <f>C12</f>
        <v>s vybouráním lože, s přemístěním hmot na skládku na vzdálenost do 3 m nebo naložením na dopravní prostředek</v>
      </c>
      <c r="BB12" s="140"/>
      <c r="BC12" s="140"/>
      <c r="BD12" s="140"/>
      <c r="BE12" s="140"/>
      <c r="BF12" s="140"/>
      <c r="BG12" s="140"/>
      <c r="BH12" s="140"/>
    </row>
    <row r="13" spans="1:60" ht="33.75" outlineLevel="1" x14ac:dyDescent="0.2">
      <c r="A13" s="141"/>
      <c r="B13" s="141"/>
      <c r="C13" s="177" t="s">
        <v>119</v>
      </c>
      <c r="D13" s="150"/>
      <c r="E13" s="154">
        <v>369</v>
      </c>
      <c r="F13" s="157"/>
      <c r="G13" s="157"/>
      <c r="H13" s="157"/>
      <c r="I13" s="157"/>
      <c r="J13" s="157"/>
      <c r="K13" s="157"/>
      <c r="L13" s="157"/>
      <c r="M13" s="157"/>
      <c r="N13" s="148"/>
      <c r="O13" s="148"/>
      <c r="P13" s="148"/>
      <c r="Q13" s="148"/>
      <c r="R13" s="148"/>
      <c r="S13" s="148"/>
      <c r="T13" s="149"/>
      <c r="U13" s="148"/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113</v>
      </c>
      <c r="AF13" s="140">
        <v>0</v>
      </c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ht="22.5" outlineLevel="1" x14ac:dyDescent="0.2">
      <c r="A14" s="141">
        <v>3</v>
      </c>
      <c r="B14" s="141" t="s">
        <v>120</v>
      </c>
      <c r="C14" s="176" t="s">
        <v>121</v>
      </c>
      <c r="D14" s="148" t="s">
        <v>110</v>
      </c>
      <c r="E14" s="153">
        <v>45</v>
      </c>
      <c r="F14" s="156"/>
      <c r="G14" s="157">
        <f>ROUND(E14*F14,2)</f>
        <v>0</v>
      </c>
      <c r="H14" s="157"/>
      <c r="I14" s="157">
        <f>ROUND(E14*H14,2)</f>
        <v>0</v>
      </c>
      <c r="J14" s="157"/>
      <c r="K14" s="157">
        <f>ROUND(E14*J14,2)</f>
        <v>0</v>
      </c>
      <c r="L14" s="157">
        <v>21</v>
      </c>
      <c r="M14" s="157">
        <f>G14*(1+L14/100)</f>
        <v>0</v>
      </c>
      <c r="N14" s="148">
        <v>0</v>
      </c>
      <c r="O14" s="148">
        <f>ROUND(E14*N14,5)</f>
        <v>0</v>
      </c>
      <c r="P14" s="148">
        <v>0.44500000000000001</v>
      </c>
      <c r="Q14" s="148">
        <f>ROUND(E14*P14,5)</f>
        <v>20.024999999999999</v>
      </c>
      <c r="R14" s="148"/>
      <c r="S14" s="148"/>
      <c r="T14" s="149">
        <v>0.61151</v>
      </c>
      <c r="U14" s="148">
        <f>ROUND(E14*T14,2)</f>
        <v>27.52</v>
      </c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122</v>
      </c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">
      <c r="A15" s="141"/>
      <c r="B15" s="141"/>
      <c r="C15" s="177" t="s">
        <v>123</v>
      </c>
      <c r="D15" s="150"/>
      <c r="E15" s="154">
        <v>45</v>
      </c>
      <c r="F15" s="157"/>
      <c r="G15" s="157"/>
      <c r="H15" s="157"/>
      <c r="I15" s="157"/>
      <c r="J15" s="157"/>
      <c r="K15" s="157"/>
      <c r="L15" s="157"/>
      <c r="M15" s="157"/>
      <c r="N15" s="148"/>
      <c r="O15" s="148"/>
      <c r="P15" s="148"/>
      <c r="Q15" s="148"/>
      <c r="R15" s="148"/>
      <c r="S15" s="148"/>
      <c r="T15" s="149"/>
      <c r="U15" s="148"/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113</v>
      </c>
      <c r="AF15" s="140">
        <v>0</v>
      </c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ht="22.5" outlineLevel="1" x14ac:dyDescent="0.2">
      <c r="A16" s="141">
        <v>4</v>
      </c>
      <c r="B16" s="141" t="s">
        <v>124</v>
      </c>
      <c r="C16" s="176" t="s">
        <v>125</v>
      </c>
      <c r="D16" s="148" t="s">
        <v>110</v>
      </c>
      <c r="E16" s="153">
        <v>743</v>
      </c>
      <c r="F16" s="156"/>
      <c r="G16" s="157">
        <f>ROUND(E16*F16,2)</f>
        <v>0</v>
      </c>
      <c r="H16" s="157"/>
      <c r="I16" s="157">
        <f>ROUND(E16*H16,2)</f>
        <v>0</v>
      </c>
      <c r="J16" s="157"/>
      <c r="K16" s="157">
        <f>ROUND(E16*J16,2)</f>
        <v>0</v>
      </c>
      <c r="L16" s="157">
        <v>21</v>
      </c>
      <c r="M16" s="157">
        <f>G16*(1+L16/100)</f>
        <v>0</v>
      </c>
      <c r="N16" s="148">
        <v>0</v>
      </c>
      <c r="O16" s="148">
        <f>ROUND(E16*N16,5)</f>
        <v>0</v>
      </c>
      <c r="P16" s="148">
        <v>0.35799999999999998</v>
      </c>
      <c r="Q16" s="148">
        <f>ROUND(E16*P16,5)</f>
        <v>265.99400000000003</v>
      </c>
      <c r="R16" s="148"/>
      <c r="S16" s="148"/>
      <c r="T16" s="149">
        <v>0.24803</v>
      </c>
      <c r="U16" s="148">
        <f>ROUND(E16*T16,2)</f>
        <v>184.29</v>
      </c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122</v>
      </c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ht="22.5" outlineLevel="1" x14ac:dyDescent="0.2">
      <c r="A17" s="141"/>
      <c r="B17" s="141"/>
      <c r="C17" s="177" t="s">
        <v>126</v>
      </c>
      <c r="D17" s="150"/>
      <c r="E17" s="154">
        <v>743</v>
      </c>
      <c r="F17" s="157"/>
      <c r="G17" s="157"/>
      <c r="H17" s="157"/>
      <c r="I17" s="157"/>
      <c r="J17" s="157"/>
      <c r="K17" s="157"/>
      <c r="L17" s="157"/>
      <c r="M17" s="157"/>
      <c r="N17" s="148"/>
      <c r="O17" s="148"/>
      <c r="P17" s="148"/>
      <c r="Q17" s="148"/>
      <c r="R17" s="148"/>
      <c r="S17" s="148"/>
      <c r="T17" s="149"/>
      <c r="U17" s="148"/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113</v>
      </c>
      <c r="AF17" s="140">
        <v>0</v>
      </c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41">
        <v>5</v>
      </c>
      <c r="B18" s="141" t="s">
        <v>127</v>
      </c>
      <c r="C18" s="176" t="s">
        <v>128</v>
      </c>
      <c r="D18" s="148" t="s">
        <v>129</v>
      </c>
      <c r="E18" s="153">
        <v>49.35</v>
      </c>
      <c r="F18" s="156"/>
      <c r="G18" s="157">
        <f>ROUND(E18*F18,2)</f>
        <v>0</v>
      </c>
      <c r="H18" s="157"/>
      <c r="I18" s="157">
        <f>ROUND(E18*H18,2)</f>
        <v>0</v>
      </c>
      <c r="J18" s="157"/>
      <c r="K18" s="157">
        <f>ROUND(E18*J18,2)</f>
        <v>0</v>
      </c>
      <c r="L18" s="157">
        <v>21</v>
      </c>
      <c r="M18" s="157">
        <f>G18*(1+L18/100)</f>
        <v>0</v>
      </c>
      <c r="N18" s="148">
        <v>0</v>
      </c>
      <c r="O18" s="148">
        <f>ROUND(E18*N18,5)</f>
        <v>0</v>
      </c>
      <c r="P18" s="148">
        <v>0</v>
      </c>
      <c r="Q18" s="148">
        <f>ROUND(E18*P18,5)</f>
        <v>0</v>
      </c>
      <c r="R18" s="148"/>
      <c r="S18" s="148"/>
      <c r="T18" s="149">
        <v>0.11600000000000001</v>
      </c>
      <c r="U18" s="148">
        <f>ROUND(E18*T18,2)</f>
        <v>5.72</v>
      </c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111</v>
      </c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141"/>
      <c r="B19" s="141"/>
      <c r="C19" s="239" t="s">
        <v>130</v>
      </c>
      <c r="D19" s="240"/>
      <c r="E19" s="241"/>
      <c r="F19" s="242"/>
      <c r="G19" s="243"/>
      <c r="H19" s="157"/>
      <c r="I19" s="157"/>
      <c r="J19" s="157"/>
      <c r="K19" s="157"/>
      <c r="L19" s="157"/>
      <c r="M19" s="157"/>
      <c r="N19" s="148"/>
      <c r="O19" s="148"/>
      <c r="P19" s="148"/>
      <c r="Q19" s="148"/>
      <c r="R19" s="148"/>
      <c r="S19" s="148"/>
      <c r="T19" s="149"/>
      <c r="U19" s="148"/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118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3" t="str">
        <f>C19</f>
        <v>Skrývka zemin schopných zúrodnění s naložením na dopravní prostředek nebo s přehozením do 3 m</v>
      </c>
      <c r="BB19" s="140"/>
      <c r="BC19" s="140"/>
      <c r="BD19" s="140"/>
      <c r="BE19" s="140"/>
      <c r="BF19" s="140"/>
      <c r="BG19" s="140"/>
      <c r="BH19" s="140"/>
    </row>
    <row r="20" spans="1:60" ht="33.75" outlineLevel="1" x14ac:dyDescent="0.2">
      <c r="A20" s="141"/>
      <c r="B20" s="141"/>
      <c r="C20" s="177" t="s">
        <v>131</v>
      </c>
      <c r="D20" s="150"/>
      <c r="E20" s="154">
        <v>49.35</v>
      </c>
      <c r="F20" s="157"/>
      <c r="G20" s="157"/>
      <c r="H20" s="157"/>
      <c r="I20" s="157"/>
      <c r="J20" s="157"/>
      <c r="K20" s="157"/>
      <c r="L20" s="157"/>
      <c r="M20" s="157"/>
      <c r="N20" s="148"/>
      <c r="O20" s="148"/>
      <c r="P20" s="148"/>
      <c r="Q20" s="148"/>
      <c r="R20" s="148"/>
      <c r="S20" s="148"/>
      <c r="T20" s="149"/>
      <c r="U20" s="148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113</v>
      </c>
      <c r="AF20" s="140">
        <v>0</v>
      </c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41">
        <v>6</v>
      </c>
      <c r="B21" s="141" t="s">
        <v>132</v>
      </c>
      <c r="C21" s="176" t="s">
        <v>133</v>
      </c>
      <c r="D21" s="148" t="s">
        <v>129</v>
      </c>
      <c r="E21" s="153">
        <v>132.15600000000001</v>
      </c>
      <c r="F21" s="156"/>
      <c r="G21" s="157">
        <f>ROUND(E21*F21,2)</f>
        <v>0</v>
      </c>
      <c r="H21" s="157"/>
      <c r="I21" s="157">
        <f>ROUND(E21*H21,2)</f>
        <v>0</v>
      </c>
      <c r="J21" s="157"/>
      <c r="K21" s="157">
        <f>ROUND(E21*J21,2)</f>
        <v>0</v>
      </c>
      <c r="L21" s="157">
        <v>21</v>
      </c>
      <c r="M21" s="157">
        <f>G21*(1+L21/100)</f>
        <v>0</v>
      </c>
      <c r="N21" s="148">
        <v>0</v>
      </c>
      <c r="O21" s="148">
        <f>ROUND(E21*N21,5)</f>
        <v>0</v>
      </c>
      <c r="P21" s="148">
        <v>0</v>
      </c>
      <c r="Q21" s="148">
        <f>ROUND(E21*P21,5)</f>
        <v>0</v>
      </c>
      <c r="R21" s="148"/>
      <c r="S21" s="148"/>
      <c r="T21" s="149">
        <v>0.187</v>
      </c>
      <c r="U21" s="148">
        <f>ROUND(E21*T21,2)</f>
        <v>24.71</v>
      </c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111</v>
      </c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ht="22.5" outlineLevel="1" x14ac:dyDescent="0.2">
      <c r="A22" s="141"/>
      <c r="B22" s="141"/>
      <c r="C22" s="239" t="s">
        <v>134</v>
      </c>
      <c r="D22" s="240"/>
      <c r="E22" s="241"/>
      <c r="F22" s="242"/>
      <c r="G22" s="243"/>
      <c r="H22" s="157"/>
      <c r="I22" s="157"/>
      <c r="J22" s="157"/>
      <c r="K22" s="157"/>
      <c r="L22" s="157"/>
      <c r="M22" s="157"/>
      <c r="N22" s="148"/>
      <c r="O22" s="148"/>
      <c r="P22" s="148"/>
      <c r="Q22" s="148"/>
      <c r="R22" s="148"/>
      <c r="S22" s="148"/>
      <c r="T22" s="149"/>
      <c r="U22" s="148"/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118</v>
      </c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3" t="str">
        <f>C22</f>
        <v>Odkopávky a prokopávky nezapažené s přehozením výkopku na vzdálenost do 3 m nebo s naložením na dopravní prostředek.</v>
      </c>
      <c r="BB22" s="140"/>
      <c r="BC22" s="140"/>
      <c r="BD22" s="140"/>
      <c r="BE22" s="140"/>
      <c r="BF22" s="140"/>
      <c r="BG22" s="140"/>
      <c r="BH22" s="140"/>
    </row>
    <row r="23" spans="1:60" ht="22.5" outlineLevel="1" x14ac:dyDescent="0.2">
      <c r="A23" s="141"/>
      <c r="B23" s="141"/>
      <c r="C23" s="177" t="s">
        <v>135</v>
      </c>
      <c r="D23" s="150"/>
      <c r="E23" s="154">
        <v>132.15600000000001</v>
      </c>
      <c r="F23" s="157"/>
      <c r="G23" s="157"/>
      <c r="H23" s="157"/>
      <c r="I23" s="157"/>
      <c r="J23" s="157"/>
      <c r="K23" s="157"/>
      <c r="L23" s="157"/>
      <c r="M23" s="157"/>
      <c r="N23" s="148"/>
      <c r="O23" s="148"/>
      <c r="P23" s="148"/>
      <c r="Q23" s="148"/>
      <c r="R23" s="148"/>
      <c r="S23" s="148"/>
      <c r="T23" s="149"/>
      <c r="U23" s="148"/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113</v>
      </c>
      <c r="AF23" s="140">
        <v>0</v>
      </c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41">
        <v>7</v>
      </c>
      <c r="B24" s="141" t="s">
        <v>136</v>
      </c>
      <c r="C24" s="176" t="s">
        <v>137</v>
      </c>
      <c r="D24" s="148" t="s">
        <v>129</v>
      </c>
      <c r="E24" s="153">
        <v>132.15600000000001</v>
      </c>
      <c r="F24" s="156"/>
      <c r="G24" s="157">
        <f>ROUND(E24*F24,2)</f>
        <v>0</v>
      </c>
      <c r="H24" s="157"/>
      <c r="I24" s="157">
        <f>ROUND(E24*H24,2)</f>
        <v>0</v>
      </c>
      <c r="J24" s="157"/>
      <c r="K24" s="157">
        <f>ROUND(E24*J24,2)</f>
        <v>0</v>
      </c>
      <c r="L24" s="157">
        <v>21</v>
      </c>
      <c r="M24" s="157">
        <f>G24*(1+L24/100)</f>
        <v>0</v>
      </c>
      <c r="N24" s="148">
        <v>0</v>
      </c>
      <c r="O24" s="148">
        <f>ROUND(E24*N24,5)</f>
        <v>0</v>
      </c>
      <c r="P24" s="148">
        <v>0</v>
      </c>
      <c r="Q24" s="148">
        <f>ROUND(E24*P24,5)</f>
        <v>0</v>
      </c>
      <c r="R24" s="148"/>
      <c r="S24" s="148"/>
      <c r="T24" s="149">
        <v>0</v>
      </c>
      <c r="U24" s="148">
        <f>ROUND(E24*T24,2)</f>
        <v>0</v>
      </c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122</v>
      </c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ht="22.5" outlineLevel="1" x14ac:dyDescent="0.2">
      <c r="A25" s="141"/>
      <c r="B25" s="141"/>
      <c r="C25" s="177" t="s">
        <v>138</v>
      </c>
      <c r="D25" s="150"/>
      <c r="E25" s="154">
        <v>132.15600000000001</v>
      </c>
      <c r="F25" s="157"/>
      <c r="G25" s="157"/>
      <c r="H25" s="157"/>
      <c r="I25" s="157"/>
      <c r="J25" s="157"/>
      <c r="K25" s="157"/>
      <c r="L25" s="157"/>
      <c r="M25" s="157"/>
      <c r="N25" s="148"/>
      <c r="O25" s="148"/>
      <c r="P25" s="148"/>
      <c r="Q25" s="148"/>
      <c r="R25" s="148"/>
      <c r="S25" s="148"/>
      <c r="T25" s="149"/>
      <c r="U25" s="148"/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113</v>
      </c>
      <c r="AF25" s="140">
        <v>0</v>
      </c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ht="22.5" outlineLevel="1" x14ac:dyDescent="0.2">
      <c r="A26" s="141">
        <v>8</v>
      </c>
      <c r="B26" s="141" t="s">
        <v>139</v>
      </c>
      <c r="C26" s="176" t="s">
        <v>140</v>
      </c>
      <c r="D26" s="148" t="s">
        <v>129</v>
      </c>
      <c r="E26" s="153">
        <v>1850.184</v>
      </c>
      <c r="F26" s="156"/>
      <c r="G26" s="157">
        <f>ROUND(E26*F26,2)</f>
        <v>0</v>
      </c>
      <c r="H26" s="157"/>
      <c r="I26" s="157">
        <f>ROUND(E26*H26,2)</f>
        <v>0</v>
      </c>
      <c r="J26" s="157"/>
      <c r="K26" s="157">
        <f>ROUND(E26*J26,2)</f>
        <v>0</v>
      </c>
      <c r="L26" s="157">
        <v>21</v>
      </c>
      <c r="M26" s="157">
        <f>G26*(1+L26/100)</f>
        <v>0</v>
      </c>
      <c r="N26" s="148">
        <v>0</v>
      </c>
      <c r="O26" s="148">
        <f>ROUND(E26*N26,5)</f>
        <v>0</v>
      </c>
      <c r="P26" s="148">
        <v>0</v>
      </c>
      <c r="Q26" s="148">
        <f>ROUND(E26*P26,5)</f>
        <v>0</v>
      </c>
      <c r="R26" s="148"/>
      <c r="S26" s="148"/>
      <c r="T26" s="149">
        <v>0</v>
      </c>
      <c r="U26" s="148">
        <f>ROUND(E26*T26,2)</f>
        <v>0</v>
      </c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122</v>
      </c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ht="22.5" outlineLevel="1" x14ac:dyDescent="0.2">
      <c r="A27" s="141"/>
      <c r="B27" s="141"/>
      <c r="C27" s="177" t="s">
        <v>141</v>
      </c>
      <c r="D27" s="150"/>
      <c r="E27" s="154">
        <v>1850.184</v>
      </c>
      <c r="F27" s="157"/>
      <c r="G27" s="157"/>
      <c r="H27" s="157"/>
      <c r="I27" s="157"/>
      <c r="J27" s="157"/>
      <c r="K27" s="157"/>
      <c r="L27" s="157"/>
      <c r="M27" s="157"/>
      <c r="N27" s="148"/>
      <c r="O27" s="148"/>
      <c r="P27" s="148"/>
      <c r="Q27" s="148"/>
      <c r="R27" s="148"/>
      <c r="S27" s="148"/>
      <c r="T27" s="149"/>
      <c r="U27" s="148"/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113</v>
      </c>
      <c r="AF27" s="140">
        <v>0</v>
      </c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ht="22.5" outlineLevel="1" x14ac:dyDescent="0.2">
      <c r="A28" s="141">
        <v>9</v>
      </c>
      <c r="B28" s="141" t="s">
        <v>142</v>
      </c>
      <c r="C28" s="176" t="s">
        <v>143</v>
      </c>
      <c r="D28" s="148" t="s">
        <v>144</v>
      </c>
      <c r="E28" s="153">
        <v>231.273</v>
      </c>
      <c r="F28" s="156"/>
      <c r="G28" s="157">
        <f>ROUND(E28*F28,2)</f>
        <v>0</v>
      </c>
      <c r="H28" s="157"/>
      <c r="I28" s="157">
        <f>ROUND(E28*H28,2)</f>
        <v>0</v>
      </c>
      <c r="J28" s="157"/>
      <c r="K28" s="157">
        <f>ROUND(E28*J28,2)</f>
        <v>0</v>
      </c>
      <c r="L28" s="157">
        <v>21</v>
      </c>
      <c r="M28" s="157">
        <f>G28*(1+L28/100)</f>
        <v>0</v>
      </c>
      <c r="N28" s="148">
        <v>0</v>
      </c>
      <c r="O28" s="148">
        <f>ROUND(E28*N28,5)</f>
        <v>0</v>
      </c>
      <c r="P28" s="148">
        <v>0</v>
      </c>
      <c r="Q28" s="148">
        <f>ROUND(E28*P28,5)</f>
        <v>0</v>
      </c>
      <c r="R28" s="148"/>
      <c r="S28" s="148"/>
      <c r="T28" s="149">
        <v>0</v>
      </c>
      <c r="U28" s="148">
        <f>ROUND(E28*T28,2)</f>
        <v>0</v>
      </c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111</v>
      </c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ht="22.5" outlineLevel="1" x14ac:dyDescent="0.2">
      <c r="A29" s="141"/>
      <c r="B29" s="141"/>
      <c r="C29" s="177" t="s">
        <v>145</v>
      </c>
      <c r="D29" s="150"/>
      <c r="E29" s="154">
        <v>231.273</v>
      </c>
      <c r="F29" s="157"/>
      <c r="G29" s="157"/>
      <c r="H29" s="157"/>
      <c r="I29" s="157"/>
      <c r="J29" s="157"/>
      <c r="K29" s="157"/>
      <c r="L29" s="157"/>
      <c r="M29" s="157"/>
      <c r="N29" s="148"/>
      <c r="O29" s="148"/>
      <c r="P29" s="148"/>
      <c r="Q29" s="148"/>
      <c r="R29" s="148"/>
      <c r="S29" s="148"/>
      <c r="T29" s="149"/>
      <c r="U29" s="148"/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113</v>
      </c>
      <c r="AF29" s="140">
        <v>0</v>
      </c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>
        <v>10</v>
      </c>
      <c r="B30" s="141" t="s">
        <v>146</v>
      </c>
      <c r="C30" s="176" t="s">
        <v>147</v>
      </c>
      <c r="D30" s="148" t="s">
        <v>110</v>
      </c>
      <c r="E30" s="153">
        <v>1101.3</v>
      </c>
      <c r="F30" s="156"/>
      <c r="G30" s="157">
        <f>ROUND(E30*F30,2)</f>
        <v>0</v>
      </c>
      <c r="H30" s="157"/>
      <c r="I30" s="157">
        <f>ROUND(E30*H30,2)</f>
        <v>0</v>
      </c>
      <c r="J30" s="157"/>
      <c r="K30" s="157">
        <f>ROUND(E30*J30,2)</f>
        <v>0</v>
      </c>
      <c r="L30" s="157">
        <v>21</v>
      </c>
      <c r="M30" s="157">
        <f>G30*(1+L30/100)</f>
        <v>0</v>
      </c>
      <c r="N30" s="148">
        <v>0</v>
      </c>
      <c r="O30" s="148">
        <f>ROUND(E30*N30,5)</f>
        <v>0</v>
      </c>
      <c r="P30" s="148">
        <v>0</v>
      </c>
      <c r="Q30" s="148">
        <f>ROUND(E30*P30,5)</f>
        <v>0</v>
      </c>
      <c r="R30" s="148"/>
      <c r="S30" s="148"/>
      <c r="T30" s="149">
        <v>1.7999999999999999E-2</v>
      </c>
      <c r="U30" s="148">
        <f>ROUND(E30*T30,2)</f>
        <v>19.82</v>
      </c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111</v>
      </c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/>
      <c r="B31" s="141"/>
      <c r="C31" s="239" t="s">
        <v>148</v>
      </c>
      <c r="D31" s="240"/>
      <c r="E31" s="241"/>
      <c r="F31" s="242"/>
      <c r="G31" s="243"/>
      <c r="H31" s="157"/>
      <c r="I31" s="157"/>
      <c r="J31" s="157"/>
      <c r="K31" s="157"/>
      <c r="L31" s="157"/>
      <c r="M31" s="157"/>
      <c r="N31" s="148"/>
      <c r="O31" s="148"/>
      <c r="P31" s="148"/>
      <c r="Q31" s="148"/>
      <c r="R31" s="148"/>
      <c r="S31" s="148"/>
      <c r="T31" s="149"/>
      <c r="U31" s="148"/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118</v>
      </c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3" t="str">
        <f>C31</f>
        <v>vyrovnáním výškových rozdílů</v>
      </c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141"/>
      <c r="B32" s="141"/>
      <c r="C32" s="177" t="s">
        <v>149</v>
      </c>
      <c r="D32" s="150"/>
      <c r="E32" s="154">
        <v>1101.3</v>
      </c>
      <c r="F32" s="157"/>
      <c r="G32" s="157"/>
      <c r="H32" s="157"/>
      <c r="I32" s="157"/>
      <c r="J32" s="157"/>
      <c r="K32" s="157"/>
      <c r="L32" s="157"/>
      <c r="M32" s="157"/>
      <c r="N32" s="148"/>
      <c r="O32" s="148"/>
      <c r="P32" s="148"/>
      <c r="Q32" s="148"/>
      <c r="R32" s="148"/>
      <c r="S32" s="148"/>
      <c r="T32" s="149"/>
      <c r="U32" s="148"/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113</v>
      </c>
      <c r="AF32" s="140">
        <v>0</v>
      </c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">
      <c r="A33" s="141">
        <v>11</v>
      </c>
      <c r="B33" s="141" t="s">
        <v>150</v>
      </c>
      <c r="C33" s="176" t="s">
        <v>151</v>
      </c>
      <c r="D33" s="148" t="s">
        <v>110</v>
      </c>
      <c r="E33" s="153">
        <v>597</v>
      </c>
      <c r="F33" s="156"/>
      <c r="G33" s="157">
        <f>ROUND(E33*F33,2)</f>
        <v>0</v>
      </c>
      <c r="H33" s="157"/>
      <c r="I33" s="157">
        <f>ROUND(E33*H33,2)</f>
        <v>0</v>
      </c>
      <c r="J33" s="157"/>
      <c r="K33" s="157">
        <f>ROUND(E33*J33,2)</f>
        <v>0</v>
      </c>
      <c r="L33" s="157">
        <v>21</v>
      </c>
      <c r="M33" s="157">
        <f>G33*(1+L33/100)</f>
        <v>0</v>
      </c>
      <c r="N33" s="148">
        <v>0</v>
      </c>
      <c r="O33" s="148">
        <f>ROUND(E33*N33,5)</f>
        <v>0</v>
      </c>
      <c r="P33" s="148">
        <v>0</v>
      </c>
      <c r="Q33" s="148">
        <f>ROUND(E33*P33,5)</f>
        <v>0</v>
      </c>
      <c r="R33" s="148"/>
      <c r="S33" s="148"/>
      <c r="T33" s="149">
        <v>0.153</v>
      </c>
      <c r="U33" s="148">
        <f>ROUND(E33*T33,2)</f>
        <v>91.34</v>
      </c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111</v>
      </c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ht="33.75" outlineLevel="1" x14ac:dyDescent="0.2">
      <c r="A34" s="141"/>
      <c r="B34" s="141"/>
      <c r="C34" s="177" t="s">
        <v>152</v>
      </c>
      <c r="D34" s="150"/>
      <c r="E34" s="154">
        <v>597</v>
      </c>
      <c r="F34" s="157"/>
      <c r="G34" s="157"/>
      <c r="H34" s="157"/>
      <c r="I34" s="157"/>
      <c r="J34" s="157"/>
      <c r="K34" s="157"/>
      <c r="L34" s="157"/>
      <c r="M34" s="157"/>
      <c r="N34" s="148"/>
      <c r="O34" s="148"/>
      <c r="P34" s="148"/>
      <c r="Q34" s="148"/>
      <c r="R34" s="148"/>
      <c r="S34" s="148"/>
      <c r="T34" s="149"/>
      <c r="U34" s="148"/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113</v>
      </c>
      <c r="AF34" s="140">
        <v>0</v>
      </c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41">
        <v>12</v>
      </c>
      <c r="B35" s="141" t="s">
        <v>153</v>
      </c>
      <c r="C35" s="176" t="s">
        <v>154</v>
      </c>
      <c r="D35" s="148" t="s">
        <v>129</v>
      </c>
      <c r="E35" s="153">
        <v>49.35</v>
      </c>
      <c r="F35" s="156"/>
      <c r="G35" s="157">
        <f>ROUND(E35*F35,2)</f>
        <v>0</v>
      </c>
      <c r="H35" s="157"/>
      <c r="I35" s="157">
        <f>ROUND(E35*H35,2)</f>
        <v>0</v>
      </c>
      <c r="J35" s="157"/>
      <c r="K35" s="157">
        <f>ROUND(E35*J35,2)</f>
        <v>0</v>
      </c>
      <c r="L35" s="157">
        <v>21</v>
      </c>
      <c r="M35" s="157">
        <f>G35*(1+L35/100)</f>
        <v>0</v>
      </c>
      <c r="N35" s="148">
        <v>0</v>
      </c>
      <c r="O35" s="148">
        <f>ROUND(E35*N35,5)</f>
        <v>0</v>
      </c>
      <c r="P35" s="148">
        <v>0</v>
      </c>
      <c r="Q35" s="148">
        <f>ROUND(E35*P35,5)</f>
        <v>0</v>
      </c>
      <c r="R35" s="148"/>
      <c r="S35" s="148"/>
      <c r="T35" s="149">
        <v>6.7000000000000004E-2</v>
      </c>
      <c r="U35" s="148">
        <f>ROUND(E35*T35,2)</f>
        <v>3.31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111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41"/>
      <c r="B36" s="141"/>
      <c r="C36" s="239" t="s">
        <v>155</v>
      </c>
      <c r="D36" s="240"/>
      <c r="E36" s="241"/>
      <c r="F36" s="242"/>
      <c r="G36" s="243"/>
      <c r="H36" s="157"/>
      <c r="I36" s="157"/>
      <c r="J36" s="157"/>
      <c r="K36" s="157"/>
      <c r="L36" s="157"/>
      <c r="M36" s="157"/>
      <c r="N36" s="148"/>
      <c r="O36" s="148"/>
      <c r="P36" s="148"/>
      <c r="Q36" s="148"/>
      <c r="R36" s="148"/>
      <c r="S36" s="148"/>
      <c r="T36" s="149"/>
      <c r="U36" s="148"/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118</v>
      </c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3" t="str">
        <f>C36</f>
        <v>Nakládání neulehlého výkopku z hromad</v>
      </c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141"/>
      <c r="B37" s="141"/>
      <c r="C37" s="177" t="s">
        <v>156</v>
      </c>
      <c r="D37" s="150"/>
      <c r="E37" s="154">
        <v>49.35</v>
      </c>
      <c r="F37" s="157"/>
      <c r="G37" s="157"/>
      <c r="H37" s="157"/>
      <c r="I37" s="157"/>
      <c r="J37" s="157"/>
      <c r="K37" s="157"/>
      <c r="L37" s="157"/>
      <c r="M37" s="157"/>
      <c r="N37" s="148"/>
      <c r="O37" s="148"/>
      <c r="P37" s="148"/>
      <c r="Q37" s="148"/>
      <c r="R37" s="148"/>
      <c r="S37" s="148"/>
      <c r="T37" s="149"/>
      <c r="U37" s="148"/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113</v>
      </c>
      <c r="AF37" s="140">
        <v>0</v>
      </c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141">
        <v>13</v>
      </c>
      <c r="B38" s="141" t="s">
        <v>157</v>
      </c>
      <c r="C38" s="176" t="s">
        <v>158</v>
      </c>
      <c r="D38" s="148" t="s">
        <v>129</v>
      </c>
      <c r="E38" s="153">
        <v>49.35</v>
      </c>
      <c r="F38" s="156"/>
      <c r="G38" s="157">
        <f>ROUND(E38*F38,2)</f>
        <v>0</v>
      </c>
      <c r="H38" s="157"/>
      <c r="I38" s="157">
        <f>ROUND(E38*H38,2)</f>
        <v>0</v>
      </c>
      <c r="J38" s="157"/>
      <c r="K38" s="157">
        <f>ROUND(E38*J38,2)</f>
        <v>0</v>
      </c>
      <c r="L38" s="157">
        <v>21</v>
      </c>
      <c r="M38" s="157">
        <f>G38*(1+L38/100)</f>
        <v>0</v>
      </c>
      <c r="N38" s="148">
        <v>0</v>
      </c>
      <c r="O38" s="148">
        <f>ROUND(E38*N38,5)</f>
        <v>0</v>
      </c>
      <c r="P38" s="148">
        <v>0</v>
      </c>
      <c r="Q38" s="148">
        <f>ROUND(E38*P38,5)</f>
        <v>0</v>
      </c>
      <c r="R38" s="148"/>
      <c r="S38" s="148"/>
      <c r="T38" s="149">
        <v>0.11</v>
      </c>
      <c r="U38" s="148">
        <f>ROUND(E38*T38,2)</f>
        <v>5.43</v>
      </c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111</v>
      </c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41"/>
      <c r="B39" s="141"/>
      <c r="C39" s="239" t="s">
        <v>159</v>
      </c>
      <c r="D39" s="240"/>
      <c r="E39" s="241"/>
      <c r="F39" s="242"/>
      <c r="G39" s="243"/>
      <c r="H39" s="157"/>
      <c r="I39" s="157"/>
      <c r="J39" s="157"/>
      <c r="K39" s="157"/>
      <c r="L39" s="157"/>
      <c r="M39" s="157"/>
      <c r="N39" s="148"/>
      <c r="O39" s="148"/>
      <c r="P39" s="148"/>
      <c r="Q39" s="148"/>
      <c r="R39" s="148"/>
      <c r="S39" s="148"/>
      <c r="T39" s="149"/>
      <c r="U39" s="148"/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118</v>
      </c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3" t="str">
        <f>C39</f>
        <v>bez naložení, avšak se složením</v>
      </c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/>
      <c r="B40" s="141"/>
      <c r="C40" s="177" t="s">
        <v>156</v>
      </c>
      <c r="D40" s="150"/>
      <c r="E40" s="154">
        <v>49.35</v>
      </c>
      <c r="F40" s="157"/>
      <c r="G40" s="157"/>
      <c r="H40" s="157"/>
      <c r="I40" s="157"/>
      <c r="J40" s="157"/>
      <c r="K40" s="157"/>
      <c r="L40" s="157"/>
      <c r="M40" s="157"/>
      <c r="N40" s="148"/>
      <c r="O40" s="148"/>
      <c r="P40" s="148"/>
      <c r="Q40" s="148"/>
      <c r="R40" s="148"/>
      <c r="S40" s="148"/>
      <c r="T40" s="149"/>
      <c r="U40" s="148"/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113</v>
      </c>
      <c r="AF40" s="140">
        <v>0</v>
      </c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41">
        <v>14</v>
      </c>
      <c r="B41" s="141" t="s">
        <v>160</v>
      </c>
      <c r="C41" s="176" t="s">
        <v>161</v>
      </c>
      <c r="D41" s="148" t="s">
        <v>110</v>
      </c>
      <c r="E41" s="153">
        <v>597</v>
      </c>
      <c r="F41" s="156"/>
      <c r="G41" s="157">
        <f>ROUND(E41*F41,2)</f>
        <v>0</v>
      </c>
      <c r="H41" s="157"/>
      <c r="I41" s="157">
        <f>ROUND(E41*H41,2)</f>
        <v>0</v>
      </c>
      <c r="J41" s="157"/>
      <c r="K41" s="157">
        <f>ROUND(E41*J41,2)</f>
        <v>0</v>
      </c>
      <c r="L41" s="157">
        <v>21</v>
      </c>
      <c r="M41" s="157">
        <f>G41*(1+L41/100)</f>
        <v>0</v>
      </c>
      <c r="N41" s="148">
        <v>0</v>
      </c>
      <c r="O41" s="148">
        <f>ROUND(E41*N41,5)</f>
        <v>0</v>
      </c>
      <c r="P41" s="148">
        <v>0</v>
      </c>
      <c r="Q41" s="148">
        <f>ROUND(E41*P41,5)</f>
        <v>0</v>
      </c>
      <c r="R41" s="148"/>
      <c r="S41" s="148"/>
      <c r="T41" s="149">
        <v>7.0000000000000001E-3</v>
      </c>
      <c r="U41" s="148">
        <f>ROUND(E41*T41,2)</f>
        <v>4.18</v>
      </c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111</v>
      </c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">
      <c r="A42" s="141"/>
      <c r="B42" s="141"/>
      <c r="C42" s="177" t="s">
        <v>162</v>
      </c>
      <c r="D42" s="150"/>
      <c r="E42" s="154">
        <v>597</v>
      </c>
      <c r="F42" s="157"/>
      <c r="G42" s="157"/>
      <c r="H42" s="157"/>
      <c r="I42" s="157"/>
      <c r="J42" s="157"/>
      <c r="K42" s="157"/>
      <c r="L42" s="157"/>
      <c r="M42" s="157"/>
      <c r="N42" s="148"/>
      <c r="O42" s="148"/>
      <c r="P42" s="148"/>
      <c r="Q42" s="148"/>
      <c r="R42" s="148"/>
      <c r="S42" s="148"/>
      <c r="T42" s="149"/>
      <c r="U42" s="148"/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113</v>
      </c>
      <c r="AF42" s="140">
        <v>0</v>
      </c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41">
        <v>15</v>
      </c>
      <c r="B43" s="141" t="s">
        <v>163</v>
      </c>
      <c r="C43" s="176" t="s">
        <v>164</v>
      </c>
      <c r="D43" s="148" t="s">
        <v>110</v>
      </c>
      <c r="E43" s="153">
        <v>597</v>
      </c>
      <c r="F43" s="156"/>
      <c r="G43" s="157">
        <f>ROUND(E43*F43,2)</f>
        <v>0</v>
      </c>
      <c r="H43" s="157"/>
      <c r="I43" s="157">
        <f>ROUND(E43*H43,2)</f>
        <v>0</v>
      </c>
      <c r="J43" s="157"/>
      <c r="K43" s="157">
        <f>ROUND(E43*J43,2)</f>
        <v>0</v>
      </c>
      <c r="L43" s="157">
        <v>21</v>
      </c>
      <c r="M43" s="157">
        <f>G43*(1+L43/100)</f>
        <v>0</v>
      </c>
      <c r="N43" s="148">
        <v>3.0000000000000001E-5</v>
      </c>
      <c r="O43" s="148">
        <f>ROUND(E43*N43,5)</f>
        <v>1.7909999999999999E-2</v>
      </c>
      <c r="P43" s="148">
        <v>0</v>
      </c>
      <c r="Q43" s="148">
        <f>ROUND(E43*P43,5)</f>
        <v>0</v>
      </c>
      <c r="R43" s="148"/>
      <c r="S43" s="148"/>
      <c r="T43" s="149">
        <v>0.06</v>
      </c>
      <c r="U43" s="148">
        <f>ROUND(E43*T43,2)</f>
        <v>35.82</v>
      </c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122</v>
      </c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41"/>
      <c r="B44" s="141"/>
      <c r="C44" s="177" t="s">
        <v>162</v>
      </c>
      <c r="D44" s="150"/>
      <c r="E44" s="154">
        <v>597</v>
      </c>
      <c r="F44" s="157"/>
      <c r="G44" s="157"/>
      <c r="H44" s="157"/>
      <c r="I44" s="157"/>
      <c r="J44" s="157"/>
      <c r="K44" s="157"/>
      <c r="L44" s="157"/>
      <c r="M44" s="157"/>
      <c r="N44" s="148"/>
      <c r="O44" s="148"/>
      <c r="P44" s="148"/>
      <c r="Q44" s="148"/>
      <c r="R44" s="148"/>
      <c r="S44" s="148"/>
      <c r="T44" s="149"/>
      <c r="U44" s="148"/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113</v>
      </c>
      <c r="AF44" s="140">
        <v>0</v>
      </c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x14ac:dyDescent="0.2">
      <c r="A45" s="142" t="s">
        <v>106</v>
      </c>
      <c r="B45" s="142" t="s">
        <v>65</v>
      </c>
      <c r="C45" s="178" t="s">
        <v>66</v>
      </c>
      <c r="D45" s="151"/>
      <c r="E45" s="155"/>
      <c r="F45" s="158"/>
      <c r="G45" s="158">
        <f>SUMIF(AE46:AE76,"&lt;&gt;NOR",G46:G76)</f>
        <v>0</v>
      </c>
      <c r="H45" s="158"/>
      <c r="I45" s="158">
        <f>SUM(I46:I76)</f>
        <v>0</v>
      </c>
      <c r="J45" s="158"/>
      <c r="K45" s="158">
        <f>SUM(K46:K76)</f>
        <v>0</v>
      </c>
      <c r="L45" s="158"/>
      <c r="M45" s="158">
        <f>SUM(M46:M76)</f>
        <v>0</v>
      </c>
      <c r="N45" s="151"/>
      <c r="O45" s="151">
        <f>SUM(O46:O76)</f>
        <v>915.05590000000007</v>
      </c>
      <c r="P45" s="151"/>
      <c r="Q45" s="151">
        <f>SUM(Q46:Q76)</f>
        <v>0</v>
      </c>
      <c r="R45" s="151"/>
      <c r="S45" s="151"/>
      <c r="T45" s="152"/>
      <c r="U45" s="151">
        <f>SUM(U46:U76)</f>
        <v>413.06000000000006</v>
      </c>
      <c r="AE45" t="s">
        <v>107</v>
      </c>
    </row>
    <row r="46" spans="1:60" ht="22.5" outlineLevel="1" x14ac:dyDescent="0.2">
      <c r="A46" s="141">
        <v>16</v>
      </c>
      <c r="B46" s="141" t="s">
        <v>165</v>
      </c>
      <c r="C46" s="176" t="s">
        <v>166</v>
      </c>
      <c r="D46" s="148" t="s">
        <v>110</v>
      </c>
      <c r="E46" s="153">
        <v>1101.3</v>
      </c>
      <c r="F46" s="156"/>
      <c r="G46" s="157">
        <f>ROUND(E46*F46,2)</f>
        <v>0</v>
      </c>
      <c r="H46" s="157"/>
      <c r="I46" s="157">
        <f>ROUND(E46*H46,2)</f>
        <v>0</v>
      </c>
      <c r="J46" s="157"/>
      <c r="K46" s="157">
        <f>ROUND(E46*J46,2)</f>
        <v>0</v>
      </c>
      <c r="L46" s="157">
        <v>21</v>
      </c>
      <c r="M46" s="157">
        <f>G46*(1+L46/100)</f>
        <v>0</v>
      </c>
      <c r="N46" s="148">
        <v>0.30651</v>
      </c>
      <c r="O46" s="148">
        <f>ROUND(E46*N46,5)</f>
        <v>337.55946</v>
      </c>
      <c r="P46" s="148">
        <v>0</v>
      </c>
      <c r="Q46" s="148">
        <f>ROUND(E46*P46,5)</f>
        <v>0</v>
      </c>
      <c r="R46" s="148"/>
      <c r="S46" s="148"/>
      <c r="T46" s="149">
        <v>2.5000000000000001E-2</v>
      </c>
      <c r="U46" s="148">
        <f>ROUND(E46*T46,2)</f>
        <v>27.53</v>
      </c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111</v>
      </c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41"/>
      <c r="B47" s="141"/>
      <c r="C47" s="239" t="s">
        <v>167</v>
      </c>
      <c r="D47" s="240"/>
      <c r="E47" s="241"/>
      <c r="F47" s="242"/>
      <c r="G47" s="243"/>
      <c r="H47" s="157"/>
      <c r="I47" s="157"/>
      <c r="J47" s="157"/>
      <c r="K47" s="157"/>
      <c r="L47" s="157"/>
      <c r="M47" s="157"/>
      <c r="N47" s="148"/>
      <c r="O47" s="148"/>
      <c r="P47" s="148"/>
      <c r="Q47" s="148"/>
      <c r="R47" s="148"/>
      <c r="S47" s="148"/>
      <c r="T47" s="149"/>
      <c r="U47" s="148"/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118</v>
      </c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3" t="str">
        <f>C47</f>
        <v>bez dilatačních spár, s rozprostřením a zhutněním</v>
      </c>
      <c r="BB47" s="140"/>
      <c r="BC47" s="140"/>
      <c r="BD47" s="140"/>
      <c r="BE47" s="140"/>
      <c r="BF47" s="140"/>
      <c r="BG47" s="140"/>
      <c r="BH47" s="140"/>
    </row>
    <row r="48" spans="1:60" ht="22.5" outlineLevel="1" x14ac:dyDescent="0.2">
      <c r="A48" s="141"/>
      <c r="B48" s="141"/>
      <c r="C48" s="177" t="s">
        <v>168</v>
      </c>
      <c r="D48" s="150"/>
      <c r="E48" s="154">
        <v>316.8</v>
      </c>
      <c r="F48" s="157"/>
      <c r="G48" s="157"/>
      <c r="H48" s="157"/>
      <c r="I48" s="157"/>
      <c r="J48" s="157"/>
      <c r="K48" s="157"/>
      <c r="L48" s="157"/>
      <c r="M48" s="157"/>
      <c r="N48" s="148"/>
      <c r="O48" s="148"/>
      <c r="P48" s="148"/>
      <c r="Q48" s="148"/>
      <c r="R48" s="148"/>
      <c r="S48" s="148"/>
      <c r="T48" s="149"/>
      <c r="U48" s="148"/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113</v>
      </c>
      <c r="AF48" s="140">
        <v>0</v>
      </c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ht="22.5" outlineLevel="1" x14ac:dyDescent="0.2">
      <c r="A49" s="141"/>
      <c r="B49" s="141"/>
      <c r="C49" s="177" t="s">
        <v>169</v>
      </c>
      <c r="D49" s="150"/>
      <c r="E49" s="154">
        <v>784.5</v>
      </c>
      <c r="F49" s="157"/>
      <c r="G49" s="157"/>
      <c r="H49" s="157"/>
      <c r="I49" s="157"/>
      <c r="J49" s="157"/>
      <c r="K49" s="157"/>
      <c r="L49" s="157"/>
      <c r="M49" s="157"/>
      <c r="N49" s="148"/>
      <c r="O49" s="148"/>
      <c r="P49" s="148"/>
      <c r="Q49" s="148"/>
      <c r="R49" s="148"/>
      <c r="S49" s="148"/>
      <c r="T49" s="149"/>
      <c r="U49" s="148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113</v>
      </c>
      <c r="AF49" s="140">
        <v>0</v>
      </c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ht="22.5" outlineLevel="1" x14ac:dyDescent="0.2">
      <c r="A50" s="141">
        <v>17</v>
      </c>
      <c r="B50" s="141" t="s">
        <v>170</v>
      </c>
      <c r="C50" s="176" t="s">
        <v>171</v>
      </c>
      <c r="D50" s="148" t="s">
        <v>110</v>
      </c>
      <c r="E50" s="153">
        <v>316.8</v>
      </c>
      <c r="F50" s="156"/>
      <c r="G50" s="157">
        <f>ROUND(E50*F50,2)</f>
        <v>0</v>
      </c>
      <c r="H50" s="157"/>
      <c r="I50" s="157">
        <f>ROUND(E50*H50,2)</f>
        <v>0</v>
      </c>
      <c r="J50" s="157"/>
      <c r="K50" s="157">
        <f>ROUND(E50*J50,2)</f>
        <v>0</v>
      </c>
      <c r="L50" s="157">
        <v>21</v>
      </c>
      <c r="M50" s="157">
        <f>G50*(1+L50/100)</f>
        <v>0</v>
      </c>
      <c r="N50" s="148">
        <v>0.378</v>
      </c>
      <c r="O50" s="148">
        <f>ROUND(E50*N50,5)</f>
        <v>119.7504</v>
      </c>
      <c r="P50" s="148">
        <v>0</v>
      </c>
      <c r="Q50" s="148">
        <f>ROUND(E50*P50,5)</f>
        <v>0</v>
      </c>
      <c r="R50" s="148"/>
      <c r="S50" s="148"/>
      <c r="T50" s="149">
        <v>2.5999999999999999E-2</v>
      </c>
      <c r="U50" s="148">
        <f>ROUND(E50*T50,2)</f>
        <v>8.24</v>
      </c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111</v>
      </c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41"/>
      <c r="B51" s="141"/>
      <c r="C51" s="177" t="s">
        <v>172</v>
      </c>
      <c r="D51" s="150"/>
      <c r="E51" s="154">
        <v>316.8</v>
      </c>
      <c r="F51" s="157"/>
      <c r="G51" s="157"/>
      <c r="H51" s="157"/>
      <c r="I51" s="157"/>
      <c r="J51" s="157"/>
      <c r="K51" s="157"/>
      <c r="L51" s="157"/>
      <c r="M51" s="157"/>
      <c r="N51" s="148"/>
      <c r="O51" s="148"/>
      <c r="P51" s="148"/>
      <c r="Q51" s="148"/>
      <c r="R51" s="148"/>
      <c r="S51" s="148"/>
      <c r="T51" s="149"/>
      <c r="U51" s="148"/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113</v>
      </c>
      <c r="AF51" s="140">
        <v>0</v>
      </c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ht="22.5" outlineLevel="1" x14ac:dyDescent="0.2">
      <c r="A52" s="141">
        <v>18</v>
      </c>
      <c r="B52" s="141" t="s">
        <v>173</v>
      </c>
      <c r="C52" s="176" t="s">
        <v>174</v>
      </c>
      <c r="D52" s="148" t="s">
        <v>110</v>
      </c>
      <c r="E52" s="153">
        <v>784.5</v>
      </c>
      <c r="F52" s="156"/>
      <c r="G52" s="157">
        <f>ROUND(E52*F52,2)</f>
        <v>0</v>
      </c>
      <c r="H52" s="157"/>
      <c r="I52" s="157">
        <f>ROUND(E52*H52,2)</f>
        <v>0</v>
      </c>
      <c r="J52" s="157"/>
      <c r="K52" s="157">
        <f>ROUND(E52*J52,2)</f>
        <v>0</v>
      </c>
      <c r="L52" s="157">
        <v>21</v>
      </c>
      <c r="M52" s="157">
        <f>G52*(1+L52/100)</f>
        <v>0</v>
      </c>
      <c r="N52" s="148">
        <v>0.378</v>
      </c>
      <c r="O52" s="148">
        <f>ROUND(E52*N52,5)</f>
        <v>296.541</v>
      </c>
      <c r="P52" s="148">
        <v>0</v>
      </c>
      <c r="Q52" s="148">
        <f>ROUND(E52*P52,5)</f>
        <v>0</v>
      </c>
      <c r="R52" s="148"/>
      <c r="S52" s="148"/>
      <c r="T52" s="149">
        <v>2.5999999999999999E-2</v>
      </c>
      <c r="U52" s="148">
        <f>ROUND(E52*T52,2)</f>
        <v>20.399999999999999</v>
      </c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111</v>
      </c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41"/>
      <c r="B53" s="141"/>
      <c r="C53" s="177" t="s">
        <v>175</v>
      </c>
      <c r="D53" s="150"/>
      <c r="E53" s="154">
        <v>264</v>
      </c>
      <c r="F53" s="157"/>
      <c r="G53" s="157"/>
      <c r="H53" s="157"/>
      <c r="I53" s="157"/>
      <c r="J53" s="157"/>
      <c r="K53" s="157"/>
      <c r="L53" s="157"/>
      <c r="M53" s="157"/>
      <c r="N53" s="148"/>
      <c r="O53" s="148"/>
      <c r="P53" s="148"/>
      <c r="Q53" s="148"/>
      <c r="R53" s="148"/>
      <c r="S53" s="148"/>
      <c r="T53" s="149"/>
      <c r="U53" s="148"/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113</v>
      </c>
      <c r="AF53" s="140">
        <v>0</v>
      </c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41"/>
      <c r="B54" s="141"/>
      <c r="C54" s="177" t="s">
        <v>176</v>
      </c>
      <c r="D54" s="150"/>
      <c r="E54" s="154">
        <v>520.5</v>
      </c>
      <c r="F54" s="157"/>
      <c r="G54" s="157"/>
      <c r="H54" s="157"/>
      <c r="I54" s="157"/>
      <c r="J54" s="157"/>
      <c r="K54" s="157"/>
      <c r="L54" s="157"/>
      <c r="M54" s="157"/>
      <c r="N54" s="148"/>
      <c r="O54" s="148"/>
      <c r="P54" s="148"/>
      <c r="Q54" s="148"/>
      <c r="R54" s="148"/>
      <c r="S54" s="148"/>
      <c r="T54" s="149"/>
      <c r="U54" s="148"/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113</v>
      </c>
      <c r="AF54" s="140">
        <v>0</v>
      </c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41">
        <v>19</v>
      </c>
      <c r="B55" s="141" t="s">
        <v>177</v>
      </c>
      <c r="C55" s="176" t="s">
        <v>178</v>
      </c>
      <c r="D55" s="148" t="s">
        <v>110</v>
      </c>
      <c r="E55" s="153">
        <v>256</v>
      </c>
      <c r="F55" s="156"/>
      <c r="G55" s="157">
        <f>ROUND(E55*F55,2)</f>
        <v>0</v>
      </c>
      <c r="H55" s="157"/>
      <c r="I55" s="157">
        <f>ROUND(E55*H55,2)</f>
        <v>0</v>
      </c>
      <c r="J55" s="157"/>
      <c r="K55" s="157">
        <f>ROUND(E55*J55,2)</f>
        <v>0</v>
      </c>
      <c r="L55" s="157">
        <v>21</v>
      </c>
      <c r="M55" s="157">
        <f>G55*(1+L55/100)</f>
        <v>0</v>
      </c>
      <c r="N55" s="148">
        <v>7.3899999999999993E-2</v>
      </c>
      <c r="O55" s="148">
        <f>ROUND(E55*N55,5)</f>
        <v>18.918399999999998</v>
      </c>
      <c r="P55" s="148">
        <v>0</v>
      </c>
      <c r="Q55" s="148">
        <f>ROUND(E55*P55,5)</f>
        <v>0</v>
      </c>
      <c r="R55" s="148"/>
      <c r="S55" s="148"/>
      <c r="T55" s="149">
        <v>0.47799999999999998</v>
      </c>
      <c r="U55" s="148">
        <f>ROUND(E55*T55,2)</f>
        <v>122.37</v>
      </c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111</v>
      </c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ht="22.5" outlineLevel="1" x14ac:dyDescent="0.2">
      <c r="A56" s="141"/>
      <c r="B56" s="141"/>
      <c r="C56" s="239" t="s">
        <v>179</v>
      </c>
      <c r="D56" s="240"/>
      <c r="E56" s="241"/>
      <c r="F56" s="242"/>
      <c r="G56" s="243"/>
      <c r="H56" s="157"/>
      <c r="I56" s="157"/>
      <c r="J56" s="157"/>
      <c r="K56" s="157"/>
      <c r="L56" s="157"/>
      <c r="M56" s="157"/>
      <c r="N56" s="148"/>
      <c r="O56" s="148"/>
      <c r="P56" s="148"/>
      <c r="Q56" s="148"/>
      <c r="R56" s="148"/>
      <c r="S56" s="148"/>
      <c r="T56" s="149"/>
      <c r="U56" s="148"/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118</v>
      </c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3" t="str">
        <f>C56</f>
        <v>s provedením lože z kameniva drceného, s vyplněním spár, s dvojitým hutněním vibrováním, a se smetením přebytečného materiálu na krajnici. S dodáním hmot pro lože a výplň spár.</v>
      </c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41"/>
      <c r="B57" s="141"/>
      <c r="C57" s="177" t="s">
        <v>180</v>
      </c>
      <c r="D57" s="150"/>
      <c r="E57" s="154">
        <v>237</v>
      </c>
      <c r="F57" s="157"/>
      <c r="G57" s="157"/>
      <c r="H57" s="157"/>
      <c r="I57" s="157"/>
      <c r="J57" s="157"/>
      <c r="K57" s="157"/>
      <c r="L57" s="157"/>
      <c r="M57" s="157"/>
      <c r="N57" s="148"/>
      <c r="O57" s="148"/>
      <c r="P57" s="148"/>
      <c r="Q57" s="148"/>
      <c r="R57" s="148"/>
      <c r="S57" s="148"/>
      <c r="T57" s="149"/>
      <c r="U57" s="148"/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113</v>
      </c>
      <c r="AF57" s="140">
        <v>0</v>
      </c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1"/>
      <c r="B58" s="141"/>
      <c r="C58" s="177" t="s">
        <v>181</v>
      </c>
      <c r="D58" s="150"/>
      <c r="E58" s="154">
        <v>19</v>
      </c>
      <c r="F58" s="157"/>
      <c r="G58" s="157"/>
      <c r="H58" s="157"/>
      <c r="I58" s="157"/>
      <c r="J58" s="157"/>
      <c r="K58" s="157"/>
      <c r="L58" s="157"/>
      <c r="M58" s="157"/>
      <c r="N58" s="148"/>
      <c r="O58" s="148"/>
      <c r="P58" s="148"/>
      <c r="Q58" s="148"/>
      <c r="R58" s="148"/>
      <c r="S58" s="148"/>
      <c r="T58" s="149"/>
      <c r="U58" s="148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113</v>
      </c>
      <c r="AF58" s="140">
        <v>0</v>
      </c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41">
        <v>20</v>
      </c>
      <c r="B59" s="141" t="s">
        <v>182</v>
      </c>
      <c r="C59" s="176" t="s">
        <v>183</v>
      </c>
      <c r="D59" s="148" t="s">
        <v>110</v>
      </c>
      <c r="E59" s="153">
        <v>237</v>
      </c>
      <c r="F59" s="156"/>
      <c r="G59" s="157">
        <f>ROUND(E59*F59,2)</f>
        <v>0</v>
      </c>
      <c r="H59" s="157"/>
      <c r="I59" s="157">
        <f>ROUND(E59*H59,2)</f>
        <v>0</v>
      </c>
      <c r="J59" s="157"/>
      <c r="K59" s="157">
        <f>ROUND(E59*J59,2)</f>
        <v>0</v>
      </c>
      <c r="L59" s="157">
        <v>21</v>
      </c>
      <c r="M59" s="157">
        <f>G59*(1+L59/100)</f>
        <v>0</v>
      </c>
      <c r="N59" s="148">
        <v>0.17244999999999999</v>
      </c>
      <c r="O59" s="148">
        <f>ROUND(E59*N59,5)</f>
        <v>40.870649999999998</v>
      </c>
      <c r="P59" s="148">
        <v>0</v>
      </c>
      <c r="Q59" s="148">
        <f>ROUND(E59*P59,5)</f>
        <v>0</v>
      </c>
      <c r="R59" s="148"/>
      <c r="S59" s="148"/>
      <c r="T59" s="149">
        <v>0</v>
      </c>
      <c r="U59" s="148">
        <f>ROUND(E59*T59,2)</f>
        <v>0</v>
      </c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184</v>
      </c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ht="33.75" outlineLevel="1" x14ac:dyDescent="0.2">
      <c r="A60" s="141"/>
      <c r="B60" s="141"/>
      <c r="C60" s="177" t="s">
        <v>185</v>
      </c>
      <c r="D60" s="150"/>
      <c r="E60" s="154">
        <v>237</v>
      </c>
      <c r="F60" s="157"/>
      <c r="G60" s="157"/>
      <c r="H60" s="157"/>
      <c r="I60" s="157"/>
      <c r="J60" s="157"/>
      <c r="K60" s="157"/>
      <c r="L60" s="157"/>
      <c r="M60" s="157"/>
      <c r="N60" s="148"/>
      <c r="O60" s="148"/>
      <c r="P60" s="148"/>
      <c r="Q60" s="148"/>
      <c r="R60" s="148"/>
      <c r="S60" s="148"/>
      <c r="T60" s="149"/>
      <c r="U60" s="148"/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113</v>
      </c>
      <c r="AF60" s="140">
        <v>0</v>
      </c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ht="22.5" outlineLevel="1" x14ac:dyDescent="0.2">
      <c r="A61" s="141">
        <v>21</v>
      </c>
      <c r="B61" s="141" t="s">
        <v>186</v>
      </c>
      <c r="C61" s="176" t="s">
        <v>187</v>
      </c>
      <c r="D61" s="148" t="s">
        <v>110</v>
      </c>
      <c r="E61" s="153">
        <v>19</v>
      </c>
      <c r="F61" s="156"/>
      <c r="G61" s="157">
        <f>ROUND(E61*F61,2)</f>
        <v>0</v>
      </c>
      <c r="H61" s="157"/>
      <c r="I61" s="157">
        <f>ROUND(E61*H61,2)</f>
        <v>0</v>
      </c>
      <c r="J61" s="157"/>
      <c r="K61" s="157">
        <f>ROUND(E61*J61,2)</f>
        <v>0</v>
      </c>
      <c r="L61" s="157">
        <v>21</v>
      </c>
      <c r="M61" s="157">
        <f>G61*(1+L61/100)</f>
        <v>0</v>
      </c>
      <c r="N61" s="148">
        <v>0.17824000000000001</v>
      </c>
      <c r="O61" s="148">
        <f>ROUND(E61*N61,5)</f>
        <v>3.3865599999999998</v>
      </c>
      <c r="P61" s="148">
        <v>0</v>
      </c>
      <c r="Q61" s="148">
        <f>ROUND(E61*P61,5)</f>
        <v>0</v>
      </c>
      <c r="R61" s="148"/>
      <c r="S61" s="148"/>
      <c r="T61" s="149">
        <v>0</v>
      </c>
      <c r="U61" s="148">
        <f>ROUND(E61*T61,2)</f>
        <v>0</v>
      </c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184</v>
      </c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41"/>
      <c r="B62" s="141"/>
      <c r="C62" s="177" t="s">
        <v>188</v>
      </c>
      <c r="D62" s="150"/>
      <c r="E62" s="154">
        <v>19</v>
      </c>
      <c r="F62" s="157"/>
      <c r="G62" s="157"/>
      <c r="H62" s="157"/>
      <c r="I62" s="157"/>
      <c r="J62" s="157"/>
      <c r="K62" s="157"/>
      <c r="L62" s="157"/>
      <c r="M62" s="157"/>
      <c r="N62" s="148"/>
      <c r="O62" s="148"/>
      <c r="P62" s="148"/>
      <c r="Q62" s="148"/>
      <c r="R62" s="148"/>
      <c r="S62" s="148"/>
      <c r="T62" s="149"/>
      <c r="U62" s="148"/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113</v>
      </c>
      <c r="AF62" s="140">
        <v>0</v>
      </c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">
      <c r="A63" s="141">
        <v>22</v>
      </c>
      <c r="B63" s="141" t="s">
        <v>189</v>
      </c>
      <c r="C63" s="176" t="s">
        <v>190</v>
      </c>
      <c r="D63" s="148" t="s">
        <v>110</v>
      </c>
      <c r="E63" s="153">
        <v>8</v>
      </c>
      <c r="F63" s="156"/>
      <c r="G63" s="157">
        <f>ROUND(E63*F63,2)</f>
        <v>0</v>
      </c>
      <c r="H63" s="157"/>
      <c r="I63" s="157">
        <f>ROUND(E63*H63,2)</f>
        <v>0</v>
      </c>
      <c r="J63" s="157"/>
      <c r="K63" s="157">
        <f>ROUND(E63*J63,2)</f>
        <v>0</v>
      </c>
      <c r="L63" s="157">
        <v>21</v>
      </c>
      <c r="M63" s="157">
        <f>G63*(1+L63/100)</f>
        <v>0</v>
      </c>
      <c r="N63" s="148">
        <v>7.3899999999999993E-2</v>
      </c>
      <c r="O63" s="148">
        <f>ROUND(E63*N63,5)</f>
        <v>0.59119999999999995</v>
      </c>
      <c r="P63" s="148">
        <v>0</v>
      </c>
      <c r="Q63" s="148">
        <f>ROUND(E63*P63,5)</f>
        <v>0</v>
      </c>
      <c r="R63" s="148"/>
      <c r="S63" s="148"/>
      <c r="T63" s="149">
        <v>0.55800000000000005</v>
      </c>
      <c r="U63" s="148">
        <f>ROUND(E63*T63,2)</f>
        <v>4.46</v>
      </c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111</v>
      </c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ht="22.5" outlineLevel="1" x14ac:dyDescent="0.2">
      <c r="A64" s="141"/>
      <c r="B64" s="141"/>
      <c r="C64" s="239" t="s">
        <v>191</v>
      </c>
      <c r="D64" s="240"/>
      <c r="E64" s="241"/>
      <c r="F64" s="242"/>
      <c r="G64" s="243"/>
      <c r="H64" s="157"/>
      <c r="I64" s="157"/>
      <c r="J64" s="157"/>
      <c r="K64" s="157"/>
      <c r="L64" s="157"/>
      <c r="M64" s="157"/>
      <c r="N64" s="148"/>
      <c r="O64" s="148"/>
      <c r="P64" s="148"/>
      <c r="Q64" s="148"/>
      <c r="R64" s="148"/>
      <c r="S64" s="148"/>
      <c r="T64" s="149"/>
      <c r="U64" s="148"/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118</v>
      </c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3" t="str">
        <f>C64</f>
        <v>s provedením lože, s vyplněním spár, s dvojitým hutněním vibrováním, a se smetením přebytečného materiálu na krajnici. S dodáním hmot pro lože a výplň spár.</v>
      </c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41"/>
      <c r="B65" s="141"/>
      <c r="C65" s="177" t="s">
        <v>192</v>
      </c>
      <c r="D65" s="150"/>
      <c r="E65" s="154">
        <v>8</v>
      </c>
      <c r="F65" s="157"/>
      <c r="G65" s="157"/>
      <c r="H65" s="157"/>
      <c r="I65" s="157"/>
      <c r="J65" s="157"/>
      <c r="K65" s="157"/>
      <c r="L65" s="157"/>
      <c r="M65" s="157"/>
      <c r="N65" s="148"/>
      <c r="O65" s="148"/>
      <c r="P65" s="148"/>
      <c r="Q65" s="148"/>
      <c r="R65" s="148"/>
      <c r="S65" s="148"/>
      <c r="T65" s="149"/>
      <c r="U65" s="148"/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113</v>
      </c>
      <c r="AF65" s="140">
        <v>0</v>
      </c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141">
        <v>23</v>
      </c>
      <c r="B66" s="141" t="s">
        <v>193</v>
      </c>
      <c r="C66" s="176" t="s">
        <v>194</v>
      </c>
      <c r="D66" s="148" t="s">
        <v>110</v>
      </c>
      <c r="E66" s="153">
        <v>8</v>
      </c>
      <c r="F66" s="156"/>
      <c r="G66" s="157">
        <f>ROUND(E66*F66,2)</f>
        <v>0</v>
      </c>
      <c r="H66" s="157"/>
      <c r="I66" s="157">
        <f>ROUND(E66*H66,2)</f>
        <v>0</v>
      </c>
      <c r="J66" s="157"/>
      <c r="K66" s="157">
        <f>ROUND(E66*J66,2)</f>
        <v>0</v>
      </c>
      <c r="L66" s="157">
        <v>21</v>
      </c>
      <c r="M66" s="157">
        <f>G66*(1+L66/100)</f>
        <v>0</v>
      </c>
      <c r="N66" s="148">
        <v>0.17399999999999999</v>
      </c>
      <c r="O66" s="148">
        <f>ROUND(E66*N66,5)</f>
        <v>1.3919999999999999</v>
      </c>
      <c r="P66" s="148">
        <v>0</v>
      </c>
      <c r="Q66" s="148">
        <f>ROUND(E66*P66,5)</f>
        <v>0</v>
      </c>
      <c r="R66" s="148"/>
      <c r="S66" s="148"/>
      <c r="T66" s="149">
        <v>0</v>
      </c>
      <c r="U66" s="148">
        <f>ROUND(E66*T66,2)</f>
        <v>0</v>
      </c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184</v>
      </c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141"/>
      <c r="B67" s="141"/>
      <c r="C67" s="177" t="s">
        <v>195</v>
      </c>
      <c r="D67" s="150"/>
      <c r="E67" s="154">
        <v>8</v>
      </c>
      <c r="F67" s="157"/>
      <c r="G67" s="157"/>
      <c r="H67" s="157"/>
      <c r="I67" s="157"/>
      <c r="J67" s="157"/>
      <c r="K67" s="157"/>
      <c r="L67" s="157"/>
      <c r="M67" s="157"/>
      <c r="N67" s="148"/>
      <c r="O67" s="148"/>
      <c r="P67" s="148"/>
      <c r="Q67" s="148"/>
      <c r="R67" s="148"/>
      <c r="S67" s="148"/>
      <c r="T67" s="149"/>
      <c r="U67" s="148"/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113</v>
      </c>
      <c r="AF67" s="140">
        <v>0</v>
      </c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41">
        <v>24</v>
      </c>
      <c r="B68" s="141" t="s">
        <v>196</v>
      </c>
      <c r="C68" s="176" t="s">
        <v>197</v>
      </c>
      <c r="D68" s="148" t="s">
        <v>110</v>
      </c>
      <c r="E68" s="153">
        <v>520.5</v>
      </c>
      <c r="F68" s="156"/>
      <c r="G68" s="157">
        <f>ROUND(E68*F68,2)</f>
        <v>0</v>
      </c>
      <c r="H68" s="157"/>
      <c r="I68" s="157">
        <f>ROUND(E68*H68,2)</f>
        <v>0</v>
      </c>
      <c r="J68" s="157"/>
      <c r="K68" s="157">
        <f>ROUND(E68*J68,2)</f>
        <v>0</v>
      </c>
      <c r="L68" s="157">
        <v>21</v>
      </c>
      <c r="M68" s="157">
        <f>G68*(1+L68/100)</f>
        <v>0</v>
      </c>
      <c r="N68" s="148">
        <v>5.5449999999999999E-2</v>
      </c>
      <c r="O68" s="148">
        <f>ROUND(E68*N68,5)</f>
        <v>28.861730000000001</v>
      </c>
      <c r="P68" s="148">
        <v>0</v>
      </c>
      <c r="Q68" s="148">
        <f>ROUND(E68*P68,5)</f>
        <v>0</v>
      </c>
      <c r="R68" s="148"/>
      <c r="S68" s="148"/>
      <c r="T68" s="149">
        <v>0.442</v>
      </c>
      <c r="U68" s="148">
        <f>ROUND(E68*T68,2)</f>
        <v>230.06</v>
      </c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111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ht="22.5" outlineLevel="1" x14ac:dyDescent="0.2">
      <c r="A69" s="141"/>
      <c r="B69" s="141"/>
      <c r="C69" s="239" t="s">
        <v>179</v>
      </c>
      <c r="D69" s="240"/>
      <c r="E69" s="241"/>
      <c r="F69" s="242"/>
      <c r="G69" s="243"/>
      <c r="H69" s="157"/>
      <c r="I69" s="157"/>
      <c r="J69" s="157"/>
      <c r="K69" s="157"/>
      <c r="L69" s="157"/>
      <c r="M69" s="157"/>
      <c r="N69" s="148"/>
      <c r="O69" s="148"/>
      <c r="P69" s="148"/>
      <c r="Q69" s="148"/>
      <c r="R69" s="148"/>
      <c r="S69" s="148"/>
      <c r="T69" s="149"/>
      <c r="U69" s="148"/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118</v>
      </c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3" t="str">
        <f>C69</f>
        <v>s provedením lože z kameniva drceného, s vyplněním spár, s dvojitým hutněním vibrováním, a se smetením přebytečného materiálu na krajnici. S dodáním hmot pro lože a výplň spár.</v>
      </c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41"/>
      <c r="B70" s="141"/>
      <c r="C70" s="177" t="s">
        <v>198</v>
      </c>
      <c r="D70" s="150"/>
      <c r="E70" s="154">
        <v>504.5</v>
      </c>
      <c r="F70" s="157"/>
      <c r="G70" s="157"/>
      <c r="H70" s="157"/>
      <c r="I70" s="157"/>
      <c r="J70" s="157"/>
      <c r="K70" s="157"/>
      <c r="L70" s="157"/>
      <c r="M70" s="157"/>
      <c r="N70" s="148"/>
      <c r="O70" s="148"/>
      <c r="P70" s="148"/>
      <c r="Q70" s="148"/>
      <c r="R70" s="148"/>
      <c r="S70" s="148"/>
      <c r="T70" s="149"/>
      <c r="U70" s="148"/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113</v>
      </c>
      <c r="AF70" s="140">
        <v>0</v>
      </c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1"/>
      <c r="B71" s="141"/>
      <c r="C71" s="177" t="s">
        <v>199</v>
      </c>
      <c r="D71" s="150"/>
      <c r="E71" s="154">
        <v>16</v>
      </c>
      <c r="F71" s="157"/>
      <c r="G71" s="157"/>
      <c r="H71" s="157"/>
      <c r="I71" s="157"/>
      <c r="J71" s="157"/>
      <c r="K71" s="157"/>
      <c r="L71" s="157"/>
      <c r="M71" s="157"/>
      <c r="N71" s="148"/>
      <c r="O71" s="148"/>
      <c r="P71" s="148"/>
      <c r="Q71" s="148"/>
      <c r="R71" s="148"/>
      <c r="S71" s="148"/>
      <c r="T71" s="149"/>
      <c r="U71" s="148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113</v>
      </c>
      <c r="AF71" s="140">
        <v>0</v>
      </c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141">
        <v>25</v>
      </c>
      <c r="B72" s="141" t="s">
        <v>200</v>
      </c>
      <c r="C72" s="176" t="s">
        <v>201</v>
      </c>
      <c r="D72" s="148" t="s">
        <v>110</v>
      </c>
      <c r="E72" s="153">
        <v>504.5</v>
      </c>
      <c r="F72" s="156"/>
      <c r="G72" s="157">
        <f>ROUND(E72*F72,2)</f>
        <v>0</v>
      </c>
      <c r="H72" s="157"/>
      <c r="I72" s="157">
        <f>ROUND(E72*H72,2)</f>
        <v>0</v>
      </c>
      <c r="J72" s="157"/>
      <c r="K72" s="157">
        <f>ROUND(E72*J72,2)</f>
        <v>0</v>
      </c>
      <c r="L72" s="157">
        <v>21</v>
      </c>
      <c r="M72" s="157">
        <f>G72*(1+L72/100)</f>
        <v>0</v>
      </c>
      <c r="N72" s="148">
        <v>0.129</v>
      </c>
      <c r="O72" s="148">
        <f>ROUND(E72*N72,5)</f>
        <v>65.080500000000001</v>
      </c>
      <c r="P72" s="148">
        <v>0</v>
      </c>
      <c r="Q72" s="148">
        <f>ROUND(E72*P72,5)</f>
        <v>0</v>
      </c>
      <c r="R72" s="148"/>
      <c r="S72" s="148"/>
      <c r="T72" s="149">
        <v>0</v>
      </c>
      <c r="U72" s="148">
        <f>ROUND(E72*T72,2)</f>
        <v>0</v>
      </c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184</v>
      </c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">
      <c r="A73" s="141"/>
      <c r="B73" s="141"/>
      <c r="C73" s="177" t="s">
        <v>202</v>
      </c>
      <c r="D73" s="150"/>
      <c r="E73" s="154">
        <v>472</v>
      </c>
      <c r="F73" s="157"/>
      <c r="G73" s="157"/>
      <c r="H73" s="157"/>
      <c r="I73" s="157"/>
      <c r="J73" s="157"/>
      <c r="K73" s="157"/>
      <c r="L73" s="157"/>
      <c r="M73" s="157"/>
      <c r="N73" s="148"/>
      <c r="O73" s="148"/>
      <c r="P73" s="148"/>
      <c r="Q73" s="148"/>
      <c r="R73" s="148"/>
      <c r="S73" s="148"/>
      <c r="T73" s="149"/>
      <c r="U73" s="148"/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113</v>
      </c>
      <c r="AF73" s="140">
        <v>0</v>
      </c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141"/>
      <c r="B74" s="141"/>
      <c r="C74" s="177" t="s">
        <v>203</v>
      </c>
      <c r="D74" s="150"/>
      <c r="E74" s="154">
        <v>32.5</v>
      </c>
      <c r="F74" s="157"/>
      <c r="G74" s="157"/>
      <c r="H74" s="157"/>
      <c r="I74" s="157"/>
      <c r="J74" s="157"/>
      <c r="K74" s="157"/>
      <c r="L74" s="157"/>
      <c r="M74" s="157"/>
      <c r="N74" s="148"/>
      <c r="O74" s="148"/>
      <c r="P74" s="148"/>
      <c r="Q74" s="148"/>
      <c r="R74" s="148"/>
      <c r="S74" s="148"/>
      <c r="T74" s="149"/>
      <c r="U74" s="148"/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113</v>
      </c>
      <c r="AF74" s="140">
        <v>0</v>
      </c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ht="22.5" outlineLevel="1" x14ac:dyDescent="0.2">
      <c r="A75" s="141">
        <v>26</v>
      </c>
      <c r="B75" s="141" t="s">
        <v>204</v>
      </c>
      <c r="C75" s="176" t="s">
        <v>205</v>
      </c>
      <c r="D75" s="148" t="s">
        <v>110</v>
      </c>
      <c r="E75" s="153">
        <v>16</v>
      </c>
      <c r="F75" s="156"/>
      <c r="G75" s="157">
        <f>ROUND(E75*F75,2)</f>
        <v>0</v>
      </c>
      <c r="H75" s="157"/>
      <c r="I75" s="157">
        <f>ROUND(E75*H75,2)</f>
        <v>0</v>
      </c>
      <c r="J75" s="157"/>
      <c r="K75" s="157">
        <f>ROUND(E75*J75,2)</f>
        <v>0</v>
      </c>
      <c r="L75" s="157">
        <v>21</v>
      </c>
      <c r="M75" s="157">
        <f>G75*(1+L75/100)</f>
        <v>0</v>
      </c>
      <c r="N75" s="148">
        <v>0.13150000000000001</v>
      </c>
      <c r="O75" s="148">
        <f>ROUND(E75*N75,5)</f>
        <v>2.1040000000000001</v>
      </c>
      <c r="P75" s="148">
        <v>0</v>
      </c>
      <c r="Q75" s="148">
        <f>ROUND(E75*P75,5)</f>
        <v>0</v>
      </c>
      <c r="R75" s="148"/>
      <c r="S75" s="148"/>
      <c r="T75" s="149">
        <v>0</v>
      </c>
      <c r="U75" s="148">
        <f>ROUND(E75*T75,2)</f>
        <v>0</v>
      </c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184</v>
      </c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141"/>
      <c r="B76" s="141"/>
      <c r="C76" s="177" t="s">
        <v>206</v>
      </c>
      <c r="D76" s="150"/>
      <c r="E76" s="154">
        <v>16</v>
      </c>
      <c r="F76" s="157"/>
      <c r="G76" s="157"/>
      <c r="H76" s="157"/>
      <c r="I76" s="157"/>
      <c r="J76" s="157"/>
      <c r="K76" s="157"/>
      <c r="L76" s="157"/>
      <c r="M76" s="157"/>
      <c r="N76" s="148"/>
      <c r="O76" s="148"/>
      <c r="P76" s="148"/>
      <c r="Q76" s="148"/>
      <c r="R76" s="148"/>
      <c r="S76" s="148"/>
      <c r="T76" s="149"/>
      <c r="U76" s="148"/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113</v>
      </c>
      <c r="AF76" s="140">
        <v>0</v>
      </c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x14ac:dyDescent="0.2">
      <c r="A77" s="142" t="s">
        <v>106</v>
      </c>
      <c r="B77" s="142" t="s">
        <v>67</v>
      </c>
      <c r="C77" s="178" t="s">
        <v>68</v>
      </c>
      <c r="D77" s="151"/>
      <c r="E77" s="155"/>
      <c r="F77" s="158"/>
      <c r="G77" s="158">
        <f>SUMIF(AE78:AE79,"&lt;&gt;NOR",G78:G79)</f>
        <v>0</v>
      </c>
      <c r="H77" s="158"/>
      <c r="I77" s="158">
        <f>SUM(I78:I79)</f>
        <v>0</v>
      </c>
      <c r="J77" s="158"/>
      <c r="K77" s="158">
        <f>SUM(K78:K79)</f>
        <v>0</v>
      </c>
      <c r="L77" s="158"/>
      <c r="M77" s="158">
        <f>SUM(M78:M79)</f>
        <v>0</v>
      </c>
      <c r="N77" s="151"/>
      <c r="O77" s="151">
        <f>SUM(O78:O79)</f>
        <v>8.12758</v>
      </c>
      <c r="P77" s="151"/>
      <c r="Q77" s="151">
        <f>SUM(Q78:Q79)</f>
        <v>0</v>
      </c>
      <c r="R77" s="151"/>
      <c r="S77" s="151"/>
      <c r="T77" s="152"/>
      <c r="U77" s="151">
        <f>SUM(U78:U79)</f>
        <v>43.300000000000004</v>
      </c>
      <c r="AE77" t="s">
        <v>107</v>
      </c>
    </row>
    <row r="78" spans="1:60" ht="22.5" outlineLevel="1" x14ac:dyDescent="0.2">
      <c r="A78" s="141">
        <v>27</v>
      </c>
      <c r="B78" s="141" t="s">
        <v>207</v>
      </c>
      <c r="C78" s="176" t="s">
        <v>208</v>
      </c>
      <c r="D78" s="148" t="s">
        <v>209</v>
      </c>
      <c r="E78" s="153">
        <v>2</v>
      </c>
      <c r="F78" s="156"/>
      <c r="G78" s="157">
        <f>ROUND(E78*F78,2)</f>
        <v>0</v>
      </c>
      <c r="H78" s="157"/>
      <c r="I78" s="157">
        <f>ROUND(E78*H78,2)</f>
        <v>0</v>
      </c>
      <c r="J78" s="157"/>
      <c r="K78" s="157">
        <f>ROUND(E78*J78,2)</f>
        <v>0</v>
      </c>
      <c r="L78" s="157">
        <v>21</v>
      </c>
      <c r="M78" s="157">
        <f>G78*(1+L78/100)</f>
        <v>0</v>
      </c>
      <c r="N78" s="148">
        <v>0.43093999999999999</v>
      </c>
      <c r="O78" s="148">
        <f>ROUND(E78*N78,5)</f>
        <v>0.86187999999999998</v>
      </c>
      <c r="P78" s="148">
        <v>0</v>
      </c>
      <c r="Q78" s="148">
        <f>ROUND(E78*P78,5)</f>
        <v>0</v>
      </c>
      <c r="R78" s="148"/>
      <c r="S78" s="148"/>
      <c r="T78" s="149">
        <v>3.8170000000000002</v>
      </c>
      <c r="U78" s="148">
        <f>ROUND(E78*T78,2)</f>
        <v>7.63</v>
      </c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111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ht="22.5" outlineLevel="1" x14ac:dyDescent="0.2">
      <c r="A79" s="141">
        <v>28</v>
      </c>
      <c r="B79" s="141" t="s">
        <v>210</v>
      </c>
      <c r="C79" s="176" t="s">
        <v>211</v>
      </c>
      <c r="D79" s="148" t="s">
        <v>209</v>
      </c>
      <c r="E79" s="153">
        <v>23</v>
      </c>
      <c r="F79" s="156"/>
      <c r="G79" s="157">
        <f>ROUND(E79*F79,2)</f>
        <v>0</v>
      </c>
      <c r="H79" s="157"/>
      <c r="I79" s="157">
        <f>ROUND(E79*H79,2)</f>
        <v>0</v>
      </c>
      <c r="J79" s="157"/>
      <c r="K79" s="157">
        <f>ROUND(E79*J79,2)</f>
        <v>0</v>
      </c>
      <c r="L79" s="157">
        <v>21</v>
      </c>
      <c r="M79" s="157">
        <f>G79*(1+L79/100)</f>
        <v>0</v>
      </c>
      <c r="N79" s="148">
        <v>0.31590000000000001</v>
      </c>
      <c r="O79" s="148">
        <f>ROUND(E79*N79,5)</f>
        <v>7.2656999999999998</v>
      </c>
      <c r="P79" s="148">
        <v>0</v>
      </c>
      <c r="Q79" s="148">
        <f>ROUND(E79*P79,5)</f>
        <v>0</v>
      </c>
      <c r="R79" s="148"/>
      <c r="S79" s="148"/>
      <c r="T79" s="149">
        <v>1.5509999999999999</v>
      </c>
      <c r="U79" s="148">
        <f>ROUND(E79*T79,2)</f>
        <v>35.67</v>
      </c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111</v>
      </c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x14ac:dyDescent="0.2">
      <c r="A80" s="142" t="s">
        <v>106</v>
      </c>
      <c r="B80" s="142" t="s">
        <v>69</v>
      </c>
      <c r="C80" s="178" t="s">
        <v>70</v>
      </c>
      <c r="D80" s="151"/>
      <c r="E80" s="155"/>
      <c r="F80" s="158"/>
      <c r="G80" s="158">
        <f>SUMIF(AE81:AE83,"&lt;&gt;NOR",G81:G83)</f>
        <v>0</v>
      </c>
      <c r="H80" s="158"/>
      <c r="I80" s="158">
        <f>SUM(I81:I83)</f>
        <v>0</v>
      </c>
      <c r="J80" s="158"/>
      <c r="K80" s="158">
        <f>SUM(K81:K83)</f>
        <v>0</v>
      </c>
      <c r="L80" s="158"/>
      <c r="M80" s="158">
        <f>SUM(M81:M83)</f>
        <v>0</v>
      </c>
      <c r="N80" s="151"/>
      <c r="O80" s="151">
        <f>SUM(O81:O83)</f>
        <v>83.66404</v>
      </c>
      <c r="P80" s="151"/>
      <c r="Q80" s="151">
        <f>SUM(Q81:Q83)</f>
        <v>0</v>
      </c>
      <c r="R80" s="151"/>
      <c r="S80" s="151"/>
      <c r="T80" s="152"/>
      <c r="U80" s="151">
        <f>SUM(U81:U83)</f>
        <v>70.63</v>
      </c>
      <c r="AE80" t="s">
        <v>107</v>
      </c>
    </row>
    <row r="81" spans="1:60" ht="22.5" outlineLevel="1" x14ac:dyDescent="0.2">
      <c r="A81" s="141">
        <v>29</v>
      </c>
      <c r="B81" s="141" t="s">
        <v>212</v>
      </c>
      <c r="C81" s="176" t="s">
        <v>213</v>
      </c>
      <c r="D81" s="148" t="s">
        <v>116</v>
      </c>
      <c r="E81" s="153">
        <v>436</v>
      </c>
      <c r="F81" s="156"/>
      <c r="G81" s="157">
        <f>ROUND(E81*F81,2)</f>
        <v>0</v>
      </c>
      <c r="H81" s="157"/>
      <c r="I81" s="157">
        <f>ROUND(E81*H81,2)</f>
        <v>0</v>
      </c>
      <c r="J81" s="157"/>
      <c r="K81" s="157">
        <f>ROUND(E81*J81,2)</f>
        <v>0</v>
      </c>
      <c r="L81" s="157">
        <v>21</v>
      </c>
      <c r="M81" s="157">
        <f>G81*(1+L81/100)</f>
        <v>0</v>
      </c>
      <c r="N81" s="148">
        <v>0.19189000000000001</v>
      </c>
      <c r="O81" s="148">
        <f>ROUND(E81*N81,5)</f>
        <v>83.66404</v>
      </c>
      <c r="P81" s="148">
        <v>0</v>
      </c>
      <c r="Q81" s="148">
        <f>ROUND(E81*P81,5)</f>
        <v>0</v>
      </c>
      <c r="R81" s="148"/>
      <c r="S81" s="148"/>
      <c r="T81" s="149">
        <v>0.16200000000000001</v>
      </c>
      <c r="U81" s="148">
        <f>ROUND(E81*T81,2)</f>
        <v>70.63</v>
      </c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111</v>
      </c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outlineLevel="1" x14ac:dyDescent="0.2">
      <c r="A82" s="141"/>
      <c r="B82" s="141"/>
      <c r="C82" s="239" t="s">
        <v>214</v>
      </c>
      <c r="D82" s="240"/>
      <c r="E82" s="241"/>
      <c r="F82" s="242"/>
      <c r="G82" s="243"/>
      <c r="H82" s="157"/>
      <c r="I82" s="157"/>
      <c r="J82" s="157"/>
      <c r="K82" s="157"/>
      <c r="L82" s="157"/>
      <c r="M82" s="157"/>
      <c r="N82" s="148"/>
      <c r="O82" s="148"/>
      <c r="P82" s="148"/>
      <c r="Q82" s="148"/>
      <c r="R82" s="148"/>
      <c r="S82" s="148"/>
      <c r="T82" s="149"/>
      <c r="U82" s="148"/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118</v>
      </c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3" t="str">
        <f>C82</f>
        <v>lože z betonu prostého C 16/20 tl. 80 až 100 mm</v>
      </c>
      <c r="BB82" s="140"/>
      <c r="BC82" s="140"/>
      <c r="BD82" s="140"/>
      <c r="BE82" s="140"/>
      <c r="BF82" s="140"/>
      <c r="BG82" s="140"/>
      <c r="BH82" s="140"/>
    </row>
    <row r="83" spans="1:60" ht="33.75" outlineLevel="1" x14ac:dyDescent="0.2">
      <c r="A83" s="141"/>
      <c r="B83" s="141"/>
      <c r="C83" s="177" t="s">
        <v>215</v>
      </c>
      <c r="D83" s="150"/>
      <c r="E83" s="154">
        <v>436</v>
      </c>
      <c r="F83" s="157"/>
      <c r="G83" s="157"/>
      <c r="H83" s="157"/>
      <c r="I83" s="157"/>
      <c r="J83" s="157"/>
      <c r="K83" s="157"/>
      <c r="L83" s="157"/>
      <c r="M83" s="157"/>
      <c r="N83" s="148"/>
      <c r="O83" s="148"/>
      <c r="P83" s="148"/>
      <c r="Q83" s="148"/>
      <c r="R83" s="148"/>
      <c r="S83" s="148"/>
      <c r="T83" s="149"/>
      <c r="U83" s="148"/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113</v>
      </c>
      <c r="AF83" s="140">
        <v>0</v>
      </c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x14ac:dyDescent="0.2">
      <c r="A84" s="142" t="s">
        <v>106</v>
      </c>
      <c r="B84" s="142" t="s">
        <v>71</v>
      </c>
      <c r="C84" s="178" t="s">
        <v>72</v>
      </c>
      <c r="D84" s="151"/>
      <c r="E84" s="155"/>
      <c r="F84" s="158"/>
      <c r="G84" s="158">
        <f>SUMIF(AE85:AE86,"&lt;&gt;NOR",G85:G86)</f>
        <v>0</v>
      </c>
      <c r="H84" s="158"/>
      <c r="I84" s="158">
        <f>SUM(I85:I86)</f>
        <v>0</v>
      </c>
      <c r="J84" s="158"/>
      <c r="K84" s="158">
        <f>SUM(K85:K86)</f>
        <v>0</v>
      </c>
      <c r="L84" s="158"/>
      <c r="M84" s="158">
        <f>SUM(M85:M86)</f>
        <v>0</v>
      </c>
      <c r="N84" s="151"/>
      <c r="O84" s="151">
        <f>SUM(O85:O86)</f>
        <v>8.0300000000000007E-3</v>
      </c>
      <c r="P84" s="151"/>
      <c r="Q84" s="151">
        <f>SUM(Q85:Q86)</f>
        <v>13.103999999999999</v>
      </c>
      <c r="R84" s="151"/>
      <c r="S84" s="151"/>
      <c r="T84" s="152"/>
      <c r="U84" s="151">
        <f>SUM(U85:U86)</f>
        <v>82.9</v>
      </c>
      <c r="AE84" t="s">
        <v>107</v>
      </c>
    </row>
    <row r="85" spans="1:60" ht="22.5" outlineLevel="1" x14ac:dyDescent="0.2">
      <c r="A85" s="141">
        <v>30</v>
      </c>
      <c r="B85" s="141" t="s">
        <v>216</v>
      </c>
      <c r="C85" s="176" t="s">
        <v>217</v>
      </c>
      <c r="D85" s="148" t="s">
        <v>129</v>
      </c>
      <c r="E85" s="153">
        <v>5.46</v>
      </c>
      <c r="F85" s="156"/>
      <c r="G85" s="157">
        <f>ROUND(E85*F85,2)</f>
        <v>0</v>
      </c>
      <c r="H85" s="157"/>
      <c r="I85" s="157">
        <f>ROUND(E85*H85,2)</f>
        <v>0</v>
      </c>
      <c r="J85" s="157"/>
      <c r="K85" s="157">
        <f>ROUND(E85*J85,2)</f>
        <v>0</v>
      </c>
      <c r="L85" s="157">
        <v>21</v>
      </c>
      <c r="M85" s="157">
        <f>G85*(1+L85/100)</f>
        <v>0</v>
      </c>
      <c r="N85" s="148">
        <v>1.47E-3</v>
      </c>
      <c r="O85" s="148">
        <f>ROUND(E85*N85,5)</f>
        <v>8.0300000000000007E-3</v>
      </c>
      <c r="P85" s="148">
        <v>2.4</v>
      </c>
      <c r="Q85" s="148">
        <f>ROUND(E85*P85,5)</f>
        <v>13.103999999999999</v>
      </c>
      <c r="R85" s="148"/>
      <c r="S85" s="148"/>
      <c r="T85" s="149">
        <v>15.183999999999999</v>
      </c>
      <c r="U85" s="148">
        <f>ROUND(E85*T85,2)</f>
        <v>82.9</v>
      </c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122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outlineLevel="1" x14ac:dyDescent="0.2">
      <c r="A86" s="141"/>
      <c r="B86" s="141"/>
      <c r="C86" s="177" t="s">
        <v>218</v>
      </c>
      <c r="D86" s="150"/>
      <c r="E86" s="154">
        <v>5.46</v>
      </c>
      <c r="F86" s="157"/>
      <c r="G86" s="157"/>
      <c r="H86" s="157"/>
      <c r="I86" s="157"/>
      <c r="J86" s="157"/>
      <c r="K86" s="157"/>
      <c r="L86" s="157"/>
      <c r="M86" s="157"/>
      <c r="N86" s="148"/>
      <c r="O86" s="148"/>
      <c r="P86" s="148"/>
      <c r="Q86" s="148"/>
      <c r="R86" s="148"/>
      <c r="S86" s="148"/>
      <c r="T86" s="149"/>
      <c r="U86" s="148"/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113</v>
      </c>
      <c r="AF86" s="140">
        <v>0</v>
      </c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x14ac:dyDescent="0.2">
      <c r="A87" s="142" t="s">
        <v>106</v>
      </c>
      <c r="B87" s="142" t="s">
        <v>73</v>
      </c>
      <c r="C87" s="178" t="s">
        <v>74</v>
      </c>
      <c r="D87" s="151"/>
      <c r="E87" s="155"/>
      <c r="F87" s="158"/>
      <c r="G87" s="158">
        <f>SUMIF(AE88:AE96,"&lt;&gt;NOR",G88:G96)</f>
        <v>0</v>
      </c>
      <c r="H87" s="158"/>
      <c r="I87" s="158">
        <f>SUM(I88:I96)</f>
        <v>0</v>
      </c>
      <c r="J87" s="158"/>
      <c r="K87" s="158">
        <f>SUM(K88:K96)</f>
        <v>0</v>
      </c>
      <c r="L87" s="158"/>
      <c r="M87" s="158">
        <f>SUM(M88:M96)</f>
        <v>0</v>
      </c>
      <c r="N87" s="151"/>
      <c r="O87" s="151">
        <f>SUM(O88:O96)</f>
        <v>0</v>
      </c>
      <c r="P87" s="151"/>
      <c r="Q87" s="151">
        <f>SUM(Q88:Q96)</f>
        <v>0</v>
      </c>
      <c r="R87" s="151"/>
      <c r="S87" s="151"/>
      <c r="T87" s="152"/>
      <c r="U87" s="151">
        <f>SUM(U88:U96)</f>
        <v>0</v>
      </c>
      <c r="AE87" t="s">
        <v>107</v>
      </c>
    </row>
    <row r="88" spans="1:60" outlineLevel="1" x14ac:dyDescent="0.2">
      <c r="A88" s="141">
        <v>31</v>
      </c>
      <c r="B88" s="141" t="s">
        <v>219</v>
      </c>
      <c r="C88" s="176" t="s">
        <v>220</v>
      </c>
      <c r="D88" s="148" t="s">
        <v>144</v>
      </c>
      <c r="E88" s="153">
        <v>5324.2420000000002</v>
      </c>
      <c r="F88" s="156"/>
      <c r="G88" s="157">
        <f>ROUND(E88*F88,2)</f>
        <v>0</v>
      </c>
      <c r="H88" s="157"/>
      <c r="I88" s="157">
        <f>ROUND(E88*H88,2)</f>
        <v>0</v>
      </c>
      <c r="J88" s="157"/>
      <c r="K88" s="157">
        <f>ROUND(E88*J88,2)</f>
        <v>0</v>
      </c>
      <c r="L88" s="157">
        <v>21</v>
      </c>
      <c r="M88" s="157">
        <f>G88*(1+L88/100)</f>
        <v>0</v>
      </c>
      <c r="N88" s="148">
        <v>0</v>
      </c>
      <c r="O88" s="148">
        <f>ROUND(E88*N88,5)</f>
        <v>0</v>
      </c>
      <c r="P88" s="148">
        <v>0</v>
      </c>
      <c r="Q88" s="148">
        <f>ROUND(E88*P88,5)</f>
        <v>0</v>
      </c>
      <c r="R88" s="148"/>
      <c r="S88" s="148"/>
      <c r="T88" s="149">
        <v>0</v>
      </c>
      <c r="U88" s="148">
        <f>ROUND(E88*T88,2)</f>
        <v>0</v>
      </c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111</v>
      </c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ht="22.5" outlineLevel="1" x14ac:dyDescent="0.2">
      <c r="A89" s="141"/>
      <c r="B89" s="141"/>
      <c r="C89" s="177" t="s">
        <v>221</v>
      </c>
      <c r="D89" s="150"/>
      <c r="E89" s="154">
        <v>5324.2420000000002</v>
      </c>
      <c r="F89" s="157"/>
      <c r="G89" s="157"/>
      <c r="H89" s="157"/>
      <c r="I89" s="157"/>
      <c r="J89" s="157"/>
      <c r="K89" s="157"/>
      <c r="L89" s="157"/>
      <c r="M89" s="157"/>
      <c r="N89" s="148"/>
      <c r="O89" s="148"/>
      <c r="P89" s="148"/>
      <c r="Q89" s="148"/>
      <c r="R89" s="148"/>
      <c r="S89" s="148"/>
      <c r="T89" s="149"/>
      <c r="U89" s="148"/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113</v>
      </c>
      <c r="AF89" s="140">
        <v>0</v>
      </c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ht="22.5" outlineLevel="1" x14ac:dyDescent="0.2">
      <c r="A90" s="141">
        <v>32</v>
      </c>
      <c r="B90" s="141" t="s">
        <v>222</v>
      </c>
      <c r="C90" s="176" t="s">
        <v>223</v>
      </c>
      <c r="D90" s="148" t="s">
        <v>144</v>
      </c>
      <c r="E90" s="153">
        <v>152.68475000000001</v>
      </c>
      <c r="F90" s="156"/>
      <c r="G90" s="157">
        <f>ROUND(E90*F90,2)</f>
        <v>0</v>
      </c>
      <c r="H90" s="157"/>
      <c r="I90" s="157">
        <f>ROUND(E90*H90,2)</f>
        <v>0</v>
      </c>
      <c r="J90" s="157"/>
      <c r="K90" s="157">
        <f>ROUND(E90*J90,2)</f>
        <v>0</v>
      </c>
      <c r="L90" s="157">
        <v>21</v>
      </c>
      <c r="M90" s="157">
        <f>G90*(1+L90/100)</f>
        <v>0</v>
      </c>
      <c r="N90" s="148">
        <v>0</v>
      </c>
      <c r="O90" s="148">
        <f>ROUND(E90*N90,5)</f>
        <v>0</v>
      </c>
      <c r="P90" s="148">
        <v>0</v>
      </c>
      <c r="Q90" s="148">
        <f>ROUND(E90*P90,5)</f>
        <v>0</v>
      </c>
      <c r="R90" s="148"/>
      <c r="S90" s="148"/>
      <c r="T90" s="149">
        <v>0</v>
      </c>
      <c r="U90" s="148">
        <f>ROUND(E90*T90,2)</f>
        <v>0</v>
      </c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111</v>
      </c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outlineLevel="1" x14ac:dyDescent="0.2">
      <c r="A91" s="141"/>
      <c r="B91" s="141"/>
      <c r="C91" s="177" t="s">
        <v>224</v>
      </c>
      <c r="D91" s="150"/>
      <c r="E91" s="154">
        <v>81.180000000000007</v>
      </c>
      <c r="F91" s="157"/>
      <c r="G91" s="157"/>
      <c r="H91" s="157"/>
      <c r="I91" s="157"/>
      <c r="J91" s="157"/>
      <c r="K91" s="157"/>
      <c r="L91" s="157"/>
      <c r="M91" s="157"/>
      <c r="N91" s="148"/>
      <c r="O91" s="148"/>
      <c r="P91" s="148"/>
      <c r="Q91" s="148"/>
      <c r="R91" s="148"/>
      <c r="S91" s="148"/>
      <c r="T91" s="149"/>
      <c r="U91" s="148"/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113</v>
      </c>
      <c r="AF91" s="140">
        <v>0</v>
      </c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outlineLevel="1" x14ac:dyDescent="0.2">
      <c r="A92" s="141"/>
      <c r="B92" s="141"/>
      <c r="C92" s="177" t="s">
        <v>225</v>
      </c>
      <c r="D92" s="150"/>
      <c r="E92" s="154">
        <v>71.504750000000001</v>
      </c>
      <c r="F92" s="157"/>
      <c r="G92" s="157"/>
      <c r="H92" s="157"/>
      <c r="I92" s="157"/>
      <c r="J92" s="157"/>
      <c r="K92" s="157"/>
      <c r="L92" s="157"/>
      <c r="M92" s="157"/>
      <c r="N92" s="148"/>
      <c r="O92" s="148"/>
      <c r="P92" s="148"/>
      <c r="Q92" s="148"/>
      <c r="R92" s="148"/>
      <c r="S92" s="148"/>
      <c r="T92" s="149"/>
      <c r="U92" s="148"/>
      <c r="V92" s="140"/>
      <c r="W92" s="140"/>
      <c r="X92" s="140"/>
      <c r="Y92" s="140"/>
      <c r="Z92" s="140"/>
      <c r="AA92" s="140"/>
      <c r="AB92" s="140"/>
      <c r="AC92" s="140"/>
      <c r="AD92" s="140"/>
      <c r="AE92" s="140" t="s">
        <v>113</v>
      </c>
      <c r="AF92" s="140">
        <v>0</v>
      </c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ht="22.5" outlineLevel="1" x14ac:dyDescent="0.2">
      <c r="A93" s="141">
        <v>33</v>
      </c>
      <c r="B93" s="141" t="s">
        <v>226</v>
      </c>
      <c r="C93" s="176" t="s">
        <v>227</v>
      </c>
      <c r="D93" s="148" t="s">
        <v>144</v>
      </c>
      <c r="E93" s="153">
        <v>13.103999999999999</v>
      </c>
      <c r="F93" s="156"/>
      <c r="G93" s="157">
        <f>ROUND(E93*F93,2)</f>
        <v>0</v>
      </c>
      <c r="H93" s="157"/>
      <c r="I93" s="157">
        <f>ROUND(E93*H93,2)</f>
        <v>0</v>
      </c>
      <c r="J93" s="157"/>
      <c r="K93" s="157">
        <f>ROUND(E93*J93,2)</f>
        <v>0</v>
      </c>
      <c r="L93" s="157">
        <v>21</v>
      </c>
      <c r="M93" s="157">
        <f>G93*(1+L93/100)</f>
        <v>0</v>
      </c>
      <c r="N93" s="148">
        <v>0</v>
      </c>
      <c r="O93" s="148">
        <f>ROUND(E93*N93,5)</f>
        <v>0</v>
      </c>
      <c r="P93" s="148">
        <v>0</v>
      </c>
      <c r="Q93" s="148">
        <f>ROUND(E93*P93,5)</f>
        <v>0</v>
      </c>
      <c r="R93" s="148"/>
      <c r="S93" s="148"/>
      <c r="T93" s="149">
        <v>0</v>
      </c>
      <c r="U93" s="148">
        <f>ROUND(E93*T93,2)</f>
        <v>0</v>
      </c>
      <c r="V93" s="140"/>
      <c r="W93" s="140"/>
      <c r="X93" s="140"/>
      <c r="Y93" s="140"/>
      <c r="Z93" s="140"/>
      <c r="AA93" s="140"/>
      <c r="AB93" s="140"/>
      <c r="AC93" s="140"/>
      <c r="AD93" s="140"/>
      <c r="AE93" s="140" t="s">
        <v>111</v>
      </c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outlineLevel="1" x14ac:dyDescent="0.2">
      <c r="A94" s="141"/>
      <c r="B94" s="141"/>
      <c r="C94" s="177" t="s">
        <v>228</v>
      </c>
      <c r="D94" s="150"/>
      <c r="E94" s="154">
        <v>13.103999999999999</v>
      </c>
      <c r="F94" s="157"/>
      <c r="G94" s="157"/>
      <c r="H94" s="157"/>
      <c r="I94" s="157"/>
      <c r="J94" s="157"/>
      <c r="K94" s="157"/>
      <c r="L94" s="157"/>
      <c r="M94" s="157"/>
      <c r="N94" s="148"/>
      <c r="O94" s="148"/>
      <c r="P94" s="148"/>
      <c r="Q94" s="148"/>
      <c r="R94" s="148"/>
      <c r="S94" s="148"/>
      <c r="T94" s="149"/>
      <c r="U94" s="148"/>
      <c r="V94" s="140"/>
      <c r="W94" s="140"/>
      <c r="X94" s="140"/>
      <c r="Y94" s="140"/>
      <c r="Z94" s="140"/>
      <c r="AA94" s="140"/>
      <c r="AB94" s="140"/>
      <c r="AC94" s="140"/>
      <c r="AD94" s="140"/>
      <c r="AE94" s="140" t="s">
        <v>113</v>
      </c>
      <c r="AF94" s="140">
        <v>0</v>
      </c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outlineLevel="1" x14ac:dyDescent="0.2">
      <c r="A95" s="141">
        <v>34</v>
      </c>
      <c r="B95" s="141" t="s">
        <v>229</v>
      </c>
      <c r="C95" s="176" t="s">
        <v>230</v>
      </c>
      <c r="D95" s="148" t="s">
        <v>144</v>
      </c>
      <c r="E95" s="153">
        <v>214.51425</v>
      </c>
      <c r="F95" s="156"/>
      <c r="G95" s="157">
        <f>ROUND(E95*F95,2)</f>
        <v>0</v>
      </c>
      <c r="H95" s="157"/>
      <c r="I95" s="157">
        <f>ROUND(E95*H95,2)</f>
        <v>0</v>
      </c>
      <c r="J95" s="157"/>
      <c r="K95" s="157">
        <f>ROUND(E95*J95,2)</f>
        <v>0</v>
      </c>
      <c r="L95" s="157">
        <v>21</v>
      </c>
      <c r="M95" s="157">
        <f>G95*(1+L95/100)</f>
        <v>0</v>
      </c>
      <c r="N95" s="148">
        <v>0</v>
      </c>
      <c r="O95" s="148">
        <f>ROUND(E95*N95,5)</f>
        <v>0</v>
      </c>
      <c r="P95" s="148">
        <v>0</v>
      </c>
      <c r="Q95" s="148">
        <f>ROUND(E95*P95,5)</f>
        <v>0</v>
      </c>
      <c r="R95" s="148"/>
      <c r="S95" s="148"/>
      <c r="T95" s="149">
        <v>0</v>
      </c>
      <c r="U95" s="148">
        <f>ROUND(E95*T95,2)</f>
        <v>0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 t="s">
        <v>111</v>
      </c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outlineLevel="1" x14ac:dyDescent="0.2">
      <c r="A96" s="141"/>
      <c r="B96" s="141"/>
      <c r="C96" s="177" t="s">
        <v>231</v>
      </c>
      <c r="D96" s="150"/>
      <c r="E96" s="154">
        <v>214.51425</v>
      </c>
      <c r="F96" s="157"/>
      <c r="G96" s="157"/>
      <c r="H96" s="157"/>
      <c r="I96" s="157"/>
      <c r="J96" s="157"/>
      <c r="K96" s="157"/>
      <c r="L96" s="157"/>
      <c r="M96" s="157"/>
      <c r="N96" s="148"/>
      <c r="O96" s="148"/>
      <c r="P96" s="148"/>
      <c r="Q96" s="148"/>
      <c r="R96" s="148"/>
      <c r="S96" s="148"/>
      <c r="T96" s="149"/>
      <c r="U96" s="148"/>
      <c r="V96" s="140"/>
      <c r="W96" s="140"/>
      <c r="X96" s="140"/>
      <c r="Y96" s="140"/>
      <c r="Z96" s="140"/>
      <c r="AA96" s="140"/>
      <c r="AB96" s="140"/>
      <c r="AC96" s="140"/>
      <c r="AD96" s="140"/>
      <c r="AE96" s="140" t="s">
        <v>113</v>
      </c>
      <c r="AF96" s="140">
        <v>0</v>
      </c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x14ac:dyDescent="0.2">
      <c r="A97" s="142" t="s">
        <v>106</v>
      </c>
      <c r="B97" s="142" t="s">
        <v>75</v>
      </c>
      <c r="C97" s="178" t="s">
        <v>76</v>
      </c>
      <c r="D97" s="151"/>
      <c r="E97" s="155"/>
      <c r="F97" s="158"/>
      <c r="G97" s="158">
        <f>SUMIF(AE98:AE98,"&lt;&gt;NOR",G98:G98)</f>
        <v>0</v>
      </c>
      <c r="H97" s="158"/>
      <c r="I97" s="158">
        <f>SUM(I98:I98)</f>
        <v>0</v>
      </c>
      <c r="J97" s="158"/>
      <c r="K97" s="158">
        <f>SUM(K98:K98)</f>
        <v>0</v>
      </c>
      <c r="L97" s="158"/>
      <c r="M97" s="158">
        <f>SUM(M98:M98)</f>
        <v>0</v>
      </c>
      <c r="N97" s="151"/>
      <c r="O97" s="151">
        <f>SUM(O98:O98)</f>
        <v>0</v>
      </c>
      <c r="P97" s="151"/>
      <c r="Q97" s="151">
        <f>SUM(Q98:Q98)</f>
        <v>0</v>
      </c>
      <c r="R97" s="151"/>
      <c r="S97" s="151"/>
      <c r="T97" s="152"/>
      <c r="U97" s="151">
        <f>SUM(U98:U98)</f>
        <v>0.39</v>
      </c>
      <c r="AE97" t="s">
        <v>107</v>
      </c>
    </row>
    <row r="98" spans="1:60" outlineLevel="1" x14ac:dyDescent="0.2">
      <c r="A98" s="141">
        <v>35</v>
      </c>
      <c r="B98" s="141" t="s">
        <v>232</v>
      </c>
      <c r="C98" s="176" t="s">
        <v>233</v>
      </c>
      <c r="D98" s="148" t="s">
        <v>234</v>
      </c>
      <c r="E98" s="153">
        <v>1</v>
      </c>
      <c r="F98" s="156"/>
      <c r="G98" s="157">
        <f>ROUND(E98*F98,2)</f>
        <v>0</v>
      </c>
      <c r="H98" s="157"/>
      <c r="I98" s="157">
        <f>ROUND(E98*H98,2)</f>
        <v>0</v>
      </c>
      <c r="J98" s="157"/>
      <c r="K98" s="157">
        <f>ROUND(E98*J98,2)</f>
        <v>0</v>
      </c>
      <c r="L98" s="157">
        <v>21</v>
      </c>
      <c r="M98" s="157">
        <f>G98*(1+L98/100)</f>
        <v>0</v>
      </c>
      <c r="N98" s="148">
        <v>0</v>
      </c>
      <c r="O98" s="148">
        <f>ROUND(E98*N98,5)</f>
        <v>0</v>
      </c>
      <c r="P98" s="148">
        <v>0</v>
      </c>
      <c r="Q98" s="148">
        <f>ROUND(E98*P98,5)</f>
        <v>0</v>
      </c>
      <c r="R98" s="148"/>
      <c r="S98" s="148"/>
      <c r="T98" s="149">
        <v>0.39</v>
      </c>
      <c r="U98" s="148">
        <f>ROUND(E98*T98,2)</f>
        <v>0.39</v>
      </c>
      <c r="V98" s="140"/>
      <c r="W98" s="140"/>
      <c r="X98" s="140"/>
      <c r="Y98" s="140"/>
      <c r="Z98" s="140"/>
      <c r="AA98" s="140"/>
      <c r="AB98" s="140"/>
      <c r="AC98" s="140"/>
      <c r="AD98" s="140"/>
      <c r="AE98" s="140" t="s">
        <v>111</v>
      </c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x14ac:dyDescent="0.2">
      <c r="A99" s="142" t="s">
        <v>106</v>
      </c>
      <c r="B99" s="142" t="s">
        <v>77</v>
      </c>
      <c r="C99" s="178" t="s">
        <v>78</v>
      </c>
      <c r="D99" s="151"/>
      <c r="E99" s="155"/>
      <c r="F99" s="158"/>
      <c r="G99" s="158">
        <f>SUMIF(AE100:AE101,"&lt;&gt;NOR",G100:G101)</f>
        <v>0</v>
      </c>
      <c r="H99" s="158"/>
      <c r="I99" s="158">
        <f>SUM(I100:I101)</f>
        <v>0</v>
      </c>
      <c r="J99" s="158"/>
      <c r="K99" s="158">
        <f>SUM(K100:K101)</f>
        <v>0</v>
      </c>
      <c r="L99" s="158"/>
      <c r="M99" s="158">
        <f>SUM(M100:M101)</f>
        <v>0</v>
      </c>
      <c r="N99" s="151"/>
      <c r="O99" s="151">
        <f>SUM(O100:O101)</f>
        <v>2.0320000000000001E-2</v>
      </c>
      <c r="P99" s="151"/>
      <c r="Q99" s="151">
        <f>SUM(Q100:Q101)</f>
        <v>0</v>
      </c>
      <c r="R99" s="151"/>
      <c r="S99" s="151"/>
      <c r="T99" s="152"/>
      <c r="U99" s="151">
        <f>SUM(U100:U101)</f>
        <v>15.89</v>
      </c>
      <c r="AE99" t="s">
        <v>107</v>
      </c>
    </row>
    <row r="100" spans="1:60" ht="22.5" outlineLevel="1" x14ac:dyDescent="0.2">
      <c r="A100" s="141">
        <v>36</v>
      </c>
      <c r="B100" s="141" t="s">
        <v>235</v>
      </c>
      <c r="C100" s="176" t="s">
        <v>236</v>
      </c>
      <c r="D100" s="148" t="s">
        <v>110</v>
      </c>
      <c r="E100" s="153">
        <v>119.5</v>
      </c>
      <c r="F100" s="156"/>
      <c r="G100" s="157">
        <f>ROUND(E100*F100,2)</f>
        <v>0</v>
      </c>
      <c r="H100" s="157"/>
      <c r="I100" s="157">
        <f>ROUND(E100*H100,2)</f>
        <v>0</v>
      </c>
      <c r="J100" s="157"/>
      <c r="K100" s="157">
        <f>ROUND(E100*J100,2)</f>
        <v>0</v>
      </c>
      <c r="L100" s="157">
        <v>21</v>
      </c>
      <c r="M100" s="157">
        <f>G100*(1+L100/100)</f>
        <v>0</v>
      </c>
      <c r="N100" s="148">
        <v>1.7000000000000001E-4</v>
      </c>
      <c r="O100" s="148">
        <f>ROUND(E100*N100,5)</f>
        <v>2.0320000000000001E-2</v>
      </c>
      <c r="P100" s="148">
        <v>0</v>
      </c>
      <c r="Q100" s="148">
        <f>ROUND(E100*P100,5)</f>
        <v>0</v>
      </c>
      <c r="R100" s="148"/>
      <c r="S100" s="148"/>
      <c r="T100" s="149">
        <v>0.13300000000000001</v>
      </c>
      <c r="U100" s="148">
        <f>ROUND(E100*T100,2)</f>
        <v>15.89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 t="s">
        <v>111</v>
      </c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outlineLevel="1" x14ac:dyDescent="0.2">
      <c r="A101" s="141"/>
      <c r="B101" s="141"/>
      <c r="C101" s="177" t="s">
        <v>237</v>
      </c>
      <c r="D101" s="150"/>
      <c r="E101" s="154">
        <v>119.5</v>
      </c>
      <c r="F101" s="157"/>
      <c r="G101" s="157"/>
      <c r="H101" s="157"/>
      <c r="I101" s="157"/>
      <c r="J101" s="157"/>
      <c r="K101" s="157"/>
      <c r="L101" s="157"/>
      <c r="M101" s="157"/>
      <c r="N101" s="148"/>
      <c r="O101" s="148"/>
      <c r="P101" s="148"/>
      <c r="Q101" s="148"/>
      <c r="R101" s="148"/>
      <c r="S101" s="148"/>
      <c r="T101" s="149"/>
      <c r="U101" s="148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 t="s">
        <v>113</v>
      </c>
      <c r="AF101" s="140">
        <v>0</v>
      </c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x14ac:dyDescent="0.2">
      <c r="A102" s="142" t="s">
        <v>106</v>
      </c>
      <c r="B102" s="142" t="s">
        <v>79</v>
      </c>
      <c r="C102" s="178" t="s">
        <v>26</v>
      </c>
      <c r="D102" s="151"/>
      <c r="E102" s="155"/>
      <c r="F102" s="158"/>
      <c r="G102" s="158">
        <f>SUMIF(AE103:AE110,"&lt;&gt;NOR",G103:G110)</f>
        <v>0</v>
      </c>
      <c r="H102" s="158"/>
      <c r="I102" s="158">
        <f>SUM(I103:I110)</f>
        <v>0</v>
      </c>
      <c r="J102" s="158"/>
      <c r="K102" s="158">
        <f>SUM(K103:K110)</f>
        <v>0</v>
      </c>
      <c r="L102" s="158"/>
      <c r="M102" s="158">
        <f>SUM(M103:M110)</f>
        <v>0</v>
      </c>
      <c r="N102" s="151"/>
      <c r="O102" s="151">
        <f>SUM(O103:O110)</f>
        <v>0</v>
      </c>
      <c r="P102" s="151"/>
      <c r="Q102" s="151">
        <f>SUM(Q103:Q110)</f>
        <v>0</v>
      </c>
      <c r="R102" s="151"/>
      <c r="S102" s="151"/>
      <c r="T102" s="152"/>
      <c r="U102" s="151">
        <f>SUM(U103:U110)</f>
        <v>0</v>
      </c>
      <c r="AE102" t="s">
        <v>107</v>
      </c>
    </row>
    <row r="103" spans="1:60" outlineLevel="1" x14ac:dyDescent="0.2">
      <c r="A103" s="141">
        <v>37</v>
      </c>
      <c r="B103" s="141" t="s">
        <v>238</v>
      </c>
      <c r="C103" s="176" t="s">
        <v>239</v>
      </c>
      <c r="D103" s="148" t="s">
        <v>240</v>
      </c>
      <c r="E103" s="153">
        <v>1</v>
      </c>
      <c r="F103" s="156"/>
      <c r="G103" s="157">
        <f t="shared" ref="G103:G110" si="0">ROUND(E103*F103,2)</f>
        <v>0</v>
      </c>
      <c r="H103" s="157"/>
      <c r="I103" s="157">
        <f t="shared" ref="I103:I110" si="1">ROUND(E103*H103,2)</f>
        <v>0</v>
      </c>
      <c r="J103" s="157"/>
      <c r="K103" s="157">
        <f t="shared" ref="K103:K110" si="2">ROUND(E103*J103,2)</f>
        <v>0</v>
      </c>
      <c r="L103" s="157">
        <v>21</v>
      </c>
      <c r="M103" s="157">
        <f t="shared" ref="M103:M110" si="3">G103*(1+L103/100)</f>
        <v>0</v>
      </c>
      <c r="N103" s="148">
        <v>0</v>
      </c>
      <c r="O103" s="148">
        <f t="shared" ref="O103:O110" si="4">ROUND(E103*N103,5)</f>
        <v>0</v>
      </c>
      <c r="P103" s="148">
        <v>0</v>
      </c>
      <c r="Q103" s="148">
        <f t="shared" ref="Q103:Q110" si="5">ROUND(E103*P103,5)</f>
        <v>0</v>
      </c>
      <c r="R103" s="148"/>
      <c r="S103" s="148"/>
      <c r="T103" s="149">
        <v>0</v>
      </c>
      <c r="U103" s="148">
        <f t="shared" ref="U103:U110" si="6">ROUND(E103*T103,2)</f>
        <v>0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 t="s">
        <v>111</v>
      </c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outlineLevel="1" x14ac:dyDescent="0.2">
      <c r="A104" s="141">
        <v>38</v>
      </c>
      <c r="B104" s="141" t="s">
        <v>241</v>
      </c>
      <c r="C104" s="176" t="s">
        <v>242</v>
      </c>
      <c r="D104" s="148" t="s">
        <v>240</v>
      </c>
      <c r="E104" s="153">
        <v>1</v>
      </c>
      <c r="F104" s="156"/>
      <c r="G104" s="157">
        <f t="shared" si="0"/>
        <v>0</v>
      </c>
      <c r="H104" s="157"/>
      <c r="I104" s="157">
        <f t="shared" si="1"/>
        <v>0</v>
      </c>
      <c r="J104" s="157"/>
      <c r="K104" s="157">
        <f t="shared" si="2"/>
        <v>0</v>
      </c>
      <c r="L104" s="157">
        <v>21</v>
      </c>
      <c r="M104" s="157">
        <f t="shared" si="3"/>
        <v>0</v>
      </c>
      <c r="N104" s="148">
        <v>0</v>
      </c>
      <c r="O104" s="148">
        <f t="shared" si="4"/>
        <v>0</v>
      </c>
      <c r="P104" s="148">
        <v>0</v>
      </c>
      <c r="Q104" s="148">
        <f t="shared" si="5"/>
        <v>0</v>
      </c>
      <c r="R104" s="148"/>
      <c r="S104" s="148"/>
      <c r="T104" s="149">
        <v>0</v>
      </c>
      <c r="U104" s="148">
        <f t="shared" si="6"/>
        <v>0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 t="s">
        <v>111</v>
      </c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2">
      <c r="A105" s="141">
        <v>39</v>
      </c>
      <c r="B105" s="141" t="s">
        <v>243</v>
      </c>
      <c r="C105" s="176" t="s">
        <v>244</v>
      </c>
      <c r="D105" s="148" t="s">
        <v>240</v>
      </c>
      <c r="E105" s="153">
        <v>1</v>
      </c>
      <c r="F105" s="156"/>
      <c r="G105" s="157">
        <f t="shared" si="0"/>
        <v>0</v>
      </c>
      <c r="H105" s="157"/>
      <c r="I105" s="157">
        <f t="shared" si="1"/>
        <v>0</v>
      </c>
      <c r="J105" s="157"/>
      <c r="K105" s="157">
        <f t="shared" si="2"/>
        <v>0</v>
      </c>
      <c r="L105" s="157">
        <v>21</v>
      </c>
      <c r="M105" s="157">
        <f t="shared" si="3"/>
        <v>0</v>
      </c>
      <c r="N105" s="148">
        <v>0</v>
      </c>
      <c r="O105" s="148">
        <f t="shared" si="4"/>
        <v>0</v>
      </c>
      <c r="P105" s="148">
        <v>0</v>
      </c>
      <c r="Q105" s="148">
        <f t="shared" si="5"/>
        <v>0</v>
      </c>
      <c r="R105" s="148"/>
      <c r="S105" s="148"/>
      <c r="T105" s="149">
        <v>0</v>
      </c>
      <c r="U105" s="148">
        <f t="shared" si="6"/>
        <v>0</v>
      </c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 t="s">
        <v>111</v>
      </c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outlineLevel="1" x14ac:dyDescent="0.2">
      <c r="A106" s="141">
        <v>40</v>
      </c>
      <c r="B106" s="141" t="s">
        <v>245</v>
      </c>
      <c r="C106" s="176" t="s">
        <v>246</v>
      </c>
      <c r="D106" s="148" t="s">
        <v>240</v>
      </c>
      <c r="E106" s="153">
        <v>1</v>
      </c>
      <c r="F106" s="156"/>
      <c r="G106" s="157">
        <f t="shared" si="0"/>
        <v>0</v>
      </c>
      <c r="H106" s="157"/>
      <c r="I106" s="157">
        <f t="shared" si="1"/>
        <v>0</v>
      </c>
      <c r="J106" s="157"/>
      <c r="K106" s="157">
        <f t="shared" si="2"/>
        <v>0</v>
      </c>
      <c r="L106" s="157">
        <v>21</v>
      </c>
      <c r="M106" s="157">
        <f t="shared" si="3"/>
        <v>0</v>
      </c>
      <c r="N106" s="148">
        <v>0</v>
      </c>
      <c r="O106" s="148">
        <f t="shared" si="4"/>
        <v>0</v>
      </c>
      <c r="P106" s="148">
        <v>0</v>
      </c>
      <c r="Q106" s="148">
        <f t="shared" si="5"/>
        <v>0</v>
      </c>
      <c r="R106" s="148"/>
      <c r="S106" s="148"/>
      <c r="T106" s="149">
        <v>0</v>
      </c>
      <c r="U106" s="148">
        <f t="shared" si="6"/>
        <v>0</v>
      </c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 t="s">
        <v>111</v>
      </c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ht="22.5" outlineLevel="1" x14ac:dyDescent="0.2">
      <c r="A107" s="141">
        <v>41</v>
      </c>
      <c r="B107" s="141" t="s">
        <v>247</v>
      </c>
      <c r="C107" s="176" t="s">
        <v>248</v>
      </c>
      <c r="D107" s="148" t="s">
        <v>240</v>
      </c>
      <c r="E107" s="153">
        <v>1</v>
      </c>
      <c r="F107" s="156"/>
      <c r="G107" s="157">
        <f t="shared" si="0"/>
        <v>0</v>
      </c>
      <c r="H107" s="157"/>
      <c r="I107" s="157">
        <f t="shared" si="1"/>
        <v>0</v>
      </c>
      <c r="J107" s="157"/>
      <c r="K107" s="157">
        <f t="shared" si="2"/>
        <v>0</v>
      </c>
      <c r="L107" s="157">
        <v>21</v>
      </c>
      <c r="M107" s="157">
        <f t="shared" si="3"/>
        <v>0</v>
      </c>
      <c r="N107" s="148">
        <v>0</v>
      </c>
      <c r="O107" s="148">
        <f t="shared" si="4"/>
        <v>0</v>
      </c>
      <c r="P107" s="148">
        <v>0</v>
      </c>
      <c r="Q107" s="148">
        <f t="shared" si="5"/>
        <v>0</v>
      </c>
      <c r="R107" s="148"/>
      <c r="S107" s="148"/>
      <c r="T107" s="149">
        <v>0</v>
      </c>
      <c r="U107" s="148">
        <f t="shared" si="6"/>
        <v>0</v>
      </c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 t="s">
        <v>111</v>
      </c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outlineLevel="1" x14ac:dyDescent="0.2">
      <c r="A108" s="141">
        <v>42</v>
      </c>
      <c r="B108" s="141" t="s">
        <v>249</v>
      </c>
      <c r="C108" s="176" t="s">
        <v>250</v>
      </c>
      <c r="D108" s="148" t="s">
        <v>240</v>
      </c>
      <c r="E108" s="153">
        <v>1</v>
      </c>
      <c r="F108" s="156"/>
      <c r="G108" s="157">
        <f t="shared" si="0"/>
        <v>0</v>
      </c>
      <c r="H108" s="157"/>
      <c r="I108" s="157">
        <f t="shared" si="1"/>
        <v>0</v>
      </c>
      <c r="J108" s="157"/>
      <c r="K108" s="157">
        <f t="shared" si="2"/>
        <v>0</v>
      </c>
      <c r="L108" s="157">
        <v>21</v>
      </c>
      <c r="M108" s="157">
        <f t="shared" si="3"/>
        <v>0</v>
      </c>
      <c r="N108" s="148">
        <v>0</v>
      </c>
      <c r="O108" s="148">
        <f t="shared" si="4"/>
        <v>0</v>
      </c>
      <c r="P108" s="148">
        <v>0</v>
      </c>
      <c r="Q108" s="148">
        <f t="shared" si="5"/>
        <v>0</v>
      </c>
      <c r="R108" s="148"/>
      <c r="S108" s="148"/>
      <c r="T108" s="149">
        <v>0</v>
      </c>
      <c r="U108" s="148">
        <f t="shared" si="6"/>
        <v>0</v>
      </c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 t="s">
        <v>111</v>
      </c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outlineLevel="1" x14ac:dyDescent="0.2">
      <c r="A109" s="141">
        <v>43</v>
      </c>
      <c r="B109" s="141" t="s">
        <v>251</v>
      </c>
      <c r="C109" s="176" t="s">
        <v>252</v>
      </c>
      <c r="D109" s="148" t="s">
        <v>240</v>
      </c>
      <c r="E109" s="153">
        <v>1</v>
      </c>
      <c r="F109" s="156"/>
      <c r="G109" s="157">
        <f t="shared" si="0"/>
        <v>0</v>
      </c>
      <c r="H109" s="157"/>
      <c r="I109" s="157">
        <f t="shared" si="1"/>
        <v>0</v>
      </c>
      <c r="J109" s="157"/>
      <c r="K109" s="157">
        <f t="shared" si="2"/>
        <v>0</v>
      </c>
      <c r="L109" s="157">
        <v>21</v>
      </c>
      <c r="M109" s="157">
        <f t="shared" si="3"/>
        <v>0</v>
      </c>
      <c r="N109" s="148">
        <v>0</v>
      </c>
      <c r="O109" s="148">
        <f t="shared" si="4"/>
        <v>0</v>
      </c>
      <c r="P109" s="148">
        <v>0</v>
      </c>
      <c r="Q109" s="148">
        <f t="shared" si="5"/>
        <v>0</v>
      </c>
      <c r="R109" s="148"/>
      <c r="S109" s="148"/>
      <c r="T109" s="149">
        <v>0</v>
      </c>
      <c r="U109" s="148">
        <f t="shared" si="6"/>
        <v>0</v>
      </c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 t="s">
        <v>111</v>
      </c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</row>
    <row r="110" spans="1:60" outlineLevel="1" x14ac:dyDescent="0.2">
      <c r="A110" s="166">
        <v>44</v>
      </c>
      <c r="B110" s="166" t="s">
        <v>253</v>
      </c>
      <c r="C110" s="179" t="s">
        <v>254</v>
      </c>
      <c r="D110" s="167" t="s">
        <v>240</v>
      </c>
      <c r="E110" s="168">
        <v>1</v>
      </c>
      <c r="F110" s="169"/>
      <c r="G110" s="170">
        <f t="shared" si="0"/>
        <v>0</v>
      </c>
      <c r="H110" s="170"/>
      <c r="I110" s="170">
        <f t="shared" si="1"/>
        <v>0</v>
      </c>
      <c r="J110" s="170"/>
      <c r="K110" s="170">
        <f t="shared" si="2"/>
        <v>0</v>
      </c>
      <c r="L110" s="170">
        <v>21</v>
      </c>
      <c r="M110" s="170">
        <f t="shared" si="3"/>
        <v>0</v>
      </c>
      <c r="N110" s="167">
        <v>0</v>
      </c>
      <c r="O110" s="167">
        <f t="shared" si="4"/>
        <v>0</v>
      </c>
      <c r="P110" s="167">
        <v>0</v>
      </c>
      <c r="Q110" s="167">
        <f t="shared" si="5"/>
        <v>0</v>
      </c>
      <c r="R110" s="167"/>
      <c r="S110" s="167"/>
      <c r="T110" s="171">
        <v>0</v>
      </c>
      <c r="U110" s="167">
        <f t="shared" si="6"/>
        <v>0</v>
      </c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 t="s">
        <v>111</v>
      </c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x14ac:dyDescent="0.2">
      <c r="A111" s="4"/>
      <c r="B111" s="5" t="s">
        <v>255</v>
      </c>
      <c r="C111" s="180" t="s">
        <v>255</v>
      </c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AC111">
        <v>15</v>
      </c>
      <c r="AD111">
        <v>21</v>
      </c>
    </row>
    <row r="112" spans="1:60" x14ac:dyDescent="0.2">
      <c r="A112" s="172"/>
      <c r="B112" s="173" t="s">
        <v>28</v>
      </c>
      <c r="C112" s="181" t="s">
        <v>255</v>
      </c>
      <c r="D112" s="174"/>
      <c r="E112" s="174"/>
      <c r="F112" s="174"/>
      <c r="G112" s="175">
        <f>G8+G45+G77+G80+G84+G87+G97+G99+G102</f>
        <v>0</v>
      </c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AC112">
        <f>SUMIF(L7:L110,AC111,G7:G110)</f>
        <v>0</v>
      </c>
      <c r="AD112">
        <f>SUMIF(L7:L110,AD111,G7:G110)</f>
        <v>0</v>
      </c>
      <c r="AE112" t="s">
        <v>256</v>
      </c>
    </row>
    <row r="113" spans="1:31" x14ac:dyDescent="0.2">
      <c r="A113" s="4"/>
      <c r="B113" s="5" t="s">
        <v>255</v>
      </c>
      <c r="C113" s="180" t="s">
        <v>255</v>
      </c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spans="1:31" x14ac:dyDescent="0.2">
      <c r="A114" s="4"/>
      <c r="B114" s="5" t="s">
        <v>255</v>
      </c>
      <c r="C114" s="180" t="s">
        <v>255</v>
      </c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spans="1:31" x14ac:dyDescent="0.2">
      <c r="A115" s="251" t="s">
        <v>257</v>
      </c>
      <c r="B115" s="251"/>
      <c r="C115" s="252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spans="1:31" x14ac:dyDescent="0.2">
      <c r="A116" s="253"/>
      <c r="B116" s="254"/>
      <c r="C116" s="255"/>
      <c r="D116" s="254"/>
      <c r="E116" s="254"/>
      <c r="F116" s="254"/>
      <c r="G116" s="256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AE116" t="s">
        <v>258</v>
      </c>
    </row>
    <row r="117" spans="1:31" x14ac:dyDescent="0.2">
      <c r="A117" s="257"/>
      <c r="B117" s="258"/>
      <c r="C117" s="259"/>
      <c r="D117" s="258"/>
      <c r="E117" s="258"/>
      <c r="F117" s="258"/>
      <c r="G117" s="260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spans="1:31" x14ac:dyDescent="0.2">
      <c r="A118" s="257"/>
      <c r="B118" s="258"/>
      <c r="C118" s="259"/>
      <c r="D118" s="258"/>
      <c r="E118" s="258"/>
      <c r="F118" s="258"/>
      <c r="G118" s="260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spans="1:31" x14ac:dyDescent="0.2">
      <c r="A119" s="257"/>
      <c r="B119" s="258"/>
      <c r="C119" s="259"/>
      <c r="D119" s="258"/>
      <c r="E119" s="258"/>
      <c r="F119" s="258"/>
      <c r="G119" s="260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spans="1:31" x14ac:dyDescent="0.2">
      <c r="A120" s="261"/>
      <c r="B120" s="262"/>
      <c r="C120" s="263"/>
      <c r="D120" s="262"/>
      <c r="E120" s="262"/>
      <c r="F120" s="262"/>
      <c r="G120" s="26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spans="1:31" x14ac:dyDescent="0.2">
      <c r="A121" s="4"/>
      <c r="B121" s="5" t="s">
        <v>255</v>
      </c>
      <c r="C121" s="180" t="s">
        <v>255</v>
      </c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spans="1:31" x14ac:dyDescent="0.2">
      <c r="C122" s="182"/>
      <c r="AE122" t="s">
        <v>259</v>
      </c>
    </row>
  </sheetData>
  <sheetProtection sheet="1" objects="1" scenarios="1" selectLockedCells="1"/>
  <mergeCells count="17">
    <mergeCell ref="C64:G64"/>
    <mergeCell ref="C69:G69"/>
    <mergeCell ref="C82:G82"/>
    <mergeCell ref="A115:C115"/>
    <mergeCell ref="A116:G120"/>
    <mergeCell ref="C56:G56"/>
    <mergeCell ref="A1:G1"/>
    <mergeCell ref="C2:G2"/>
    <mergeCell ref="C3:G3"/>
    <mergeCell ref="C4:G4"/>
    <mergeCell ref="C12:G12"/>
    <mergeCell ref="C19:G19"/>
    <mergeCell ref="C22:G22"/>
    <mergeCell ref="C31:G31"/>
    <mergeCell ref="C36:G36"/>
    <mergeCell ref="C39:G39"/>
    <mergeCell ref="C47:G47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Olsa</dc:creator>
  <cp:lastModifiedBy>Koubová Kateřina</cp:lastModifiedBy>
  <cp:lastPrinted>2014-02-28T09:52:57Z</cp:lastPrinted>
  <dcterms:created xsi:type="dcterms:W3CDTF">2009-04-08T07:15:50Z</dcterms:created>
  <dcterms:modified xsi:type="dcterms:W3CDTF">2024-03-21T08:32:17Z</dcterms:modified>
</cp:coreProperties>
</file>