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Petr\Documents\IČO\IČO - U staré elektrárny 6\PD - Ňumi\Rozpočet\"/>
    </mc:Choice>
  </mc:AlternateContent>
  <xr:revisionPtr revIDLastSave="0" documentId="13_ncr:1_{A1BCE7C1-5B06-44B1-B075-E710EF94A8E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1 - Modernizace výtahu v ..." sheetId="2" r:id="rId2"/>
  </sheets>
  <definedNames>
    <definedName name="_xlnm._FilterDatabase" localSheetId="1" hidden="1">'1 - Modernizace výtahu v ...'!$C$128:$K$244</definedName>
    <definedName name="_xlnm.Print_Titles" localSheetId="1">'1 - Modernizace výtahu v ...'!$128:$128</definedName>
    <definedName name="_xlnm.Print_Titles" localSheetId="0">'Rekapitulace stavby'!$92:$92</definedName>
    <definedName name="_xlnm.Print_Area" localSheetId="1">'1 - Modernizace výtahu v ...'!$C$4:$J$76,'1 - Modernizace výtahu v ...'!$C$118:$J$244</definedName>
    <definedName name="_xlnm.Print_Area" localSheetId="0">'Rekapitulace stavby'!$D$4:$AO$76,'Rekapitulace stavby'!$C$82:$AQ$96</definedName>
  </definedNames>
  <calcPr calcId="181029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/>
  <c r="BI244" i="2"/>
  <c r="BH244" i="2"/>
  <c r="BG244" i="2"/>
  <c r="BE244" i="2"/>
  <c r="T244" i="2"/>
  <c r="T243" i="2" s="1"/>
  <c r="R244" i="2"/>
  <c r="R243" i="2"/>
  <c r="P244" i="2"/>
  <c r="P243" i="2" s="1"/>
  <c r="BI242" i="2"/>
  <c r="BH242" i="2"/>
  <c r="BG242" i="2"/>
  <c r="BE242" i="2"/>
  <c r="T242" i="2"/>
  <c r="T241" i="2"/>
  <c r="R242" i="2"/>
  <c r="R241" i="2" s="1"/>
  <c r="P242" i="2"/>
  <c r="P241" i="2" s="1"/>
  <c r="BI240" i="2"/>
  <c r="BH240" i="2"/>
  <c r="BG240" i="2"/>
  <c r="BE240" i="2"/>
  <c r="T240" i="2"/>
  <c r="T239" i="2" s="1"/>
  <c r="R240" i="2"/>
  <c r="R239" i="2" s="1"/>
  <c r="P240" i="2"/>
  <c r="P239" i="2" s="1"/>
  <c r="BI238" i="2"/>
  <c r="BH238" i="2"/>
  <c r="BG238" i="2"/>
  <c r="BE238" i="2"/>
  <c r="T238" i="2"/>
  <c r="T237" i="2" s="1"/>
  <c r="T236" i="2" s="1"/>
  <c r="R238" i="2"/>
  <c r="R237" i="2"/>
  <c r="R236" i="2" s="1"/>
  <c r="P238" i="2"/>
  <c r="P237" i="2" s="1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0" i="2"/>
  <c r="BH220" i="2"/>
  <c r="BG220" i="2"/>
  <c r="BE220" i="2"/>
  <c r="T220" i="2"/>
  <c r="R220" i="2"/>
  <c r="P220" i="2"/>
  <c r="BI215" i="2"/>
  <c r="BH215" i="2"/>
  <c r="BG215" i="2"/>
  <c r="BE215" i="2"/>
  <c r="T215" i="2"/>
  <c r="R215" i="2"/>
  <c r="R213" i="2" s="1"/>
  <c r="P215" i="2"/>
  <c r="BI214" i="2"/>
  <c r="BH214" i="2"/>
  <c r="BG214" i="2"/>
  <c r="BE214" i="2"/>
  <c r="T214" i="2"/>
  <c r="T213" i="2" s="1"/>
  <c r="R214" i="2"/>
  <c r="P214" i="2"/>
  <c r="P213" i="2" s="1"/>
  <c r="BI212" i="2"/>
  <c r="BH212" i="2"/>
  <c r="BG212" i="2"/>
  <c r="BE212" i="2"/>
  <c r="T212" i="2"/>
  <c r="R212" i="2"/>
  <c r="P212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3" i="2"/>
  <c r="BH193" i="2"/>
  <c r="BG193" i="2"/>
  <c r="BE193" i="2"/>
  <c r="T193" i="2"/>
  <c r="T192" i="2" s="1"/>
  <c r="R193" i="2"/>
  <c r="R192" i="2"/>
  <c r="P193" i="2"/>
  <c r="P192" i="2" s="1"/>
  <c r="BI191" i="2"/>
  <c r="BH191" i="2"/>
  <c r="BG191" i="2"/>
  <c r="BE191" i="2"/>
  <c r="T191" i="2"/>
  <c r="R191" i="2"/>
  <c r="P191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J125" i="2"/>
  <c r="F125" i="2"/>
  <c r="F123" i="2"/>
  <c r="E121" i="2"/>
  <c r="J89" i="2"/>
  <c r="F89" i="2"/>
  <c r="F87" i="2"/>
  <c r="E85" i="2"/>
  <c r="J22" i="2"/>
  <c r="E22" i="2"/>
  <c r="J90" i="2" s="1"/>
  <c r="J21" i="2"/>
  <c r="J16" i="2"/>
  <c r="E16" i="2"/>
  <c r="F126" i="2" s="1"/>
  <c r="J15" i="2"/>
  <c r="J10" i="2"/>
  <c r="J87" i="2" s="1"/>
  <c r="L90" i="1"/>
  <c r="AM90" i="1"/>
  <c r="AM89" i="1"/>
  <c r="L89" i="1"/>
  <c r="AM87" i="1"/>
  <c r="L87" i="1"/>
  <c r="L85" i="1"/>
  <c r="L84" i="1"/>
  <c r="J172" i="2"/>
  <c r="J171" i="2"/>
  <c r="J163" i="2"/>
  <c r="J159" i="2"/>
  <c r="J153" i="2"/>
  <c r="BK151" i="2"/>
  <c r="J147" i="2"/>
  <c r="BK138" i="2"/>
  <c r="BK132" i="2"/>
  <c r="J233" i="2"/>
  <c r="J214" i="2"/>
  <c r="J210" i="2"/>
  <c r="BK206" i="2"/>
  <c r="J203" i="2"/>
  <c r="J200" i="2"/>
  <c r="J196" i="2"/>
  <c r="J191" i="2"/>
  <c r="BK188" i="2"/>
  <c r="BK183" i="2"/>
  <c r="BK178" i="2"/>
  <c r="J169" i="2"/>
  <c r="BK165" i="2"/>
  <c r="J158" i="2"/>
  <c r="BK155" i="2"/>
  <c r="BK146" i="2"/>
  <c r="J140" i="2"/>
  <c r="J173" i="2"/>
  <c r="J165" i="2"/>
  <c r="BK162" i="2"/>
  <c r="J155" i="2"/>
  <c r="J152" i="2"/>
  <c r="BK150" i="2"/>
  <c r="BK140" i="2"/>
  <c r="BK134" i="2"/>
  <c r="J234" i="2"/>
  <c r="BK220" i="2"/>
  <c r="BK212" i="2"/>
  <c r="BK208" i="2"/>
  <c r="BK204" i="2"/>
  <c r="BK202" i="2"/>
  <c r="J197" i="2"/>
  <c r="J193" i="2"/>
  <c r="J189" i="2"/>
  <c r="BK185" i="2"/>
  <c r="J180" i="2"/>
  <c r="BK173" i="2"/>
  <c r="J167" i="2"/>
  <c r="J162" i="2"/>
  <c r="J156" i="2"/>
  <c r="BK147" i="2"/>
  <c r="BK143" i="2"/>
  <c r="J136" i="2"/>
  <c r="BK244" i="2"/>
  <c r="BK242" i="2"/>
  <c r="J206" i="2"/>
  <c r="J204" i="2"/>
  <c r="BK203" i="2"/>
  <c r="BK197" i="2"/>
  <c r="J188" i="2"/>
  <c r="BK187" i="2"/>
  <c r="J181" i="2"/>
  <c r="J178" i="2"/>
  <c r="J175" i="2"/>
  <c r="BK172" i="2"/>
  <c r="BK171" i="2"/>
  <c r="BK167" i="2"/>
  <c r="BK161" i="2"/>
  <c r="BK159" i="2"/>
  <c r="BK156" i="2"/>
  <c r="BK153" i="2"/>
  <c r="J151" i="2"/>
  <c r="J150" i="2"/>
  <c r="BK148" i="2"/>
  <c r="J145" i="2"/>
  <c r="J143" i="2"/>
  <c r="J134" i="2"/>
  <c r="J132" i="2"/>
  <c r="J244" i="2"/>
  <c r="J242" i="2"/>
  <c r="BK240" i="2"/>
  <c r="J240" i="2"/>
  <c r="BK238" i="2"/>
  <c r="J238" i="2"/>
  <c r="BK235" i="2"/>
  <c r="J235" i="2"/>
  <c r="BK234" i="2"/>
  <c r="BK232" i="2"/>
  <c r="J231" i="2"/>
  <c r="BK228" i="2"/>
  <c r="J227" i="2"/>
  <c r="BK215" i="2"/>
  <c r="BK214" i="2"/>
  <c r="J208" i="2"/>
  <c r="J205" i="2"/>
  <c r="J202" i="2"/>
  <c r="BK198" i="2"/>
  <c r="BK196" i="2"/>
  <c r="BK193" i="2"/>
  <c r="J187" i="2"/>
  <c r="J183" i="2"/>
  <c r="BK181" i="2"/>
  <c r="BK176" i="2"/>
  <c r="BK169" i="2"/>
  <c r="BK163" i="2"/>
  <c r="J161" i="2"/>
  <c r="BK158" i="2"/>
  <c r="BK152" i="2"/>
  <c r="J148" i="2"/>
  <c r="J146" i="2"/>
  <c r="BK145" i="2"/>
  <c r="J138" i="2"/>
  <c r="BK136" i="2"/>
  <c r="AS94" i="1"/>
  <c r="BK233" i="2"/>
  <c r="J232" i="2"/>
  <c r="BK231" i="2"/>
  <c r="J228" i="2"/>
  <c r="BK227" i="2"/>
  <c r="J220" i="2"/>
  <c r="J215" i="2"/>
  <c r="J212" i="2"/>
  <c r="BK210" i="2"/>
  <c r="BK205" i="2"/>
  <c r="BK200" i="2"/>
  <c r="J198" i="2"/>
  <c r="BK191" i="2"/>
  <c r="BK189" i="2"/>
  <c r="J185" i="2"/>
  <c r="BK180" i="2"/>
  <c r="J176" i="2"/>
  <c r="BK175" i="2"/>
  <c r="P236" i="2" l="1"/>
  <c r="BK131" i="2"/>
  <c r="J131" i="2"/>
  <c r="J96" i="2"/>
  <c r="P131" i="2"/>
  <c r="P142" i="2"/>
  <c r="R157" i="2"/>
  <c r="R186" i="2"/>
  <c r="P195" i="2"/>
  <c r="BK207" i="2"/>
  <c r="J207" i="2"/>
  <c r="J104" i="2"/>
  <c r="T207" i="2"/>
  <c r="BK226" i="2"/>
  <c r="J226" i="2"/>
  <c r="J106" i="2"/>
  <c r="T131" i="2"/>
  <c r="T142" i="2"/>
  <c r="P157" i="2"/>
  <c r="P186" i="2"/>
  <c r="BK199" i="2"/>
  <c r="J199" i="2"/>
  <c r="J103" i="2"/>
  <c r="T199" i="2"/>
  <c r="P207" i="2"/>
  <c r="P226" i="2"/>
  <c r="R131" i="2"/>
  <c r="R130" i="2"/>
  <c r="R142" i="2"/>
  <c r="T157" i="2"/>
  <c r="T186" i="2"/>
  <c r="BK195" i="2"/>
  <c r="J195" i="2" s="1"/>
  <c r="J102" i="2" s="1"/>
  <c r="R195" i="2"/>
  <c r="P199" i="2"/>
  <c r="R207" i="2"/>
  <c r="R226" i="2"/>
  <c r="BK142" i="2"/>
  <c r="J142" i="2"/>
  <c r="J97" i="2" s="1"/>
  <c r="BK157" i="2"/>
  <c r="J157" i="2" s="1"/>
  <c r="J98" i="2" s="1"/>
  <c r="BK186" i="2"/>
  <c r="J186" i="2"/>
  <c r="J99" i="2"/>
  <c r="T195" i="2"/>
  <c r="R199" i="2"/>
  <c r="T226" i="2"/>
  <c r="BK192" i="2"/>
  <c r="J192" i="2"/>
  <c r="J100" i="2" s="1"/>
  <c r="BK239" i="2"/>
  <c r="J239" i="2"/>
  <c r="J109" i="2"/>
  <c r="BK213" i="2"/>
  <c r="J213" i="2"/>
  <c r="J105" i="2"/>
  <c r="BK237" i="2"/>
  <c r="J237" i="2" s="1"/>
  <c r="J108" i="2" s="1"/>
  <c r="BK241" i="2"/>
  <c r="J241" i="2"/>
  <c r="J110" i="2" s="1"/>
  <c r="BK243" i="2"/>
  <c r="J243" i="2"/>
  <c r="J111" i="2"/>
  <c r="J123" i="2"/>
  <c r="J126" i="2"/>
  <c r="BF134" i="2"/>
  <c r="BF143" i="2"/>
  <c r="BF146" i="2"/>
  <c r="BF152" i="2"/>
  <c r="BF155" i="2"/>
  <c r="BF161" i="2"/>
  <c r="BF165" i="2"/>
  <c r="BF167" i="2"/>
  <c r="BF172" i="2"/>
  <c r="BF176" i="2"/>
  <c r="BF178" i="2"/>
  <c r="BF181" i="2"/>
  <c r="BF183" i="2"/>
  <c r="BF188" i="2"/>
  <c r="BF189" i="2"/>
  <c r="BF193" i="2"/>
  <c r="BF196" i="2"/>
  <c r="BF198" i="2"/>
  <c r="BF202" i="2"/>
  <c r="BF206" i="2"/>
  <c r="BF208" i="2"/>
  <c r="BF212" i="2"/>
  <c r="BF227" i="2"/>
  <c r="BF228" i="2"/>
  <c r="BF231" i="2"/>
  <c r="BF233" i="2"/>
  <c r="BF138" i="2"/>
  <c r="BF153" i="2"/>
  <c r="BF158" i="2"/>
  <c r="BF162" i="2"/>
  <c r="BF163" i="2"/>
  <c r="BF169" i="2"/>
  <c r="BF171" i="2"/>
  <c r="BF175" i="2"/>
  <c r="BF203" i="2"/>
  <c r="BF204" i="2"/>
  <c r="BF214" i="2"/>
  <c r="BF215" i="2"/>
  <c r="BF244" i="2"/>
  <c r="F90" i="2"/>
  <c r="BF136" i="2"/>
  <c r="BF140" i="2"/>
  <c r="BF145" i="2"/>
  <c r="BF147" i="2"/>
  <c r="BF150" i="2"/>
  <c r="BF156" i="2"/>
  <c r="BF173" i="2"/>
  <c r="BF180" i="2"/>
  <c r="BF185" i="2"/>
  <c r="BF187" i="2"/>
  <c r="BF191" i="2"/>
  <c r="BF197" i="2"/>
  <c r="BF200" i="2"/>
  <c r="BF210" i="2"/>
  <c r="BF234" i="2"/>
  <c r="BF235" i="2"/>
  <c r="BF238" i="2"/>
  <c r="BF240" i="2"/>
  <c r="BF132" i="2"/>
  <c r="BF148" i="2"/>
  <c r="BF151" i="2"/>
  <c r="BF159" i="2"/>
  <c r="BF205" i="2"/>
  <c r="BF220" i="2"/>
  <c r="BF232" i="2"/>
  <c r="BF242" i="2"/>
  <c r="J31" i="2"/>
  <c r="AV95" i="1"/>
  <c r="F35" i="2"/>
  <c r="BD95" i="1"/>
  <c r="BD94" i="1" s="1"/>
  <c r="W33" i="1" s="1"/>
  <c r="F31" i="2"/>
  <c r="AZ95" i="1"/>
  <c r="AZ94" i="1" s="1"/>
  <c r="W29" i="1" s="1"/>
  <c r="F33" i="2"/>
  <c r="BB95" i="1"/>
  <c r="BB94" i="1" s="1"/>
  <c r="W31" i="1" s="1"/>
  <c r="F34" i="2"/>
  <c r="BC95" i="1"/>
  <c r="BC94" i="1" s="1"/>
  <c r="W32" i="1" s="1"/>
  <c r="T194" i="2" l="1"/>
  <c r="R194" i="2"/>
  <c r="R129" i="2"/>
  <c r="T130" i="2"/>
  <c r="T129" i="2" s="1"/>
  <c r="P130" i="2"/>
  <c r="P129" i="2"/>
  <c r="AU95" i="1"/>
  <c r="AU94" i="1" s="1"/>
  <c r="P194" i="2"/>
  <c r="BK236" i="2"/>
  <c r="J236" i="2"/>
  <c r="J107" i="2"/>
  <c r="BK130" i="2"/>
  <c r="J130" i="2" s="1"/>
  <c r="J95" i="2" s="1"/>
  <c r="BK194" i="2"/>
  <c r="J194" i="2" s="1"/>
  <c r="J101" i="2" s="1"/>
  <c r="AX94" i="1"/>
  <c r="AV94" i="1"/>
  <c r="AK29" i="1" s="1"/>
  <c r="F32" i="2"/>
  <c r="BA95" i="1"/>
  <c r="BA94" i="1"/>
  <c r="AW94" i="1" s="1"/>
  <c r="AK30" i="1" s="1"/>
  <c r="AY94" i="1"/>
  <c r="J32" i="2"/>
  <c r="AW95" i="1" s="1"/>
  <c r="AT95" i="1" s="1"/>
  <c r="BK129" i="2" l="1"/>
  <c r="J129" i="2"/>
  <c r="J94" i="2"/>
  <c r="AT94" i="1"/>
  <c r="W30" i="1"/>
  <c r="J28" i="2" l="1"/>
  <c r="AG95" i="1" s="1"/>
  <c r="AG94" i="1" s="1"/>
  <c r="AK26" i="1" s="1"/>
  <c r="AK35" i="1" s="1"/>
  <c r="AN94" i="1" l="1"/>
  <c r="J37" i="2"/>
  <c r="AN95" i="1"/>
</calcChain>
</file>

<file path=xl/sharedStrings.xml><?xml version="1.0" encoding="utf-8"?>
<sst xmlns="http://schemas.openxmlformats.org/spreadsheetml/2006/main" count="1577" uniqueCount="445">
  <si>
    <t>Export Komplet</t>
  </si>
  <si>
    <t/>
  </si>
  <si>
    <t>2.0</t>
  </si>
  <si>
    <t>ZAMOK</t>
  </si>
  <si>
    <t>False</t>
  </si>
  <si>
    <t>{b3c8bad4-6e8c-4a1d-9626-428596cc93b8}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</si>
  <si>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</si>
  <si>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</si>
  <si>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</si>
  <si>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</si>
  <si>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</si>
  <si>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</si>
  <si>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</si>
  <si>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</si>
  <si>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</si>
  <si>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</si>
  <si>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</si>
  <si>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Modernizace výtahu v domě U Staré Elektrárny 1930/6, Slezská Ostrava</t>
  </si>
  <si>
    <t>KSO:</t>
  </si>
  <si>
    <t>CC-CZ:</t>
  </si>
  <si>
    <t>Místo:</t>
  </si>
  <si>
    <t>Slezská Ostrava</t>
  </si>
  <si>
    <t>Datum:</t>
  </si>
  <si>
    <t>25. 11. 2023</t>
  </si>
  <si>
    <t>Zadavatel:</t>
  </si>
  <si>
    <t>IČ:</t>
  </si>
  <si>
    <t>Statutární město Ostrava, m.o. Slezská Ostrava</t>
  </si>
  <si>
    <t>DIČ:</t>
  </si>
  <si>
    <t>Uchazeč:</t>
  </si>
  <si>
    <t>Vyplň údaj</t>
  </si>
  <si>
    <t>Projektant:</t>
  </si>
  <si>
    <t>Ing.Jan Neuwirt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</si>
  <si>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</si>
  <si>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</si>
  <si>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</si>
  <si>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</si>
  <si>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</si>
  <si>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</si>
  <si>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</si>
  <si>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</si>
  <si>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</si>
  <si>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</si>
  <si>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</si>
  <si>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</si>
  <si>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</si>
  <si>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</si>
  <si>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</si>
  <si>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</si>
  <si>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</si>
  <si>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</si>
  <si>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</si>
  <si>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</si>
  <si>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</si>
  <si>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</si>
  <si>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</si>
  <si>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</si>
  <si>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</si>
  <si>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</si>
  <si>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</si>
  <si>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</si>
  <si>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</si>
  <si>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</si>
  <si>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</si>
  <si>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</si>
  <si>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</si>
  <si>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</si>
  <si>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</si>
  <si>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</si>
  <si>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</si>
  <si>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</si>
  <si>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</si>
  <si>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</si>
  <si>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</si>
  <si>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</si>
  <si>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</si>
  <si>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</si>
  <si>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</si>
  <si>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</si>
  <si>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</si>
  <si>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</si>
  <si>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</si>
  <si>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</si>
  <si>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</si>
  <si>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</si>
  <si>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</si>
  <si>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</si>
  <si>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</si>
  <si>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</si>
  <si>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</si>
  <si>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</si>
  <si>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</si>
  <si>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</si>
  <si>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</si>
  <si>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</si>
  <si>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</si>
  <si>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</si>
  <si>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</si>
  <si>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</si>
  <si>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</si>
  <si>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 xml:space="preserve">    N00 - Výtah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</si>
  <si>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</si>
  <si>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</si>
  <si>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</si>
  <si>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</si>
  <si>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</si>
  <si>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</si>
  <si>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</si>
  <si>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</si>
  <si>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</si>
  <si>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</si>
  <si>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</si>
  <si>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</si>
  <si>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</si>
  <si>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</si>
  <si>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</si>
  <si>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</si>
  <si>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</si>
  <si>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</si>
  <si>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</si>
  <si>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</si>
  <si>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</si>
  <si>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</si>
  <si>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</si>
  <si>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</si>
  <si>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311270131</t>
  </si>
  <si>
    <t>Zdivo z vápenopískových přesných plných tvárnic 6DF přes P15 do P25 tl 175 mm</t>
  </si>
  <si>
    <t>m2</t>
  </si>
  <si>
    <t>4</t>
  </si>
  <si>
    <t>2</t>
  </si>
  <si>
    <t>-2010872582</t>
  </si>
  <si>
    <t>VV</t>
  </si>
  <si>
    <t>1,95*1,77</t>
  </si>
  <si>
    <t>311270521</t>
  </si>
  <si>
    <t>Zdivo z vápenopískových přesných plných tvárnic 8DF do P15 tl 240 mm</t>
  </si>
  <si>
    <t>391331625</t>
  </si>
  <si>
    <t>2,95*(1,885+0,175)*2</t>
  </si>
  <si>
    <t>317234410</t>
  </si>
  <si>
    <t>Vyzdívka mezi nosníky z cihel pálených na MC</t>
  </si>
  <si>
    <t>m3</t>
  </si>
  <si>
    <t>-376708845</t>
  </si>
  <si>
    <t>1,3*0,45*0,16</t>
  </si>
  <si>
    <t>317944323</t>
  </si>
  <si>
    <t>Válcované nosníky č.14 až 22 dodatečně osazované do připravených otvorů</t>
  </si>
  <si>
    <t>t</t>
  </si>
  <si>
    <t>32113414</t>
  </si>
  <si>
    <t>17,9*1,3*3/1000</t>
  </si>
  <si>
    <t>5</t>
  </si>
  <si>
    <t>346244381</t>
  </si>
  <si>
    <t>Plentování jednostranné v do 200 mm válcovaných nosníků cihlami</t>
  </si>
  <si>
    <t>-224453786</t>
  </si>
  <si>
    <t>0,16*1,36*2</t>
  </si>
  <si>
    <t>6</t>
  </si>
  <si>
    <t>Úpravy povrchů, podlahy a osazování výplní</t>
  </si>
  <si>
    <t>611325422</t>
  </si>
  <si>
    <t>Oprava vnitřní vápenocementové štukové omítky stropů v rozsahu plochy přes 10 do 30 %</t>
  </si>
  <si>
    <t>-153367619</t>
  </si>
  <si>
    <t>1,77*1,76</t>
  </si>
  <si>
    <t>7</t>
  </si>
  <si>
    <t>612131121</t>
  </si>
  <si>
    <t>Penetrační disperzní nátěr vnitřních stěn nanášený ručně</t>
  </si>
  <si>
    <t>1842250907</t>
  </si>
  <si>
    <t>8</t>
  </si>
  <si>
    <t>612142001</t>
  </si>
  <si>
    <t>Potažení vnitřních stěn sklovláknitým pletivem vtlačeným do tenkovrstvé hmoty</t>
  </si>
  <si>
    <t>1371101702</t>
  </si>
  <si>
    <t>9</t>
  </si>
  <si>
    <t>612325223</t>
  </si>
  <si>
    <t>Vápenocementová štuková omítka malých ploch přes 0,25 do 1 m2 na stěnách</t>
  </si>
  <si>
    <t>kus</t>
  </si>
  <si>
    <t>1063438495</t>
  </si>
  <si>
    <t>10</t>
  </si>
  <si>
    <t>612325302</t>
  </si>
  <si>
    <t>Vápenocementová štuková omítka ostění nebo nadpraží</t>
  </si>
  <si>
    <t>319646909</t>
  </si>
  <si>
    <t>0,45*6*(2,2*2+1)</t>
  </si>
  <si>
    <t>11</t>
  </si>
  <si>
    <t>612325423</t>
  </si>
  <si>
    <t>Oprava vnitřní vápenocementové štukové omítky stěn v rozsahu plochy přes 30 do 50 %</t>
  </si>
  <si>
    <t>-998309661</t>
  </si>
  <si>
    <t>12</t>
  </si>
  <si>
    <t>617321131</t>
  </si>
  <si>
    <t>Potažení vnitřních světlíků nebo výtahových šachet vápenocementovým štukem tloušťky do 3 mm</t>
  </si>
  <si>
    <t>-1351577929</t>
  </si>
  <si>
    <t>13</t>
  </si>
  <si>
    <t>617325422</t>
  </si>
  <si>
    <t>Oprava vnitřní vápenocementové štukové omítky světlíků nebo šachet v rozsahu plochy přes 10 do 30 %</t>
  </si>
  <si>
    <t>1672126982</t>
  </si>
  <si>
    <t>14</t>
  </si>
  <si>
    <t>619995001</t>
  </si>
  <si>
    <t>Začištění omítek kolem oken, dveří, podlah nebo obkladů</t>
  </si>
  <si>
    <t>m</t>
  </si>
  <si>
    <t>-535910868</t>
  </si>
  <si>
    <t>6*(2,2*2+1)+9,6</t>
  </si>
  <si>
    <t>644941112</t>
  </si>
  <si>
    <t>Osazování ventilačních mřížek velikosti přes 150 x 200 do 300 x 300 mm</t>
  </si>
  <si>
    <t>-417877611</t>
  </si>
  <si>
    <t>16</t>
  </si>
  <si>
    <t>M</t>
  </si>
  <si>
    <t>56245601</t>
  </si>
  <si>
    <t>mřížka větrací hranatá plast se síťovinou 300x300mm</t>
  </si>
  <si>
    <t>-513787016</t>
  </si>
  <si>
    <t>Ostatní konstrukce a práce, bourání</t>
  </si>
  <si>
    <t>17</t>
  </si>
  <si>
    <t>949311112</t>
  </si>
  <si>
    <t>Montáž lešení trubkového do šachet o půdorysné ploše do 6 m2 v přes 10 do 20 m</t>
  </si>
  <si>
    <t>1090481097</t>
  </si>
  <si>
    <t>18</t>
  </si>
  <si>
    <t>949311212</t>
  </si>
  <si>
    <t>Příplatek k lešení trubkovému do šachet do 6 m2 v přes 10 do 20 m za každý den použití</t>
  </si>
  <si>
    <t>459391340</t>
  </si>
  <si>
    <t>18,8*30 'Přepočtené koeficientem množství</t>
  </si>
  <si>
    <t>19</t>
  </si>
  <si>
    <t>949311812</t>
  </si>
  <si>
    <t>Demontáž lešení trubkového do šachet o půdorysné ploše do 6 m2 v přes 10 do 20 m</t>
  </si>
  <si>
    <t>138269265</t>
  </si>
  <si>
    <t>20</t>
  </si>
  <si>
    <t>952901111</t>
  </si>
  <si>
    <t>Vyčištění budov bytové a občanské výstavby při výšce podlaží do 4 m</t>
  </si>
  <si>
    <t>1241654767</t>
  </si>
  <si>
    <t>963051113</t>
  </si>
  <si>
    <t>Bourání ŽB stropů deskových tl přes 80 mm</t>
  </si>
  <si>
    <t>-1683227129</t>
  </si>
  <si>
    <t>0,225*2,316*(1,885+0,175)</t>
  </si>
  <si>
    <t>22</t>
  </si>
  <si>
    <t>971033651</t>
  </si>
  <si>
    <t>Vybourání otvorů ve zdivu cihelném pl do 4 m2 na MVC nebo MV tl do 600 mm</t>
  </si>
  <si>
    <t>1379971801</t>
  </si>
  <si>
    <t>2,2*1*0,45</t>
  </si>
  <si>
    <t>23</t>
  </si>
  <si>
    <t>973031151</t>
  </si>
  <si>
    <t>Vysekání výklenků ve zdivu cihelném na MV nebo MVC pl přes 0,25 m2</t>
  </si>
  <si>
    <t>-23081051</t>
  </si>
  <si>
    <t>0,34*2,1*0,1</t>
  </si>
  <si>
    <t>24</t>
  </si>
  <si>
    <t>974031165</t>
  </si>
  <si>
    <t>Vysekání rýh ve zdivu cihelném hl do 150 mm š do 200 mm</t>
  </si>
  <si>
    <t>923877709</t>
  </si>
  <si>
    <t>1,3*2</t>
  </si>
  <si>
    <t>25</t>
  </si>
  <si>
    <t>974031169</t>
  </si>
  <si>
    <t>Příplatek k vysekání rýh ve zdivu cihelném hl do 150 mm ZKD 100 mm š rýhy</t>
  </si>
  <si>
    <t>1361019910</t>
  </si>
  <si>
    <t>26</t>
  </si>
  <si>
    <t>975121311</t>
  </si>
  <si>
    <t>Zřízení jednořadého podchycení konstrukcí systémovými stojkami s nosníky v do 4 m zatížení do 750 kg/m</t>
  </si>
  <si>
    <t>1481619722</t>
  </si>
  <si>
    <t>27</t>
  </si>
  <si>
    <t>975121312</t>
  </si>
  <si>
    <t>Příplatek k jednořadému podchycení konstrukcí systémovými stojkami s nosníky v do 4 m zatížení do 750 kg/m za první a ZKD den použití</t>
  </si>
  <si>
    <t>549134640</t>
  </si>
  <si>
    <t>4*6 'Přepočtené koeficientem množství</t>
  </si>
  <si>
    <t>28</t>
  </si>
  <si>
    <t>975121313</t>
  </si>
  <si>
    <t>Odstranění jednořadého podchycení konstrukcí systémovými stojkami s nosníky v do 4 m zatížení do 750 kg/m</t>
  </si>
  <si>
    <t>-1142822631</t>
  </si>
  <si>
    <t>29</t>
  </si>
  <si>
    <t>977211112</t>
  </si>
  <si>
    <t>Řezání stěnovou pilou betonových nebo ŽB kcí s výztuží průměru do 16 mm hl přes 200 do 350 mm</t>
  </si>
  <si>
    <t>-1581647890</t>
  </si>
  <si>
    <t>2,316*3+1,885+0,175</t>
  </si>
  <si>
    <t>30</t>
  </si>
  <si>
    <t>977211124</t>
  </si>
  <si>
    <t>Řezání stěnovou pilou kcí z cihel nebo tvárnic hl přes 420 do 520 mm</t>
  </si>
  <si>
    <t>-1425732161</t>
  </si>
  <si>
    <t>2,2*2</t>
  </si>
  <si>
    <t>31</t>
  </si>
  <si>
    <t>978000124</t>
  </si>
  <si>
    <t>Demontáž potrubí VZT</t>
  </si>
  <si>
    <t>soubor</t>
  </si>
  <si>
    <t>1253587657</t>
  </si>
  <si>
    <t>32</t>
  </si>
  <si>
    <t>978011141</t>
  </si>
  <si>
    <t>Otlučení (osekání) vnitřní vápenné nebo vápenocementové omítky stropů v rozsahu přes 10 do 30 %</t>
  </si>
  <si>
    <t>122062847</t>
  </si>
  <si>
    <t>33</t>
  </si>
  <si>
    <t>978013141</t>
  </si>
  <si>
    <t>Otlučení (osekání) vnitřní vápenné nebo vápenocementové omítky stěn v rozsahu přes 10 do 30 %</t>
  </si>
  <si>
    <t>439442153</t>
  </si>
  <si>
    <t>122,643+23,25</t>
  </si>
  <si>
    <t>34</t>
  </si>
  <si>
    <t>978000123</t>
  </si>
  <si>
    <t>Demontáž, přesun hydrantu včetně potrubí, revize</t>
  </si>
  <si>
    <t>2060685660</t>
  </si>
  <si>
    <t>997</t>
  </si>
  <si>
    <t>Přesun sutě</t>
  </si>
  <si>
    <t>35</t>
  </si>
  <si>
    <t>997013216</t>
  </si>
  <si>
    <t>Vnitrostaveništní doprava suti a vybouraných hmot pro budovy v přes 18 do 21 m ručně</t>
  </si>
  <si>
    <t>123660902</t>
  </si>
  <si>
    <t>36</t>
  </si>
  <si>
    <t>997013501</t>
  </si>
  <si>
    <t>Odvoz suti a vybouraných hmot na skládku nebo meziskládku do 1 km se složením</t>
  </si>
  <si>
    <t>-1799500286</t>
  </si>
  <si>
    <t>37</t>
  </si>
  <si>
    <t>997013509</t>
  </si>
  <si>
    <t>Příplatek k odvozu suti a vybouraných hmot na skládku ZKD 1 km přes 1 km</t>
  </si>
  <si>
    <t>-972623889</t>
  </si>
  <si>
    <t>6,824*24 'Přepočtené koeficientem množství</t>
  </si>
  <si>
    <t>38</t>
  </si>
  <si>
    <t>997013631</t>
  </si>
  <si>
    <t>Poplatek za uložení na skládce (skládkovné) stavebního odpadu směsného kód odpadu 17 09 04</t>
  </si>
  <si>
    <t>-1039654476</t>
  </si>
  <si>
    <t>998</t>
  </si>
  <si>
    <t>Přesun hmot</t>
  </si>
  <si>
    <t>39</t>
  </si>
  <si>
    <t>998018003</t>
  </si>
  <si>
    <t>Přesun hmot ruční pro budovy v přes 12 do 24 m</t>
  </si>
  <si>
    <t>923150048</t>
  </si>
  <si>
    <t>PSV</t>
  </si>
  <si>
    <t>Práce a dodávky PSV</t>
  </si>
  <si>
    <t>767</t>
  </si>
  <si>
    <t>Konstrukce zámečnické</t>
  </si>
  <si>
    <t>40</t>
  </si>
  <si>
    <t>767161813R</t>
  </si>
  <si>
    <t xml:space="preserve">Demontáž zábradlí </t>
  </si>
  <si>
    <t>komplet</t>
  </si>
  <si>
    <t>-1406701352</t>
  </si>
  <si>
    <t>41</t>
  </si>
  <si>
    <t>767163101R</t>
  </si>
  <si>
    <t>Dodávka + montáž zábradlí dle PD včetně povrchové úpravy</t>
  </si>
  <si>
    <t>kg</t>
  </si>
  <si>
    <t>1800584100</t>
  </si>
  <si>
    <t>42</t>
  </si>
  <si>
    <t>998767203</t>
  </si>
  <si>
    <t>Přesun hmot procentní pro zámečnické konstrukce v objektech v přes 12 do 24 m</t>
  </si>
  <si>
    <t>%</t>
  </si>
  <si>
    <t>1653007019</t>
  </si>
  <si>
    <t>771</t>
  </si>
  <si>
    <t>Podlahy z dlaždic</t>
  </si>
  <si>
    <t>43</t>
  </si>
  <si>
    <t>771474112</t>
  </si>
  <si>
    <t>Montáž soklů z dlaždic keramických rovných lepených cementovým flexibilním lepidlem v přes 65 do 90 mm</t>
  </si>
  <si>
    <t>723851872</t>
  </si>
  <si>
    <t>0,8*2*6</t>
  </si>
  <si>
    <t>44</t>
  </si>
  <si>
    <t>771571810</t>
  </si>
  <si>
    <t>Demontáž podlah z dlaždic keramických kladených do malty</t>
  </si>
  <si>
    <t>481385373</t>
  </si>
  <si>
    <t>45</t>
  </si>
  <si>
    <t>771573933</t>
  </si>
  <si>
    <t>Výměna dlaždice keramické pro mechanické zatížení lepené přes 12 do 19 ks/m2</t>
  </si>
  <si>
    <t>1455541436</t>
  </si>
  <si>
    <t>46</t>
  </si>
  <si>
    <t>5976117612</t>
  </si>
  <si>
    <t xml:space="preserve">dlažba keramická </t>
  </si>
  <si>
    <t>1321633836</t>
  </si>
  <si>
    <t>47</t>
  </si>
  <si>
    <t>771591184</t>
  </si>
  <si>
    <t>Pracnější řezání podlah z dlaždic keramických rovné</t>
  </si>
  <si>
    <t>-906237086</t>
  </si>
  <si>
    <t>48</t>
  </si>
  <si>
    <t>998771203</t>
  </si>
  <si>
    <t>Přesun hmot procentní pro podlahy z dlaždic v objektech v přes 12 do 24 m</t>
  </si>
  <si>
    <t>-179631144</t>
  </si>
  <si>
    <t>783</t>
  </si>
  <si>
    <t>Dokončovací práce - nátěry</t>
  </si>
  <si>
    <t>49</t>
  </si>
  <si>
    <t>783901453</t>
  </si>
  <si>
    <t>Vysátí betonových podlah před provedením nátěru</t>
  </si>
  <si>
    <t>-370170927</t>
  </si>
  <si>
    <t>1,76*1,77</t>
  </si>
  <si>
    <t>50</t>
  </si>
  <si>
    <t>783913161</t>
  </si>
  <si>
    <t>Penetrační syntetický nátěr pórovitých betonových podlah</t>
  </si>
  <si>
    <t>-425126650</t>
  </si>
  <si>
    <t>3,115+0,1*2*(1,77+1,76)</t>
  </si>
  <si>
    <t>51</t>
  </si>
  <si>
    <t>783917161</t>
  </si>
  <si>
    <t>Krycí dvojnásobný syntetický nátěr betonové podlahy-protiprašný</t>
  </si>
  <si>
    <t>1086474760</t>
  </si>
  <si>
    <t>784</t>
  </si>
  <si>
    <t>Dokončovací práce - malby a tapety</t>
  </si>
  <si>
    <t>52</t>
  </si>
  <si>
    <t>784111007</t>
  </si>
  <si>
    <t>Oprášení (ometení ) podkladu na schodišti podlaží v do 3,80 m</t>
  </si>
  <si>
    <t>-1935768347</t>
  </si>
  <si>
    <t>53</t>
  </si>
  <si>
    <t>784121007</t>
  </si>
  <si>
    <t>Oškrabání malby na schodišti podlaží v do 3,80 m</t>
  </si>
  <si>
    <t>1435053509</t>
  </si>
  <si>
    <t>2*(1,77+1,76)*18,8</t>
  </si>
  <si>
    <t>-2,2*1*6</t>
  </si>
  <si>
    <t>Součet</t>
  </si>
  <si>
    <t>54</t>
  </si>
  <si>
    <t>784211107</t>
  </si>
  <si>
    <t>Dvojnásobné bílé malby ze směsí za mokra výborně oděruvzdorných na schodišti v do 3,80 m</t>
  </si>
  <si>
    <t>-1581290011</t>
  </si>
  <si>
    <t>1*6*(2,2*2+1)</t>
  </si>
  <si>
    <t>N00</t>
  </si>
  <si>
    <t>Výtah</t>
  </si>
  <si>
    <t>55</t>
  </si>
  <si>
    <t>N00-2</t>
  </si>
  <si>
    <t>Demontáž stávající technologie včetně ekologické likvidace</t>
  </si>
  <si>
    <t>512</t>
  </si>
  <si>
    <t>1459878223</t>
  </si>
  <si>
    <t>56</t>
  </si>
  <si>
    <t>N00-3</t>
  </si>
  <si>
    <t>Nová technologie výtahu-výtah pro dopravu osob a nákladu, nosnost 800kg, 6/6-neprůchozí, klec: š.1250 x h. 1460 x v.2100mm, dveře automatické teleskopické 900mm, EW30</t>
  </si>
  <si>
    <t>-1685230647</t>
  </si>
  <si>
    <t>57</t>
  </si>
  <si>
    <t>N00-4</t>
  </si>
  <si>
    <t>Montáž nové technologie výtahu</t>
  </si>
  <si>
    <t>-1509524023</t>
  </si>
  <si>
    <t>58</t>
  </si>
  <si>
    <t>N00-5</t>
  </si>
  <si>
    <t>Dokumentace k výtahu</t>
  </si>
  <si>
    <t>1558429216</t>
  </si>
  <si>
    <t>59</t>
  </si>
  <si>
    <t>N00-6</t>
  </si>
  <si>
    <t>Zkoušky a revize - zkouška po ukončení montáží a inspekční zkouška, revize elektro</t>
  </si>
  <si>
    <t>-355719928</t>
  </si>
  <si>
    <t>60</t>
  </si>
  <si>
    <t>N00-7</t>
  </si>
  <si>
    <t>Nový přívod + světlo nad rozvaděč</t>
  </si>
  <si>
    <t>-600049265</t>
  </si>
  <si>
    <t>61</t>
  </si>
  <si>
    <t>N00-8</t>
  </si>
  <si>
    <t>Přesun slaboproudého kabelu v liště</t>
  </si>
  <si>
    <t>-455069322</t>
  </si>
  <si>
    <t>VRN</t>
  </si>
  <si>
    <t>Vedlejší rozpočtové náklady</t>
  </si>
  <si>
    <t>VRN3</t>
  </si>
  <si>
    <t>Zařízení staveniště</t>
  </si>
  <si>
    <t>62</t>
  </si>
  <si>
    <t>030001000</t>
  </si>
  <si>
    <t>…</t>
  </si>
  <si>
    <t>1024</t>
  </si>
  <si>
    <t>239892286</t>
  </si>
  <si>
    <t>VRN4</t>
  </si>
  <si>
    <t>Inženýrská činnost</t>
  </si>
  <si>
    <t>63</t>
  </si>
  <si>
    <t>045002000</t>
  </si>
  <si>
    <t>Kompletační a koordinační činnost</t>
  </si>
  <si>
    <t>-336864593</t>
  </si>
  <si>
    <t>VRN5</t>
  </si>
  <si>
    <t>Finanční náklady</t>
  </si>
  <si>
    <t>64</t>
  </si>
  <si>
    <t>052002000</t>
  </si>
  <si>
    <t>Finanční rezerva</t>
  </si>
  <si>
    <t>627619397</t>
  </si>
  <si>
    <t>VRN7</t>
  </si>
  <si>
    <t>Provozní vlivy</t>
  </si>
  <si>
    <t>65</t>
  </si>
  <si>
    <t>070001000</t>
  </si>
  <si>
    <t>-1543554915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</si>
</sst>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0" fillId="0" borderId="0" xfId="0"/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10" workbookViewId="0">
      <selection activeCell="X19" sqref="X1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09" t="s">
        <v>14</v>
      </c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R5" s="19"/>
      <c r="BE5" s="206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10" t="s">
        <v>17</v>
      </c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R6" s="19"/>
      <c r="BE6" s="207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07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07"/>
      <c r="BS8" s="16" t="s">
        <v>6</v>
      </c>
    </row>
    <row r="9" spans="1:74" ht="14.45" customHeight="1">
      <c r="B9" s="19"/>
      <c r="AR9" s="19"/>
      <c r="BE9" s="207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07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07"/>
      <c r="BS11" s="16" t="s">
        <v>6</v>
      </c>
    </row>
    <row r="12" spans="1:74" ht="6.95" customHeight="1">
      <c r="B12" s="19"/>
      <c r="AR12" s="19"/>
      <c r="BE12" s="207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07"/>
      <c r="BS13" s="16" t="s">
        <v>6</v>
      </c>
    </row>
    <row r="14" spans="1:74" ht="12.75">
      <c r="B14" s="19"/>
      <c r="E14" s="211" t="s">
        <v>29</v>
      </c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6" t="s">
        <v>27</v>
      </c>
      <c r="AN14" s="28" t="s">
        <v>29</v>
      </c>
      <c r="AR14" s="19"/>
      <c r="BE14" s="207"/>
      <c r="BS14" s="16" t="s">
        <v>6</v>
      </c>
    </row>
    <row r="15" spans="1:74" ht="6.95" customHeight="1">
      <c r="B15" s="19"/>
      <c r="AR15" s="19"/>
      <c r="BE15" s="207"/>
      <c r="BS15" s="16" t="s">
        <v>4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07"/>
      <c r="BS16" s="16" t="s">
        <v>4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207"/>
      <c r="BS17" s="16" t="s">
        <v>32</v>
      </c>
    </row>
    <row r="18" spans="2:71" ht="6.95" customHeight="1">
      <c r="B18" s="19"/>
      <c r="AR18" s="19"/>
      <c r="BE18" s="207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207"/>
      <c r="BS19" s="16" t="s">
        <v>6</v>
      </c>
    </row>
    <row r="20" spans="2:71" ht="18.399999999999999" customHeight="1">
      <c r="B20" s="19"/>
      <c r="E20" s="24" t="s">
        <v>34</v>
      </c>
      <c r="AK20" s="26" t="s">
        <v>27</v>
      </c>
      <c r="AN20" s="24" t="s">
        <v>1</v>
      </c>
      <c r="AR20" s="19"/>
      <c r="BE20" s="207"/>
      <c r="BS20" s="16" t="s">
        <v>32</v>
      </c>
    </row>
    <row r="21" spans="2:71" ht="6.95" customHeight="1">
      <c r="B21" s="19"/>
      <c r="AR21" s="19"/>
      <c r="BE21" s="207"/>
    </row>
    <row r="22" spans="2:71" ht="12" customHeight="1">
      <c r="B22" s="19"/>
      <c r="D22" s="26" t="s">
        <v>35</v>
      </c>
      <c r="AR22" s="19"/>
      <c r="BE22" s="207"/>
    </row>
    <row r="23" spans="2:71" ht="16.5" customHeight="1">
      <c r="B23" s="19"/>
      <c r="E23" s="213" t="s">
        <v>1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R23" s="19"/>
      <c r="BE23" s="207"/>
    </row>
    <row r="24" spans="2:71" ht="6.95" customHeight="1">
      <c r="B24" s="19"/>
      <c r="AR24" s="19"/>
      <c r="BE24" s="207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7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4">
        <f>ROUND(AG94,2)</f>
        <v>0</v>
      </c>
      <c r="AL26" s="215"/>
      <c r="AM26" s="215"/>
      <c r="AN26" s="215"/>
      <c r="AO26" s="215"/>
      <c r="AR26" s="31"/>
      <c r="BE26" s="207"/>
    </row>
    <row r="27" spans="2:71" s="1" customFormat="1" ht="6.95" customHeight="1">
      <c r="B27" s="31"/>
      <c r="AR27" s="31"/>
      <c r="BE27" s="207"/>
    </row>
    <row r="28" spans="2:71" s="1" customFormat="1" ht="12.75">
      <c r="B28" s="31"/>
      <c r="L28" s="216" t="s">
        <v>37</v>
      </c>
      <c r="M28" s="216"/>
      <c r="N28" s="216"/>
      <c r="O28" s="216"/>
      <c r="P28" s="216"/>
      <c r="W28" s="216" t="s">
        <v>38</v>
      </c>
      <c r="X28" s="216"/>
      <c r="Y28" s="216"/>
      <c r="Z28" s="216"/>
      <c r="AA28" s="216"/>
      <c r="AB28" s="216"/>
      <c r="AC28" s="216"/>
      <c r="AD28" s="216"/>
      <c r="AE28" s="216"/>
      <c r="AK28" s="216" t="s">
        <v>39</v>
      </c>
      <c r="AL28" s="216"/>
      <c r="AM28" s="216"/>
      <c r="AN28" s="216"/>
      <c r="AO28" s="216"/>
      <c r="AR28" s="31"/>
      <c r="BE28" s="207"/>
    </row>
    <row r="29" spans="2:71" s="2" customFormat="1" ht="14.45" customHeight="1">
      <c r="B29" s="35"/>
      <c r="D29" s="26" t="s">
        <v>40</v>
      </c>
      <c r="F29" s="26" t="s">
        <v>41</v>
      </c>
      <c r="L29" s="201">
        <v>0.21</v>
      </c>
      <c r="M29" s="200"/>
      <c r="N29" s="200"/>
      <c r="O29" s="200"/>
      <c r="P29" s="200"/>
      <c r="W29" s="199">
        <f>ROUND(AZ94, 2)</f>
        <v>0</v>
      </c>
      <c r="X29" s="200"/>
      <c r="Y29" s="200"/>
      <c r="Z29" s="200"/>
      <c r="AA29" s="200"/>
      <c r="AB29" s="200"/>
      <c r="AC29" s="200"/>
      <c r="AD29" s="200"/>
      <c r="AE29" s="200"/>
      <c r="AK29" s="199">
        <f>ROUND(AV94, 2)</f>
        <v>0</v>
      </c>
      <c r="AL29" s="200"/>
      <c r="AM29" s="200"/>
      <c r="AN29" s="200"/>
      <c r="AO29" s="200"/>
      <c r="AR29" s="35"/>
      <c r="BE29" s="208"/>
    </row>
    <row r="30" spans="2:71" s="2" customFormat="1" ht="14.45" customHeight="1">
      <c r="B30" s="35"/>
      <c r="F30" s="26" t="s">
        <v>42</v>
      </c>
      <c r="L30" s="201">
        <v>0.12</v>
      </c>
      <c r="M30" s="200"/>
      <c r="N30" s="200"/>
      <c r="O30" s="200"/>
      <c r="P30" s="200"/>
      <c r="W30" s="199">
        <f>ROUND(BA94, 2)</f>
        <v>0</v>
      </c>
      <c r="X30" s="200"/>
      <c r="Y30" s="200"/>
      <c r="Z30" s="200"/>
      <c r="AA30" s="200"/>
      <c r="AB30" s="200"/>
      <c r="AC30" s="200"/>
      <c r="AD30" s="200"/>
      <c r="AE30" s="200"/>
      <c r="AK30" s="199">
        <f>ROUND(AW94, 2)</f>
        <v>0</v>
      </c>
      <c r="AL30" s="200"/>
      <c r="AM30" s="200"/>
      <c r="AN30" s="200"/>
      <c r="AO30" s="200"/>
      <c r="AR30" s="35"/>
      <c r="BE30" s="208"/>
    </row>
    <row r="31" spans="2:71" s="2" customFormat="1" ht="14.45" hidden="1" customHeight="1">
      <c r="B31" s="35"/>
      <c r="F31" s="26" t="s">
        <v>43</v>
      </c>
      <c r="L31" s="201">
        <v>0.21</v>
      </c>
      <c r="M31" s="200"/>
      <c r="N31" s="200"/>
      <c r="O31" s="200"/>
      <c r="P31" s="200"/>
      <c r="W31" s="199">
        <f>ROUND(BB94, 2)</f>
        <v>0</v>
      </c>
      <c r="X31" s="200"/>
      <c r="Y31" s="200"/>
      <c r="Z31" s="200"/>
      <c r="AA31" s="200"/>
      <c r="AB31" s="200"/>
      <c r="AC31" s="200"/>
      <c r="AD31" s="200"/>
      <c r="AE31" s="200"/>
      <c r="AK31" s="199">
        <v>0</v>
      </c>
      <c r="AL31" s="200"/>
      <c r="AM31" s="200"/>
      <c r="AN31" s="200"/>
      <c r="AO31" s="200"/>
      <c r="AR31" s="35"/>
      <c r="BE31" s="208"/>
    </row>
    <row r="32" spans="2:71" s="2" customFormat="1" ht="14.45" hidden="1" customHeight="1">
      <c r="B32" s="35"/>
      <c r="F32" s="26" t="s">
        <v>44</v>
      </c>
      <c r="L32" s="201">
        <v>0.15</v>
      </c>
      <c r="M32" s="200"/>
      <c r="N32" s="200"/>
      <c r="O32" s="200"/>
      <c r="P32" s="200"/>
      <c r="W32" s="199">
        <f>ROUND(BC94, 2)</f>
        <v>0</v>
      </c>
      <c r="X32" s="200"/>
      <c r="Y32" s="200"/>
      <c r="Z32" s="200"/>
      <c r="AA32" s="200"/>
      <c r="AB32" s="200"/>
      <c r="AC32" s="200"/>
      <c r="AD32" s="200"/>
      <c r="AE32" s="200"/>
      <c r="AK32" s="199">
        <v>0</v>
      </c>
      <c r="AL32" s="200"/>
      <c r="AM32" s="200"/>
      <c r="AN32" s="200"/>
      <c r="AO32" s="200"/>
      <c r="AR32" s="35"/>
      <c r="BE32" s="208"/>
    </row>
    <row r="33" spans="2:57" s="2" customFormat="1" ht="14.45" hidden="1" customHeight="1">
      <c r="B33" s="35"/>
      <c r="F33" s="26" t="s">
        <v>45</v>
      </c>
      <c r="L33" s="201">
        <v>0</v>
      </c>
      <c r="M33" s="200"/>
      <c r="N33" s="200"/>
      <c r="O33" s="200"/>
      <c r="P33" s="200"/>
      <c r="W33" s="199">
        <f>ROUND(BD94, 2)</f>
        <v>0</v>
      </c>
      <c r="X33" s="200"/>
      <c r="Y33" s="200"/>
      <c r="Z33" s="200"/>
      <c r="AA33" s="200"/>
      <c r="AB33" s="200"/>
      <c r="AC33" s="200"/>
      <c r="AD33" s="200"/>
      <c r="AE33" s="200"/>
      <c r="AK33" s="199">
        <v>0</v>
      </c>
      <c r="AL33" s="200"/>
      <c r="AM33" s="200"/>
      <c r="AN33" s="200"/>
      <c r="AO33" s="200"/>
      <c r="AR33" s="35"/>
      <c r="BE33" s="208"/>
    </row>
    <row r="34" spans="2:57" s="1" customFormat="1" ht="6.95" customHeight="1">
      <c r="B34" s="31"/>
      <c r="AR34" s="31"/>
      <c r="BE34" s="207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02" t="s">
        <v>48</v>
      </c>
      <c r="Y35" s="203"/>
      <c r="Z35" s="203"/>
      <c r="AA35" s="203"/>
      <c r="AB35" s="203"/>
      <c r="AC35" s="38"/>
      <c r="AD35" s="38"/>
      <c r="AE35" s="38"/>
      <c r="AF35" s="38"/>
      <c r="AG35" s="38"/>
      <c r="AH35" s="38"/>
      <c r="AI35" s="38"/>
      <c r="AJ35" s="38"/>
      <c r="AK35" s="204">
        <f>SUM(AK26:AK33)</f>
        <v>0</v>
      </c>
      <c r="AL35" s="203"/>
      <c r="AM35" s="203"/>
      <c r="AN35" s="203"/>
      <c r="AO35" s="205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0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0" s="1" customFormat="1" ht="24.95" customHeight="1">
      <c r="B82" s="31"/>
      <c r="C82" s="20" t="s">
        <v>55</v>
      </c>
      <c r="AR82" s="31"/>
    </row>
    <row r="83" spans="1:90" s="1" customFormat="1" ht="6.95" customHeight="1">
      <c r="B83" s="31"/>
      <c r="AR83" s="31"/>
    </row>
    <row r="84" spans="1:90" s="3" customFormat="1" ht="12" customHeight="1">
      <c r="B84" s="47"/>
      <c r="C84" s="26" t="s">
        <v>13</v>
      </c>
      <c r="L84" s="3" t="str">
        <f>K5</f>
        <v>1</v>
      </c>
      <c r="AR84" s="47"/>
    </row>
    <row r="85" spans="1:90" s="4" customFormat="1" ht="36.950000000000003" customHeight="1">
      <c r="B85" s="48"/>
      <c r="C85" s="49" t="s">
        <v>16</v>
      </c>
      <c r="L85" s="190" t="str">
        <f>K6</f>
        <v>Modernizace výtahu v domě U Staré Elektrárny 1930/6, Slezská Ostrava</v>
      </c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R85" s="48"/>
    </row>
    <row r="86" spans="1:90" s="1" customFormat="1" ht="6.95" customHeight="1">
      <c r="B86" s="31"/>
      <c r="AR86" s="31"/>
    </row>
    <row r="87" spans="1:90" s="1" customFormat="1" ht="12" customHeight="1">
      <c r="B87" s="31"/>
      <c r="C87" s="26" t="s">
        <v>20</v>
      </c>
      <c r="L87" s="50" t="str">
        <f>IF(K8="","",K8)</f>
        <v>Slezská Ostrava</v>
      </c>
      <c r="AI87" s="26" t="s">
        <v>22</v>
      </c>
      <c r="AM87" s="192" t="str">
        <f>IF(AN8= "","",AN8)</f>
        <v>25. 11. 2023</v>
      </c>
      <c r="AN87" s="192"/>
      <c r="AR87" s="31"/>
    </row>
    <row r="88" spans="1:90" s="1" customFormat="1" ht="6.95" customHeight="1">
      <c r="B88" s="31"/>
      <c r="AR88" s="31"/>
    </row>
    <row r="89" spans="1:90" s="1" customFormat="1" ht="15.2" customHeight="1">
      <c r="B89" s="31"/>
      <c r="C89" s="26" t="s">
        <v>24</v>
      </c>
      <c r="L89" s="3" t="str">
        <f>IF(E11= "","",E11)</f>
        <v>Statutární město Ostrava, m.o. Slezská Ostrava</v>
      </c>
      <c r="AI89" s="26" t="s">
        <v>30</v>
      </c>
      <c r="AM89" s="193" t="str">
        <f>IF(E17="","",E17)</f>
        <v>Ing.Jan Neuwirt</v>
      </c>
      <c r="AN89" s="194"/>
      <c r="AO89" s="194"/>
      <c r="AP89" s="194"/>
      <c r="AR89" s="31"/>
      <c r="AS89" s="195" t="s">
        <v>56</v>
      </c>
      <c r="AT89" s="196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0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193" t="str">
        <f>IF(E20="","",E20)</f>
        <v xml:space="preserve"> </v>
      </c>
      <c r="AN90" s="194"/>
      <c r="AO90" s="194"/>
      <c r="AP90" s="194"/>
      <c r="AR90" s="31"/>
      <c r="AS90" s="197"/>
      <c r="AT90" s="198"/>
      <c r="BD90" s="55"/>
    </row>
    <row r="91" spans="1:90" s="1" customFormat="1" ht="10.9" customHeight="1">
      <c r="B91" s="31"/>
      <c r="AR91" s="31"/>
      <c r="AS91" s="197"/>
      <c r="AT91" s="198"/>
      <c r="BD91" s="55"/>
    </row>
    <row r="92" spans="1:90" s="1" customFormat="1" ht="29.25" customHeight="1">
      <c r="B92" s="31"/>
      <c r="C92" s="180" t="s">
        <v>57</v>
      </c>
      <c r="D92" s="181"/>
      <c r="E92" s="181"/>
      <c r="F92" s="181"/>
      <c r="G92" s="181"/>
      <c r="H92" s="56"/>
      <c r="I92" s="182" t="s">
        <v>58</v>
      </c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183" t="s">
        <v>59</v>
      </c>
      <c r="AH92" s="181"/>
      <c r="AI92" s="181"/>
      <c r="AJ92" s="181"/>
      <c r="AK92" s="181"/>
      <c r="AL92" s="181"/>
      <c r="AM92" s="181"/>
      <c r="AN92" s="182" t="s">
        <v>60</v>
      </c>
      <c r="AO92" s="181"/>
      <c r="AP92" s="184"/>
      <c r="AQ92" s="57" t="s">
        <v>61</v>
      </c>
      <c r="AR92" s="31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60" t="s">
        <v>73</v>
      </c>
    </row>
    <row r="93" spans="1:90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0" s="5" customFormat="1" ht="32.450000000000003" customHeight="1">
      <c r="B94" s="62"/>
      <c r="C94" s="63" t="s">
        <v>74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8">
        <f>ROUND(AG95,2)</f>
        <v>0</v>
      </c>
      <c r="AH94" s="188"/>
      <c r="AI94" s="188"/>
      <c r="AJ94" s="188"/>
      <c r="AK94" s="188"/>
      <c r="AL94" s="188"/>
      <c r="AM94" s="188"/>
      <c r="AN94" s="189">
        <f>SUM(AG94,AT94)</f>
        <v>0</v>
      </c>
      <c r="AO94" s="189"/>
      <c r="AP94" s="189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75</v>
      </c>
      <c r="BT94" s="71" t="s">
        <v>76</v>
      </c>
      <c r="BV94" s="71" t="s">
        <v>77</v>
      </c>
      <c r="BW94" s="71" t="s">
        <v>5</v>
      </c>
      <c r="BX94" s="71" t="s">
        <v>78</v>
      </c>
      <c r="CL94" s="71" t="s">
        <v>1</v>
      </c>
    </row>
    <row r="95" spans="1:90" s="6" customFormat="1" ht="24.75" customHeight="1">
      <c r="A95" s="72" t="s">
        <v>79</v>
      </c>
      <c r="B95" s="73"/>
      <c r="C95" s="74"/>
      <c r="D95" s="187" t="s">
        <v>14</v>
      </c>
      <c r="E95" s="187"/>
      <c r="F95" s="187"/>
      <c r="G95" s="187"/>
      <c r="H95" s="187"/>
      <c r="I95" s="75"/>
      <c r="J95" s="187" t="s">
        <v>17</v>
      </c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5">
        <f>'1 - Modernizace výtahu v ...'!J28</f>
        <v>0</v>
      </c>
      <c r="AH95" s="186"/>
      <c r="AI95" s="186"/>
      <c r="AJ95" s="186"/>
      <c r="AK95" s="186"/>
      <c r="AL95" s="186"/>
      <c r="AM95" s="186"/>
      <c r="AN95" s="185">
        <f>SUM(AG95,AT95)</f>
        <v>0</v>
      </c>
      <c r="AO95" s="186"/>
      <c r="AP95" s="186"/>
      <c r="AQ95" s="76" t="s">
        <v>80</v>
      </c>
      <c r="AR95" s="73"/>
      <c r="AS95" s="77">
        <v>0</v>
      </c>
      <c r="AT95" s="78">
        <f>ROUND(SUM(AV95:AW95),2)</f>
        <v>0</v>
      </c>
      <c r="AU95" s="79">
        <f>'1 - Modernizace výtahu v ...'!P129</f>
        <v>0</v>
      </c>
      <c r="AV95" s="78">
        <f>'1 - Modernizace výtahu v ...'!J31</f>
        <v>0</v>
      </c>
      <c r="AW95" s="78">
        <f>'1 - Modernizace výtahu v ...'!J32</f>
        <v>0</v>
      </c>
      <c r="AX95" s="78">
        <f>'1 - Modernizace výtahu v ...'!J33</f>
        <v>0</v>
      </c>
      <c r="AY95" s="78">
        <f>'1 - Modernizace výtahu v ...'!J34</f>
        <v>0</v>
      </c>
      <c r="AZ95" s="78">
        <f>'1 - Modernizace výtahu v ...'!F31</f>
        <v>0</v>
      </c>
      <c r="BA95" s="78">
        <f>'1 - Modernizace výtahu v ...'!F32</f>
        <v>0</v>
      </c>
      <c r="BB95" s="78">
        <f>'1 - Modernizace výtahu v ...'!F33</f>
        <v>0</v>
      </c>
      <c r="BC95" s="78">
        <f>'1 - Modernizace výtahu v ...'!F34</f>
        <v>0</v>
      </c>
      <c r="BD95" s="80">
        <f>'1 - Modernizace výtahu v ...'!F35</f>
        <v>0</v>
      </c>
      <c r="BT95" s="81" t="s">
        <v>14</v>
      </c>
      <c r="BU95" s="81" t="s">
        <v>81</v>
      </c>
      <c r="BV95" s="81" t="s">
        <v>77</v>
      </c>
      <c r="BW95" s="81" t="s">
        <v>5</v>
      </c>
      <c r="BX95" s="81" t="s">
        <v>78</v>
      </c>
      <c r="CL95" s="81" t="s">
        <v>1</v>
      </c>
    </row>
    <row r="96" spans="1:90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sheetProtection algorithmName="SHA-512" hashValue="pbWUkZKKgYE6vKrmqS65z1NUlqfHr8TlxLOrd3vDbZzogd0VcsoPgOS+oaBV/ObZj+Z0HiwNnAL/G6g55CHUhg==" saltValue="TEYPrGIN0CVRDIY3ZDL2tg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1 - Modernizace výtahu v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45"/>
  <sheetViews>
    <sheetView showGridLines="0" tabSelected="1" workbookViewId="0">
      <selection activeCell="I28" sqref="I2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6" t="s">
        <v>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14</v>
      </c>
    </row>
    <row r="4" spans="2:46" ht="24.95" customHeight="1">
      <c r="B4" s="19"/>
      <c r="D4" s="20" t="s">
        <v>82</v>
      </c>
      <c r="L4" s="19"/>
      <c r="M4" s="82" t="s">
        <v>10</v>
      </c>
      <c r="AT4" s="16" t="s">
        <v>4</v>
      </c>
    </row>
    <row r="5" spans="2:46" ht="6.95" customHeight="1">
      <c r="B5" s="19"/>
      <c r="L5" s="19"/>
    </row>
    <row r="6" spans="2:46" s="1" customFormat="1" ht="12" customHeight="1">
      <c r="B6" s="31"/>
      <c r="D6" s="26" t="s">
        <v>16</v>
      </c>
      <c r="L6" s="31"/>
    </row>
    <row r="7" spans="2:46" s="1" customFormat="1" ht="30" customHeight="1">
      <c r="B7" s="31"/>
      <c r="E7" s="190" t="s">
        <v>17</v>
      </c>
      <c r="F7" s="217"/>
      <c r="G7" s="217"/>
      <c r="H7" s="217"/>
      <c r="L7" s="31"/>
    </row>
    <row r="8" spans="2:46" s="1" customFormat="1">
      <c r="B8" s="31"/>
      <c r="L8" s="31"/>
    </row>
    <row r="9" spans="2:46" s="1" customFormat="1" ht="12" customHeight="1">
      <c r="B9" s="31"/>
      <c r="D9" s="26" t="s">
        <v>18</v>
      </c>
      <c r="F9" s="24" t="s">
        <v>1</v>
      </c>
      <c r="I9" s="26" t="s">
        <v>19</v>
      </c>
      <c r="J9" s="24" t="s">
        <v>1</v>
      </c>
      <c r="L9" s="31"/>
    </row>
    <row r="10" spans="2:46" s="1" customFormat="1" ht="12" customHeight="1">
      <c r="B10" s="31"/>
      <c r="D10" s="26" t="s">
        <v>20</v>
      </c>
      <c r="F10" s="24" t="s">
        <v>21</v>
      </c>
      <c r="I10" s="26" t="s">
        <v>22</v>
      </c>
      <c r="J10" s="51" t="str">
        <f>'Rekapitulace stavby'!AN8</f>
        <v>25. 11. 2023</v>
      </c>
      <c r="L10" s="31"/>
    </row>
    <row r="11" spans="2:46" s="1" customFormat="1" ht="10.9" customHeight="1">
      <c r="B11" s="31"/>
      <c r="L11" s="31"/>
    </row>
    <row r="12" spans="2:46" s="1" customFormat="1" ht="12" customHeight="1">
      <c r="B12" s="31"/>
      <c r="D12" s="26" t="s">
        <v>24</v>
      </c>
      <c r="I12" s="26" t="s">
        <v>25</v>
      </c>
      <c r="J12" s="24" t="s">
        <v>1</v>
      </c>
      <c r="L12" s="31"/>
    </row>
    <row r="13" spans="2:46" s="1" customFormat="1" ht="18" customHeight="1">
      <c r="B13" s="31"/>
      <c r="E13" s="24" t="s">
        <v>26</v>
      </c>
      <c r="I13" s="26" t="s">
        <v>27</v>
      </c>
      <c r="J13" s="24" t="s">
        <v>1</v>
      </c>
      <c r="L13" s="31"/>
    </row>
    <row r="14" spans="2:46" s="1" customFormat="1" ht="6.95" customHeight="1">
      <c r="B14" s="31"/>
      <c r="L14" s="31"/>
    </row>
    <row r="15" spans="2:46" s="1" customFormat="1" ht="12" customHeight="1">
      <c r="B15" s="31"/>
      <c r="D15" s="26" t="s">
        <v>28</v>
      </c>
      <c r="I15" s="26" t="s">
        <v>25</v>
      </c>
      <c r="J15" s="27" t="str">
        <f>'Rekapitulace stavby'!AN13</f>
        <v>Vyplň údaj</v>
      </c>
      <c r="L15" s="31"/>
    </row>
    <row r="16" spans="2:46" s="1" customFormat="1" ht="18" customHeight="1">
      <c r="B16" s="31"/>
      <c r="E16" s="218" t="str">
        <f>'Rekapitulace stavby'!E14</f>
        <v>Vyplň údaj</v>
      </c>
      <c r="F16" s="209"/>
      <c r="G16" s="209"/>
      <c r="H16" s="209"/>
      <c r="I16" s="26" t="s">
        <v>27</v>
      </c>
      <c r="J16" s="27" t="str">
        <f>'Rekapitulace stavby'!AN14</f>
        <v>Vyplň údaj</v>
      </c>
      <c r="L16" s="31"/>
    </row>
    <row r="17" spans="2:12" s="1" customFormat="1" ht="6.95" customHeight="1">
      <c r="B17" s="31"/>
      <c r="L17" s="31"/>
    </row>
    <row r="18" spans="2:12" s="1" customFormat="1" ht="12" customHeight="1">
      <c r="B18" s="31"/>
      <c r="D18" s="26" t="s">
        <v>30</v>
      </c>
      <c r="I18" s="26" t="s">
        <v>25</v>
      </c>
      <c r="J18" s="24" t="s">
        <v>1</v>
      </c>
      <c r="L18" s="31"/>
    </row>
    <row r="19" spans="2:12" s="1" customFormat="1" ht="18" customHeight="1">
      <c r="B19" s="31"/>
      <c r="E19" s="24" t="s">
        <v>31</v>
      </c>
      <c r="I19" s="26" t="s">
        <v>27</v>
      </c>
      <c r="J19" s="24" t="s">
        <v>1</v>
      </c>
      <c r="L19" s="31"/>
    </row>
    <row r="20" spans="2:12" s="1" customFormat="1" ht="6.95" customHeight="1">
      <c r="B20" s="31"/>
      <c r="L20" s="31"/>
    </row>
    <row r="21" spans="2:12" s="1" customFormat="1" ht="12" customHeight="1">
      <c r="B21" s="31"/>
      <c r="D21" s="26" t="s">
        <v>33</v>
      </c>
      <c r="I21" s="26" t="s">
        <v>25</v>
      </c>
      <c r="J21" s="24" t="str">
        <f>IF('Rekapitulace stavby'!AN19="","",'Rekapitulace stavby'!AN19)</f>
        <v/>
      </c>
      <c r="L21" s="31"/>
    </row>
    <row r="22" spans="2:12" s="1" customFormat="1" ht="18" customHeight="1">
      <c r="B22" s="31"/>
      <c r="E22" s="24" t="str">
        <f>IF('Rekapitulace stavby'!E20="","",'Rekapitulace stavby'!E20)</f>
        <v xml:space="preserve"> </v>
      </c>
      <c r="I22" s="26" t="s">
        <v>27</v>
      </c>
      <c r="J22" s="24" t="str">
        <f>IF('Rekapitulace stavby'!AN20="","",'Rekapitulace stavby'!AN20)</f>
        <v/>
      </c>
      <c r="L22" s="31"/>
    </row>
    <row r="23" spans="2:12" s="1" customFormat="1" ht="6.95" customHeight="1">
      <c r="B23" s="31"/>
      <c r="L23" s="31"/>
    </row>
    <row r="24" spans="2:12" s="1" customFormat="1" ht="12" customHeight="1">
      <c r="B24" s="31"/>
      <c r="D24" s="26" t="s">
        <v>35</v>
      </c>
      <c r="L24" s="31"/>
    </row>
    <row r="25" spans="2:12" s="7" customFormat="1" ht="16.5" customHeight="1">
      <c r="B25" s="83"/>
      <c r="E25" s="213" t="s">
        <v>1</v>
      </c>
      <c r="F25" s="213"/>
      <c r="G25" s="213"/>
      <c r="H25" s="213"/>
      <c r="L25" s="83"/>
    </row>
    <row r="26" spans="2:12" s="1" customFormat="1" ht="6.95" customHeight="1">
      <c r="B26" s="31"/>
      <c r="L26" s="31"/>
    </row>
    <row r="27" spans="2:12" s="1" customFormat="1" ht="6.95" customHeight="1">
      <c r="B27" s="31"/>
      <c r="D27" s="52"/>
      <c r="E27" s="52"/>
      <c r="F27" s="52"/>
      <c r="G27" s="52"/>
      <c r="H27" s="52"/>
      <c r="I27" s="52"/>
      <c r="J27" s="52"/>
      <c r="K27" s="52"/>
      <c r="L27" s="31"/>
    </row>
    <row r="28" spans="2:12" s="1" customFormat="1" ht="25.35" customHeight="1">
      <c r="B28" s="31"/>
      <c r="D28" s="84" t="s">
        <v>36</v>
      </c>
      <c r="J28" s="65">
        <f>ROUND(J129, 2)</f>
        <v>0</v>
      </c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14.45" customHeight="1">
      <c r="B30" s="31"/>
      <c r="F30" s="34" t="s">
        <v>38</v>
      </c>
      <c r="I30" s="34" t="s">
        <v>37</v>
      </c>
      <c r="J30" s="34" t="s">
        <v>39</v>
      </c>
      <c r="L30" s="31"/>
    </row>
    <row r="31" spans="2:12" s="1" customFormat="1" ht="14.45" customHeight="1">
      <c r="B31" s="31"/>
      <c r="D31" s="54" t="s">
        <v>40</v>
      </c>
      <c r="E31" s="26" t="s">
        <v>41</v>
      </c>
      <c r="F31" s="85">
        <f>ROUND((SUM(BE129:BE244)),  2)</f>
        <v>0</v>
      </c>
      <c r="I31" s="86">
        <v>0.21</v>
      </c>
      <c r="J31" s="85">
        <f>ROUND(((SUM(BE129:BE244))*I31),  2)</f>
        <v>0</v>
      </c>
      <c r="L31" s="31"/>
    </row>
    <row r="32" spans="2:12" s="1" customFormat="1" ht="14.45" customHeight="1">
      <c r="B32" s="31"/>
      <c r="E32" s="26" t="s">
        <v>42</v>
      </c>
      <c r="F32" s="85">
        <f>ROUND((SUM(BF129:BF244)),  2)</f>
        <v>0</v>
      </c>
      <c r="I32" s="86">
        <v>0.12</v>
      </c>
      <c r="J32" s="85">
        <f>ROUND(((SUM(BF129:BF244))*I32),  2)</f>
        <v>0</v>
      </c>
      <c r="L32" s="31"/>
    </row>
    <row r="33" spans="2:12" s="1" customFormat="1" ht="14.45" hidden="1" customHeight="1">
      <c r="B33" s="31"/>
      <c r="E33" s="26" t="s">
        <v>43</v>
      </c>
      <c r="F33" s="85">
        <f>ROUND((SUM(BG129:BG244)),  2)</f>
        <v>0</v>
      </c>
      <c r="I33" s="86">
        <v>0.21</v>
      </c>
      <c r="J33" s="85">
        <f>0</f>
        <v>0</v>
      </c>
      <c r="L33" s="31"/>
    </row>
    <row r="34" spans="2:12" s="1" customFormat="1" ht="14.45" hidden="1" customHeight="1">
      <c r="B34" s="31"/>
      <c r="E34" s="26" t="s">
        <v>44</v>
      </c>
      <c r="F34" s="85">
        <f>ROUND((SUM(BH129:BH244)),  2)</f>
        <v>0</v>
      </c>
      <c r="I34" s="86">
        <v>0.15</v>
      </c>
      <c r="J34" s="85">
        <f>0</f>
        <v>0</v>
      </c>
      <c r="L34" s="31"/>
    </row>
    <row r="35" spans="2:12" s="1" customFormat="1" ht="14.45" hidden="1" customHeight="1">
      <c r="B35" s="31"/>
      <c r="E35" s="26" t="s">
        <v>45</v>
      </c>
      <c r="F35" s="85">
        <f>ROUND((SUM(BI129:BI244)),  2)</f>
        <v>0</v>
      </c>
      <c r="I35" s="86">
        <v>0</v>
      </c>
      <c r="J35" s="85">
        <f>0</f>
        <v>0</v>
      </c>
      <c r="L35" s="31"/>
    </row>
    <row r="36" spans="2:12" s="1" customFormat="1" ht="6.95" customHeight="1">
      <c r="B36" s="31"/>
      <c r="L36" s="31"/>
    </row>
    <row r="37" spans="2:12" s="1" customFormat="1" ht="25.35" customHeight="1">
      <c r="B37" s="31"/>
      <c r="C37" s="87"/>
      <c r="D37" s="88" t="s">
        <v>46</v>
      </c>
      <c r="E37" s="56"/>
      <c r="F37" s="56"/>
      <c r="G37" s="89" t="s">
        <v>47</v>
      </c>
      <c r="H37" s="90" t="s">
        <v>48</v>
      </c>
      <c r="I37" s="56"/>
      <c r="J37" s="91">
        <f>SUM(J28:J35)</f>
        <v>0</v>
      </c>
      <c r="K37" s="92"/>
      <c r="L37" s="31"/>
    </row>
    <row r="38" spans="2:12" s="1" customFormat="1" ht="14.45" customHeight="1">
      <c r="B38" s="31"/>
      <c r="L38" s="31"/>
    </row>
    <row r="39" spans="2:12" ht="14.45" customHeight="1">
      <c r="B39" s="19"/>
      <c r="L39" s="19"/>
    </row>
    <row r="40" spans="2:12" ht="14.45" customHeight="1">
      <c r="B40" s="19"/>
      <c r="L40" s="19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51</v>
      </c>
      <c r="E61" s="33"/>
      <c r="F61" s="93" t="s">
        <v>52</v>
      </c>
      <c r="G61" s="42" t="s">
        <v>51</v>
      </c>
      <c r="H61" s="33"/>
      <c r="I61" s="33"/>
      <c r="J61" s="94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51</v>
      </c>
      <c r="E76" s="33"/>
      <c r="F76" s="93" t="s">
        <v>52</v>
      </c>
      <c r="G76" s="42" t="s">
        <v>51</v>
      </c>
      <c r="H76" s="33"/>
      <c r="I76" s="33"/>
      <c r="J76" s="94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hidden="1" customHeight="1">
      <c r="B82" s="31"/>
      <c r="C82" s="20" t="s">
        <v>83</v>
      </c>
      <c r="L82" s="31"/>
    </row>
    <row r="83" spans="2:47" s="1" customFormat="1" ht="6.95" hidden="1" customHeight="1">
      <c r="B83" s="31"/>
      <c r="L83" s="31"/>
    </row>
    <row r="84" spans="2:47" s="1" customFormat="1" ht="12" hidden="1" customHeight="1">
      <c r="B84" s="31"/>
      <c r="C84" s="26" t="s">
        <v>16</v>
      </c>
      <c r="L84" s="31"/>
    </row>
    <row r="85" spans="2:47" s="1" customFormat="1" ht="30" hidden="1" customHeight="1">
      <c r="B85" s="31"/>
      <c r="E85" s="190" t="str">
        <f>E7</f>
        <v>Modernizace výtahu v domě U Staré Elektrárny 1930/6, Slezská Ostrava</v>
      </c>
      <c r="F85" s="217"/>
      <c r="G85" s="217"/>
      <c r="H85" s="217"/>
      <c r="L85" s="31"/>
    </row>
    <row r="86" spans="2:47" s="1" customFormat="1" ht="6.95" hidden="1" customHeight="1">
      <c r="B86" s="31"/>
      <c r="L86" s="31"/>
    </row>
    <row r="87" spans="2:47" s="1" customFormat="1" ht="12" hidden="1" customHeight="1">
      <c r="B87" s="31"/>
      <c r="C87" s="26" t="s">
        <v>20</v>
      </c>
      <c r="F87" s="24" t="str">
        <f>F10</f>
        <v>Slezská Ostrava</v>
      </c>
      <c r="I87" s="26" t="s">
        <v>22</v>
      </c>
      <c r="J87" s="51" t="str">
        <f>IF(J10="","",J10)</f>
        <v>25. 11. 2023</v>
      </c>
      <c r="L87" s="31"/>
    </row>
    <row r="88" spans="2:47" s="1" customFormat="1" ht="6.95" hidden="1" customHeight="1">
      <c r="B88" s="31"/>
      <c r="L88" s="31"/>
    </row>
    <row r="89" spans="2:47" s="1" customFormat="1" ht="15.2" hidden="1" customHeight="1">
      <c r="B89" s="31"/>
      <c r="C89" s="26" t="s">
        <v>24</v>
      </c>
      <c r="F89" s="24" t="str">
        <f>E13</f>
        <v>Statutární město Ostrava, m.o. Slezská Ostrava</v>
      </c>
      <c r="I89" s="26" t="s">
        <v>30</v>
      </c>
      <c r="J89" s="29" t="str">
        <f>E19</f>
        <v>Ing.Jan Neuwirt</v>
      </c>
      <c r="L89" s="31"/>
    </row>
    <row r="90" spans="2:47" s="1" customFormat="1" ht="15.2" hidden="1" customHeight="1">
      <c r="B90" s="31"/>
      <c r="C90" s="26" t="s">
        <v>28</v>
      </c>
      <c r="F90" s="24" t="str">
        <f>IF(E16="","",E16)</f>
        <v>Vyplň údaj</v>
      </c>
      <c r="I90" s="26" t="s">
        <v>33</v>
      </c>
      <c r="J90" s="29" t="str">
        <f>E22</f>
        <v xml:space="preserve"> </v>
      </c>
      <c r="L90" s="31"/>
    </row>
    <row r="91" spans="2:47" s="1" customFormat="1" ht="10.35" hidden="1" customHeight="1">
      <c r="B91" s="31"/>
      <c r="L91" s="31"/>
    </row>
    <row r="92" spans="2:47" s="1" customFormat="1" ht="29.25" hidden="1" customHeight="1">
      <c r="B92" s="31"/>
      <c r="C92" s="95" t="s">
        <v>84</v>
      </c>
      <c r="D92" s="87"/>
      <c r="E92" s="87"/>
      <c r="F92" s="87"/>
      <c r="G92" s="87"/>
      <c r="H92" s="87"/>
      <c r="I92" s="87"/>
      <c r="J92" s="96" t="s">
        <v>85</v>
      </c>
      <c r="K92" s="87"/>
      <c r="L92" s="31"/>
    </row>
    <row r="93" spans="2:47" s="1" customFormat="1" ht="10.35" hidden="1" customHeight="1">
      <c r="B93" s="31"/>
      <c r="L93" s="31"/>
    </row>
    <row r="94" spans="2:47" s="1" customFormat="1" ht="22.9" hidden="1" customHeight="1">
      <c r="B94" s="31"/>
      <c r="C94" s="97" t="s">
        <v>86</v>
      </c>
      <c r="J94" s="65">
        <f>J129</f>
        <v>0</v>
      </c>
      <c r="L94" s="31"/>
      <c r="AU94" s="16" t="s">
        <v>87</v>
      </c>
    </row>
    <row r="95" spans="2:47" s="8" customFormat="1" ht="24.95" hidden="1" customHeight="1">
      <c r="B95" s="98"/>
      <c r="D95" s="99" t="s">
        <v>88</v>
      </c>
      <c r="E95" s="100"/>
      <c r="F95" s="100"/>
      <c r="G95" s="100"/>
      <c r="H95" s="100"/>
      <c r="I95" s="100"/>
      <c r="J95" s="101">
        <f>J130</f>
        <v>0</v>
      </c>
      <c r="L95" s="98"/>
    </row>
    <row r="96" spans="2:47" s="9" customFormat="1" ht="19.899999999999999" hidden="1" customHeight="1">
      <c r="B96" s="102"/>
      <c r="D96" s="103" t="s">
        <v>89</v>
      </c>
      <c r="E96" s="104"/>
      <c r="F96" s="104"/>
      <c r="G96" s="104"/>
      <c r="H96" s="104"/>
      <c r="I96" s="104"/>
      <c r="J96" s="105">
        <f>J131</f>
        <v>0</v>
      </c>
      <c r="L96" s="102"/>
    </row>
    <row r="97" spans="2:12" s="9" customFormat="1" ht="19.899999999999999" hidden="1" customHeight="1">
      <c r="B97" s="102"/>
      <c r="D97" s="103" t="s">
        <v>90</v>
      </c>
      <c r="E97" s="104"/>
      <c r="F97" s="104"/>
      <c r="G97" s="104"/>
      <c r="H97" s="104"/>
      <c r="I97" s="104"/>
      <c r="J97" s="105">
        <f>J142</f>
        <v>0</v>
      </c>
      <c r="L97" s="102"/>
    </row>
    <row r="98" spans="2:12" s="9" customFormat="1" ht="19.899999999999999" hidden="1" customHeight="1">
      <c r="B98" s="102"/>
      <c r="D98" s="103" t="s">
        <v>91</v>
      </c>
      <c r="E98" s="104"/>
      <c r="F98" s="104"/>
      <c r="G98" s="104"/>
      <c r="H98" s="104"/>
      <c r="I98" s="104"/>
      <c r="J98" s="105">
        <f>J157</f>
        <v>0</v>
      </c>
      <c r="L98" s="102"/>
    </row>
    <row r="99" spans="2:12" s="9" customFormat="1" ht="19.899999999999999" hidden="1" customHeight="1">
      <c r="B99" s="102"/>
      <c r="D99" s="103" t="s">
        <v>92</v>
      </c>
      <c r="E99" s="104"/>
      <c r="F99" s="104"/>
      <c r="G99" s="104"/>
      <c r="H99" s="104"/>
      <c r="I99" s="104"/>
      <c r="J99" s="105">
        <f>J186</f>
        <v>0</v>
      </c>
      <c r="L99" s="102"/>
    </row>
    <row r="100" spans="2:12" s="9" customFormat="1" ht="19.899999999999999" hidden="1" customHeight="1">
      <c r="B100" s="102"/>
      <c r="D100" s="103" t="s">
        <v>93</v>
      </c>
      <c r="E100" s="104"/>
      <c r="F100" s="104"/>
      <c r="G100" s="104"/>
      <c r="H100" s="104"/>
      <c r="I100" s="104"/>
      <c r="J100" s="105">
        <f>J192</f>
        <v>0</v>
      </c>
      <c r="L100" s="102"/>
    </row>
    <row r="101" spans="2:12" s="8" customFormat="1" ht="24.95" hidden="1" customHeight="1">
      <c r="B101" s="98"/>
      <c r="D101" s="99" t="s">
        <v>94</v>
      </c>
      <c r="E101" s="100"/>
      <c r="F101" s="100"/>
      <c r="G101" s="100"/>
      <c r="H101" s="100"/>
      <c r="I101" s="100"/>
      <c r="J101" s="101">
        <f>J194</f>
        <v>0</v>
      </c>
      <c r="L101" s="98"/>
    </row>
    <row r="102" spans="2:12" s="9" customFormat="1" ht="19.899999999999999" hidden="1" customHeight="1">
      <c r="B102" s="102"/>
      <c r="D102" s="103" t="s">
        <v>95</v>
      </c>
      <c r="E102" s="104"/>
      <c r="F102" s="104"/>
      <c r="G102" s="104"/>
      <c r="H102" s="104"/>
      <c r="I102" s="104"/>
      <c r="J102" s="105">
        <f>J195</f>
        <v>0</v>
      </c>
      <c r="L102" s="102"/>
    </row>
    <row r="103" spans="2:12" s="9" customFormat="1" ht="19.899999999999999" hidden="1" customHeight="1">
      <c r="B103" s="102"/>
      <c r="D103" s="103" t="s">
        <v>96</v>
      </c>
      <c r="E103" s="104"/>
      <c r="F103" s="104"/>
      <c r="G103" s="104"/>
      <c r="H103" s="104"/>
      <c r="I103" s="104"/>
      <c r="J103" s="105">
        <f>J199</f>
        <v>0</v>
      </c>
      <c r="L103" s="102"/>
    </row>
    <row r="104" spans="2:12" s="9" customFormat="1" ht="19.899999999999999" hidden="1" customHeight="1">
      <c r="B104" s="102"/>
      <c r="D104" s="103" t="s">
        <v>97</v>
      </c>
      <c r="E104" s="104"/>
      <c r="F104" s="104"/>
      <c r="G104" s="104"/>
      <c r="H104" s="104"/>
      <c r="I104" s="104"/>
      <c r="J104" s="105">
        <f>J207</f>
        <v>0</v>
      </c>
      <c r="L104" s="102"/>
    </row>
    <row r="105" spans="2:12" s="9" customFormat="1" ht="19.899999999999999" hidden="1" customHeight="1">
      <c r="B105" s="102"/>
      <c r="D105" s="103" t="s">
        <v>98</v>
      </c>
      <c r="E105" s="104"/>
      <c r="F105" s="104"/>
      <c r="G105" s="104"/>
      <c r="H105" s="104"/>
      <c r="I105" s="104"/>
      <c r="J105" s="105">
        <f>J213</f>
        <v>0</v>
      </c>
      <c r="L105" s="102"/>
    </row>
    <row r="106" spans="2:12" s="9" customFormat="1" ht="19.899999999999999" hidden="1" customHeight="1">
      <c r="B106" s="102"/>
      <c r="D106" s="103" t="s">
        <v>99</v>
      </c>
      <c r="E106" s="104"/>
      <c r="F106" s="104"/>
      <c r="G106" s="104"/>
      <c r="H106" s="104"/>
      <c r="I106" s="104"/>
      <c r="J106" s="105">
        <f>J226</f>
        <v>0</v>
      </c>
      <c r="L106" s="102"/>
    </row>
    <row r="107" spans="2:12" s="8" customFormat="1" ht="24.95" hidden="1" customHeight="1">
      <c r="B107" s="98"/>
      <c r="D107" s="99" t="s">
        <v>100</v>
      </c>
      <c r="E107" s="100"/>
      <c r="F107" s="100"/>
      <c r="G107" s="100"/>
      <c r="H107" s="100"/>
      <c r="I107" s="100"/>
      <c r="J107" s="101">
        <f>J236</f>
        <v>0</v>
      </c>
      <c r="L107" s="98"/>
    </row>
    <row r="108" spans="2:12" s="9" customFormat="1" ht="19.899999999999999" hidden="1" customHeight="1">
      <c r="B108" s="102"/>
      <c r="D108" s="103" t="s">
        <v>101</v>
      </c>
      <c r="E108" s="104"/>
      <c r="F108" s="104"/>
      <c r="G108" s="104"/>
      <c r="H108" s="104"/>
      <c r="I108" s="104"/>
      <c r="J108" s="105">
        <f>J237</f>
        <v>0</v>
      </c>
      <c r="L108" s="102"/>
    </row>
    <row r="109" spans="2:12" s="9" customFormat="1" ht="19.899999999999999" hidden="1" customHeight="1">
      <c r="B109" s="102"/>
      <c r="D109" s="103" t="s">
        <v>102</v>
      </c>
      <c r="E109" s="104"/>
      <c r="F109" s="104"/>
      <c r="G109" s="104"/>
      <c r="H109" s="104"/>
      <c r="I109" s="104"/>
      <c r="J109" s="105">
        <f>J239</f>
        <v>0</v>
      </c>
      <c r="L109" s="102"/>
    </row>
    <row r="110" spans="2:12" s="9" customFormat="1" ht="19.899999999999999" hidden="1" customHeight="1">
      <c r="B110" s="102"/>
      <c r="D110" s="103" t="s">
        <v>103</v>
      </c>
      <c r="E110" s="104"/>
      <c r="F110" s="104"/>
      <c r="G110" s="104"/>
      <c r="H110" s="104"/>
      <c r="I110" s="104"/>
      <c r="J110" s="105">
        <f>J241</f>
        <v>0</v>
      </c>
      <c r="L110" s="102"/>
    </row>
    <row r="111" spans="2:12" s="9" customFormat="1" ht="19.899999999999999" hidden="1" customHeight="1">
      <c r="B111" s="102"/>
      <c r="D111" s="103" t="s">
        <v>104</v>
      </c>
      <c r="E111" s="104"/>
      <c r="F111" s="104"/>
      <c r="G111" s="104"/>
      <c r="H111" s="104"/>
      <c r="I111" s="104"/>
      <c r="J111" s="105">
        <f>J243</f>
        <v>0</v>
      </c>
      <c r="L111" s="102"/>
    </row>
    <row r="112" spans="2:12" s="1" customFormat="1" ht="21.75" hidden="1" customHeight="1">
      <c r="B112" s="31"/>
      <c r="L112" s="31"/>
    </row>
    <row r="113" spans="2:20" s="1" customFormat="1" ht="6.95" hidden="1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1"/>
    </row>
    <row r="114" spans="2:20" hidden="1"/>
    <row r="115" spans="2:20" hidden="1"/>
    <row r="116" spans="2:20" hidden="1"/>
    <row r="117" spans="2:20" s="1" customFormat="1" ht="6.95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31"/>
    </row>
    <row r="118" spans="2:20" s="1" customFormat="1" ht="24.95" customHeight="1">
      <c r="B118" s="31"/>
      <c r="C118" s="20" t="s">
        <v>105</v>
      </c>
      <c r="L118" s="31"/>
    </row>
    <row r="119" spans="2:20" s="1" customFormat="1" ht="6.95" customHeight="1">
      <c r="B119" s="31"/>
      <c r="L119" s="31"/>
    </row>
    <row r="120" spans="2:20" s="1" customFormat="1" ht="12" customHeight="1">
      <c r="B120" s="31"/>
      <c r="C120" s="26" t="s">
        <v>16</v>
      </c>
      <c r="L120" s="31"/>
    </row>
    <row r="121" spans="2:20" s="1" customFormat="1" ht="30" customHeight="1">
      <c r="B121" s="31"/>
      <c r="E121" s="190" t="str">
        <f>E7</f>
        <v>Modernizace výtahu v domě U Staré Elektrárny 1930/6, Slezská Ostrava</v>
      </c>
      <c r="F121" s="217"/>
      <c r="G121" s="217"/>
      <c r="H121" s="217"/>
      <c r="L121" s="31"/>
    </row>
    <row r="122" spans="2:20" s="1" customFormat="1" ht="6.95" customHeight="1">
      <c r="B122" s="31"/>
      <c r="L122" s="31"/>
    </row>
    <row r="123" spans="2:20" s="1" customFormat="1" ht="12" customHeight="1">
      <c r="B123" s="31"/>
      <c r="C123" s="26" t="s">
        <v>20</v>
      </c>
      <c r="F123" s="24" t="str">
        <f>F10</f>
        <v>Slezská Ostrava</v>
      </c>
      <c r="I123" s="26" t="s">
        <v>22</v>
      </c>
      <c r="J123" s="51" t="str">
        <f>IF(J10="","",J10)</f>
        <v>25. 11. 2023</v>
      </c>
      <c r="L123" s="31"/>
    </row>
    <row r="124" spans="2:20" s="1" customFormat="1" ht="6.95" customHeight="1">
      <c r="B124" s="31"/>
      <c r="L124" s="31"/>
    </row>
    <row r="125" spans="2:20" s="1" customFormat="1" ht="15.2" customHeight="1">
      <c r="B125" s="31"/>
      <c r="C125" s="26" t="s">
        <v>24</v>
      </c>
      <c r="F125" s="24" t="str">
        <f>E13</f>
        <v>Statutární město Ostrava, m.o. Slezská Ostrava</v>
      </c>
      <c r="I125" s="26" t="s">
        <v>30</v>
      </c>
      <c r="J125" s="29" t="str">
        <f>E19</f>
        <v>Ing.Jan Neuwirt</v>
      </c>
      <c r="L125" s="31"/>
    </row>
    <row r="126" spans="2:20" s="1" customFormat="1" ht="15.2" customHeight="1">
      <c r="B126" s="31"/>
      <c r="C126" s="26" t="s">
        <v>28</v>
      </c>
      <c r="F126" s="24" t="str">
        <f>IF(E16="","",E16)</f>
        <v>Vyplň údaj</v>
      </c>
      <c r="I126" s="26" t="s">
        <v>33</v>
      </c>
      <c r="J126" s="29" t="str">
        <f>E22</f>
        <v xml:space="preserve"> </v>
      </c>
      <c r="L126" s="31"/>
    </row>
    <row r="127" spans="2:20" s="1" customFormat="1" ht="10.35" customHeight="1">
      <c r="B127" s="31"/>
      <c r="L127" s="31"/>
    </row>
    <row r="128" spans="2:20" s="10" customFormat="1" ht="29.25" customHeight="1">
      <c r="B128" s="106"/>
      <c r="C128" s="107" t="s">
        <v>106</v>
      </c>
      <c r="D128" s="108" t="s">
        <v>61</v>
      </c>
      <c r="E128" s="108" t="s">
        <v>57</v>
      </c>
      <c r="F128" s="108" t="s">
        <v>58</v>
      </c>
      <c r="G128" s="108" t="s">
        <v>107</v>
      </c>
      <c r="H128" s="108" t="s">
        <v>108</v>
      </c>
      <c r="I128" s="108" t="s">
        <v>109</v>
      </c>
      <c r="J128" s="109" t="s">
        <v>85</v>
      </c>
      <c r="K128" s="110" t="s">
        <v>110</v>
      </c>
      <c r="L128" s="106"/>
      <c r="M128" s="58" t="s">
        <v>1</v>
      </c>
      <c r="N128" s="59" t="s">
        <v>40</v>
      </c>
      <c r="O128" s="59" t="s">
        <v>111</v>
      </c>
      <c r="P128" s="59" t="s">
        <v>112</v>
      </c>
      <c r="Q128" s="59" t="s">
        <v>113</v>
      </c>
      <c r="R128" s="59" t="s">
        <v>114</v>
      </c>
      <c r="S128" s="59" t="s">
        <v>115</v>
      </c>
      <c r="T128" s="60" t="s">
        <v>116</v>
      </c>
    </row>
    <row r="129" spans="2:65" s="1" customFormat="1" ht="22.9" customHeight="1">
      <c r="B129" s="31"/>
      <c r="C129" s="63" t="s">
        <v>117</v>
      </c>
      <c r="J129" s="111">
        <f>BK129</f>
        <v>0</v>
      </c>
      <c r="L129" s="31"/>
      <c r="M129" s="61"/>
      <c r="N129" s="52"/>
      <c r="O129" s="52"/>
      <c r="P129" s="112">
        <f>P130+P194+P236</f>
        <v>0</v>
      </c>
      <c r="Q129" s="52"/>
      <c r="R129" s="112">
        <f>R130+R194+R236</f>
        <v>11.053364890000001</v>
      </c>
      <c r="S129" s="52"/>
      <c r="T129" s="113">
        <f>T130+T194+T236</f>
        <v>6.8239993299999995</v>
      </c>
      <c r="AT129" s="16" t="s">
        <v>75</v>
      </c>
      <c r="AU129" s="16" t="s">
        <v>87</v>
      </c>
      <c r="BK129" s="114">
        <f>BK130+BK194+BK236</f>
        <v>0</v>
      </c>
    </row>
    <row r="130" spans="2:65" s="11" customFormat="1" ht="25.9" customHeight="1">
      <c r="B130" s="115"/>
      <c r="D130" s="116" t="s">
        <v>75</v>
      </c>
      <c r="E130" s="117" t="s">
        <v>118</v>
      </c>
      <c r="F130" s="117" t="s">
        <v>119</v>
      </c>
      <c r="I130" s="118"/>
      <c r="J130" s="119">
        <f>BK130</f>
        <v>0</v>
      </c>
      <c r="L130" s="115"/>
      <c r="M130" s="120"/>
      <c r="P130" s="121">
        <f>P131+P142+P157+P186+P192</f>
        <v>0</v>
      </c>
      <c r="R130" s="121">
        <f>R131+R142+R157+R186+R192</f>
        <v>10.69454432</v>
      </c>
      <c r="T130" s="122">
        <f>T131+T142+T157+T186+T192</f>
        <v>6.219479999999999</v>
      </c>
      <c r="AR130" s="116" t="s">
        <v>14</v>
      </c>
      <c r="AT130" s="123" t="s">
        <v>75</v>
      </c>
      <c r="AU130" s="123" t="s">
        <v>76</v>
      </c>
      <c r="AY130" s="116" t="s">
        <v>120</v>
      </c>
      <c r="BK130" s="124">
        <f>BK131+BK142+BK157+BK186+BK192</f>
        <v>0</v>
      </c>
    </row>
    <row r="131" spans="2:65" s="11" customFormat="1" ht="22.9" customHeight="1">
      <c r="B131" s="115"/>
      <c r="D131" s="116" t="s">
        <v>75</v>
      </c>
      <c r="E131" s="125" t="s">
        <v>121</v>
      </c>
      <c r="F131" s="125" t="s">
        <v>122</v>
      </c>
      <c r="I131" s="118"/>
      <c r="J131" s="126">
        <f>BK131</f>
        <v>0</v>
      </c>
      <c r="L131" s="115"/>
      <c r="M131" s="120"/>
      <c r="P131" s="121">
        <f>SUM(P132:P141)</f>
        <v>0</v>
      </c>
      <c r="R131" s="121">
        <f>SUM(R132:R141)</f>
        <v>7.0709703199999989</v>
      </c>
      <c r="T131" s="122">
        <f>SUM(T132:T141)</f>
        <v>0</v>
      </c>
      <c r="AR131" s="116" t="s">
        <v>14</v>
      </c>
      <c r="AT131" s="123" t="s">
        <v>75</v>
      </c>
      <c r="AU131" s="123" t="s">
        <v>14</v>
      </c>
      <c r="AY131" s="116" t="s">
        <v>120</v>
      </c>
      <c r="BK131" s="124">
        <f>SUM(BK132:BK141)</f>
        <v>0</v>
      </c>
    </row>
    <row r="132" spans="2:65" s="1" customFormat="1" ht="24.2" customHeight="1">
      <c r="B132" s="31"/>
      <c r="C132" s="127" t="s">
        <v>14</v>
      </c>
      <c r="D132" s="127" t="s">
        <v>123</v>
      </c>
      <c r="E132" s="128" t="s">
        <v>124</v>
      </c>
      <c r="F132" s="129" t="s">
        <v>125</v>
      </c>
      <c r="G132" s="130" t="s">
        <v>126</v>
      </c>
      <c r="H132" s="131">
        <v>3.452</v>
      </c>
      <c r="I132" s="132"/>
      <c r="J132" s="133">
        <f>ROUND(I132*H132,2)</f>
        <v>0</v>
      </c>
      <c r="K132" s="134"/>
      <c r="L132" s="31"/>
      <c r="M132" s="135" t="s">
        <v>1</v>
      </c>
      <c r="N132" s="136" t="s">
        <v>42</v>
      </c>
      <c r="P132" s="137">
        <f>O132*H132</f>
        <v>0</v>
      </c>
      <c r="Q132" s="137">
        <v>0.34754000000000002</v>
      </c>
      <c r="R132" s="137">
        <f>Q132*H132</f>
        <v>1.19970808</v>
      </c>
      <c r="S132" s="137">
        <v>0</v>
      </c>
      <c r="T132" s="138">
        <f>S132*H132</f>
        <v>0</v>
      </c>
      <c r="AR132" s="139" t="s">
        <v>127</v>
      </c>
      <c r="AT132" s="139" t="s">
        <v>123</v>
      </c>
      <c r="AU132" s="139" t="s">
        <v>128</v>
      </c>
      <c r="AY132" s="16" t="s">
        <v>120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6" t="s">
        <v>128</v>
      </c>
      <c r="BK132" s="140">
        <f>ROUND(I132*H132,2)</f>
        <v>0</v>
      </c>
      <c r="BL132" s="16" t="s">
        <v>127</v>
      </c>
      <c r="BM132" s="139" t="s">
        <v>129</v>
      </c>
    </row>
    <row r="133" spans="2:65" s="12" customFormat="1">
      <c r="B133" s="141"/>
      <c r="D133" s="142" t="s">
        <v>130</v>
      </c>
      <c r="E133" s="143" t="s">
        <v>1</v>
      </c>
      <c r="F133" s="144" t="s">
        <v>131</v>
      </c>
      <c r="H133" s="145">
        <v>3.452</v>
      </c>
      <c r="I133" s="146"/>
      <c r="L133" s="141"/>
      <c r="M133" s="147"/>
      <c r="T133" s="148"/>
      <c r="AT133" s="143" t="s">
        <v>130</v>
      </c>
      <c r="AU133" s="143" t="s">
        <v>128</v>
      </c>
      <c r="AV133" s="12" t="s">
        <v>128</v>
      </c>
      <c r="AW133" s="12" t="s">
        <v>32</v>
      </c>
      <c r="AX133" s="12" t="s">
        <v>14</v>
      </c>
      <c r="AY133" s="143" t="s">
        <v>120</v>
      </c>
    </row>
    <row r="134" spans="2:65" s="1" customFormat="1" ht="24.2" customHeight="1">
      <c r="B134" s="31"/>
      <c r="C134" s="127" t="s">
        <v>128</v>
      </c>
      <c r="D134" s="127" t="s">
        <v>123</v>
      </c>
      <c r="E134" s="128" t="s">
        <v>132</v>
      </c>
      <c r="F134" s="129" t="s">
        <v>133</v>
      </c>
      <c r="G134" s="130" t="s">
        <v>126</v>
      </c>
      <c r="H134" s="131">
        <v>12.154</v>
      </c>
      <c r="I134" s="132"/>
      <c r="J134" s="133">
        <f>ROUND(I134*H134,2)</f>
        <v>0</v>
      </c>
      <c r="K134" s="134"/>
      <c r="L134" s="31"/>
      <c r="M134" s="135" t="s">
        <v>1</v>
      </c>
      <c r="N134" s="136" t="s">
        <v>42</v>
      </c>
      <c r="P134" s="137">
        <f>O134*H134</f>
        <v>0</v>
      </c>
      <c r="Q134" s="137">
        <v>0.45539000000000002</v>
      </c>
      <c r="R134" s="137">
        <f>Q134*H134</f>
        <v>5.5348100599999999</v>
      </c>
      <c r="S134" s="137">
        <v>0</v>
      </c>
      <c r="T134" s="138">
        <f>S134*H134</f>
        <v>0</v>
      </c>
      <c r="AR134" s="139" t="s">
        <v>127</v>
      </c>
      <c r="AT134" s="139" t="s">
        <v>123</v>
      </c>
      <c r="AU134" s="139" t="s">
        <v>128</v>
      </c>
      <c r="AY134" s="16" t="s">
        <v>120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6" t="s">
        <v>128</v>
      </c>
      <c r="BK134" s="140">
        <f>ROUND(I134*H134,2)</f>
        <v>0</v>
      </c>
      <c r="BL134" s="16" t="s">
        <v>127</v>
      </c>
      <c r="BM134" s="139" t="s">
        <v>134</v>
      </c>
    </row>
    <row r="135" spans="2:65" s="12" customFormat="1">
      <c r="B135" s="141"/>
      <c r="D135" s="142" t="s">
        <v>130</v>
      </c>
      <c r="E135" s="143" t="s">
        <v>1</v>
      </c>
      <c r="F135" s="144" t="s">
        <v>135</v>
      </c>
      <c r="H135" s="145">
        <v>12.154</v>
      </c>
      <c r="I135" s="146"/>
      <c r="L135" s="141"/>
      <c r="M135" s="147"/>
      <c r="T135" s="148"/>
      <c r="AT135" s="143" t="s">
        <v>130</v>
      </c>
      <c r="AU135" s="143" t="s">
        <v>128</v>
      </c>
      <c r="AV135" s="12" t="s">
        <v>128</v>
      </c>
      <c r="AW135" s="12" t="s">
        <v>32</v>
      </c>
      <c r="AX135" s="12" t="s">
        <v>14</v>
      </c>
      <c r="AY135" s="143" t="s">
        <v>120</v>
      </c>
    </row>
    <row r="136" spans="2:65" s="1" customFormat="1" ht="16.5" customHeight="1">
      <c r="B136" s="31"/>
      <c r="C136" s="127" t="s">
        <v>121</v>
      </c>
      <c r="D136" s="127" t="s">
        <v>123</v>
      </c>
      <c r="E136" s="128" t="s">
        <v>136</v>
      </c>
      <c r="F136" s="129" t="s">
        <v>137</v>
      </c>
      <c r="G136" s="130" t="s">
        <v>138</v>
      </c>
      <c r="H136" s="131">
        <v>9.4E-2</v>
      </c>
      <c r="I136" s="132"/>
      <c r="J136" s="133">
        <f>ROUND(I136*H136,2)</f>
        <v>0</v>
      </c>
      <c r="K136" s="134"/>
      <c r="L136" s="31"/>
      <c r="M136" s="135" t="s">
        <v>1</v>
      </c>
      <c r="N136" s="136" t="s">
        <v>42</v>
      </c>
      <c r="P136" s="137">
        <f>O136*H136</f>
        <v>0</v>
      </c>
      <c r="Q136" s="137">
        <v>1.94302</v>
      </c>
      <c r="R136" s="137">
        <f>Q136*H136</f>
        <v>0.18264388000000001</v>
      </c>
      <c r="S136" s="137">
        <v>0</v>
      </c>
      <c r="T136" s="138">
        <f>S136*H136</f>
        <v>0</v>
      </c>
      <c r="AR136" s="139" t="s">
        <v>127</v>
      </c>
      <c r="AT136" s="139" t="s">
        <v>123</v>
      </c>
      <c r="AU136" s="139" t="s">
        <v>128</v>
      </c>
      <c r="AY136" s="16" t="s">
        <v>120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6" t="s">
        <v>128</v>
      </c>
      <c r="BK136" s="140">
        <f>ROUND(I136*H136,2)</f>
        <v>0</v>
      </c>
      <c r="BL136" s="16" t="s">
        <v>127</v>
      </c>
      <c r="BM136" s="139" t="s">
        <v>139</v>
      </c>
    </row>
    <row r="137" spans="2:65" s="12" customFormat="1">
      <c r="B137" s="141"/>
      <c r="D137" s="142" t="s">
        <v>130</v>
      </c>
      <c r="E137" s="143" t="s">
        <v>1</v>
      </c>
      <c r="F137" s="144" t="s">
        <v>140</v>
      </c>
      <c r="H137" s="145">
        <v>9.4E-2</v>
      </c>
      <c r="I137" s="146"/>
      <c r="L137" s="141"/>
      <c r="M137" s="147"/>
      <c r="T137" s="148"/>
      <c r="AT137" s="143" t="s">
        <v>130</v>
      </c>
      <c r="AU137" s="143" t="s">
        <v>128</v>
      </c>
      <c r="AV137" s="12" t="s">
        <v>128</v>
      </c>
      <c r="AW137" s="12" t="s">
        <v>32</v>
      </c>
      <c r="AX137" s="12" t="s">
        <v>14</v>
      </c>
      <c r="AY137" s="143" t="s">
        <v>120</v>
      </c>
    </row>
    <row r="138" spans="2:65" s="1" customFormat="1" ht="24.2" customHeight="1">
      <c r="B138" s="31"/>
      <c r="C138" s="127" t="s">
        <v>127</v>
      </c>
      <c r="D138" s="127" t="s">
        <v>123</v>
      </c>
      <c r="E138" s="128" t="s">
        <v>141</v>
      </c>
      <c r="F138" s="129" t="s">
        <v>142</v>
      </c>
      <c r="G138" s="130" t="s">
        <v>143</v>
      </c>
      <c r="H138" s="131">
        <v>7.0000000000000007E-2</v>
      </c>
      <c r="I138" s="132"/>
      <c r="J138" s="133">
        <f>ROUND(I138*H138,2)</f>
        <v>0</v>
      </c>
      <c r="K138" s="134"/>
      <c r="L138" s="31"/>
      <c r="M138" s="135" t="s">
        <v>1</v>
      </c>
      <c r="N138" s="136" t="s">
        <v>42</v>
      </c>
      <c r="P138" s="137">
        <f>O138*H138</f>
        <v>0</v>
      </c>
      <c r="Q138" s="137">
        <v>1.0900000000000001</v>
      </c>
      <c r="R138" s="137">
        <f>Q138*H138</f>
        <v>7.6300000000000007E-2</v>
      </c>
      <c r="S138" s="137">
        <v>0</v>
      </c>
      <c r="T138" s="138">
        <f>S138*H138</f>
        <v>0</v>
      </c>
      <c r="AR138" s="139" t="s">
        <v>127</v>
      </c>
      <c r="AT138" s="139" t="s">
        <v>123</v>
      </c>
      <c r="AU138" s="139" t="s">
        <v>128</v>
      </c>
      <c r="AY138" s="16" t="s">
        <v>120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6" t="s">
        <v>128</v>
      </c>
      <c r="BK138" s="140">
        <f>ROUND(I138*H138,2)</f>
        <v>0</v>
      </c>
      <c r="BL138" s="16" t="s">
        <v>127</v>
      </c>
      <c r="BM138" s="139" t="s">
        <v>144</v>
      </c>
    </row>
    <row r="139" spans="2:65" s="12" customFormat="1">
      <c r="B139" s="141"/>
      <c r="D139" s="142" t="s">
        <v>130</v>
      </c>
      <c r="E139" s="143" t="s">
        <v>1</v>
      </c>
      <c r="F139" s="144" t="s">
        <v>145</v>
      </c>
      <c r="H139" s="145">
        <v>7.0000000000000007E-2</v>
      </c>
      <c r="I139" s="146"/>
      <c r="L139" s="141"/>
      <c r="M139" s="147"/>
      <c r="T139" s="148"/>
      <c r="AT139" s="143" t="s">
        <v>130</v>
      </c>
      <c r="AU139" s="143" t="s">
        <v>128</v>
      </c>
      <c r="AV139" s="12" t="s">
        <v>128</v>
      </c>
      <c r="AW139" s="12" t="s">
        <v>32</v>
      </c>
      <c r="AX139" s="12" t="s">
        <v>14</v>
      </c>
      <c r="AY139" s="143" t="s">
        <v>120</v>
      </c>
    </row>
    <row r="140" spans="2:65" s="1" customFormat="1" ht="24.2" customHeight="1">
      <c r="B140" s="31"/>
      <c r="C140" s="127" t="s">
        <v>146</v>
      </c>
      <c r="D140" s="127" t="s">
        <v>123</v>
      </c>
      <c r="E140" s="128" t="s">
        <v>147</v>
      </c>
      <c r="F140" s="129" t="s">
        <v>148</v>
      </c>
      <c r="G140" s="130" t="s">
        <v>126</v>
      </c>
      <c r="H140" s="131">
        <v>0.435</v>
      </c>
      <c r="I140" s="132"/>
      <c r="J140" s="133">
        <f>ROUND(I140*H140,2)</f>
        <v>0</v>
      </c>
      <c r="K140" s="134"/>
      <c r="L140" s="31"/>
      <c r="M140" s="135" t="s">
        <v>1</v>
      </c>
      <c r="N140" s="136" t="s">
        <v>42</v>
      </c>
      <c r="P140" s="137">
        <f>O140*H140</f>
        <v>0</v>
      </c>
      <c r="Q140" s="137">
        <v>0.17818000000000001</v>
      </c>
      <c r="R140" s="137">
        <f>Q140*H140</f>
        <v>7.7508300000000002E-2</v>
      </c>
      <c r="S140" s="137">
        <v>0</v>
      </c>
      <c r="T140" s="138">
        <f>S140*H140</f>
        <v>0</v>
      </c>
      <c r="AR140" s="139" t="s">
        <v>127</v>
      </c>
      <c r="AT140" s="139" t="s">
        <v>123</v>
      </c>
      <c r="AU140" s="139" t="s">
        <v>128</v>
      </c>
      <c r="AY140" s="16" t="s">
        <v>120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6" t="s">
        <v>128</v>
      </c>
      <c r="BK140" s="140">
        <f>ROUND(I140*H140,2)</f>
        <v>0</v>
      </c>
      <c r="BL140" s="16" t="s">
        <v>127</v>
      </c>
      <c r="BM140" s="139" t="s">
        <v>149</v>
      </c>
    </row>
    <row r="141" spans="2:65" s="12" customFormat="1">
      <c r="B141" s="141"/>
      <c r="D141" s="142" t="s">
        <v>130</v>
      </c>
      <c r="E141" s="143" t="s">
        <v>1</v>
      </c>
      <c r="F141" s="144" t="s">
        <v>150</v>
      </c>
      <c r="H141" s="145">
        <v>0.435</v>
      </c>
      <c r="I141" s="146"/>
      <c r="L141" s="141"/>
      <c r="M141" s="147"/>
      <c r="T141" s="148"/>
      <c r="AT141" s="143" t="s">
        <v>130</v>
      </c>
      <c r="AU141" s="143" t="s">
        <v>128</v>
      </c>
      <c r="AV141" s="12" t="s">
        <v>128</v>
      </c>
      <c r="AW141" s="12" t="s">
        <v>32</v>
      </c>
      <c r="AX141" s="12" t="s">
        <v>14</v>
      </c>
      <c r="AY141" s="143" t="s">
        <v>120</v>
      </c>
    </row>
    <row r="142" spans="2:65" s="11" customFormat="1" ht="22.9" customHeight="1">
      <c r="B142" s="115"/>
      <c r="D142" s="116" t="s">
        <v>75</v>
      </c>
      <c r="E142" s="125" t="s">
        <v>151</v>
      </c>
      <c r="F142" s="125" t="s">
        <v>152</v>
      </c>
      <c r="I142" s="118"/>
      <c r="J142" s="126">
        <f>BK142</f>
        <v>0</v>
      </c>
      <c r="L142" s="115"/>
      <c r="M142" s="120"/>
      <c r="P142" s="121">
        <f>SUM(P143:P156)</f>
        <v>0</v>
      </c>
      <c r="R142" s="121">
        <f>SUM(R143:R156)</f>
        <v>3.6117924000000001</v>
      </c>
      <c r="T142" s="122">
        <f>SUM(T143:T156)</f>
        <v>0</v>
      </c>
      <c r="AR142" s="116" t="s">
        <v>14</v>
      </c>
      <c r="AT142" s="123" t="s">
        <v>75</v>
      </c>
      <c r="AU142" s="123" t="s">
        <v>14</v>
      </c>
      <c r="AY142" s="116" t="s">
        <v>120</v>
      </c>
      <c r="BK142" s="124">
        <f>SUM(BK143:BK156)</f>
        <v>0</v>
      </c>
    </row>
    <row r="143" spans="2:65" s="1" customFormat="1" ht="24.2" customHeight="1">
      <c r="B143" s="31"/>
      <c r="C143" s="127" t="s">
        <v>151</v>
      </c>
      <c r="D143" s="127" t="s">
        <v>123</v>
      </c>
      <c r="E143" s="128" t="s">
        <v>153</v>
      </c>
      <c r="F143" s="129" t="s">
        <v>154</v>
      </c>
      <c r="G143" s="130" t="s">
        <v>126</v>
      </c>
      <c r="H143" s="131">
        <v>3.1150000000000002</v>
      </c>
      <c r="I143" s="132"/>
      <c r="J143" s="133">
        <f>ROUND(I143*H143,2)</f>
        <v>0</v>
      </c>
      <c r="K143" s="134"/>
      <c r="L143" s="31"/>
      <c r="M143" s="135" t="s">
        <v>1</v>
      </c>
      <c r="N143" s="136" t="s">
        <v>42</v>
      </c>
      <c r="P143" s="137">
        <f>O143*H143</f>
        <v>0</v>
      </c>
      <c r="Q143" s="137">
        <v>1.7000000000000001E-2</v>
      </c>
      <c r="R143" s="137">
        <f>Q143*H143</f>
        <v>5.2955000000000009E-2</v>
      </c>
      <c r="S143" s="137">
        <v>0</v>
      </c>
      <c r="T143" s="138">
        <f>S143*H143</f>
        <v>0</v>
      </c>
      <c r="AR143" s="139" t="s">
        <v>127</v>
      </c>
      <c r="AT143" s="139" t="s">
        <v>123</v>
      </c>
      <c r="AU143" s="139" t="s">
        <v>128</v>
      </c>
      <c r="AY143" s="16" t="s">
        <v>120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6" t="s">
        <v>128</v>
      </c>
      <c r="BK143" s="140">
        <f>ROUND(I143*H143,2)</f>
        <v>0</v>
      </c>
      <c r="BL143" s="16" t="s">
        <v>127</v>
      </c>
      <c r="BM143" s="139" t="s">
        <v>155</v>
      </c>
    </row>
    <row r="144" spans="2:65" s="12" customFormat="1">
      <c r="B144" s="141"/>
      <c r="D144" s="142" t="s">
        <v>130</v>
      </c>
      <c r="E144" s="143" t="s">
        <v>1</v>
      </c>
      <c r="F144" s="144" t="s">
        <v>156</v>
      </c>
      <c r="H144" s="145">
        <v>3.1150000000000002</v>
      </c>
      <c r="I144" s="146"/>
      <c r="L144" s="141"/>
      <c r="M144" s="147"/>
      <c r="T144" s="148"/>
      <c r="AT144" s="143" t="s">
        <v>130</v>
      </c>
      <c r="AU144" s="143" t="s">
        <v>128</v>
      </c>
      <c r="AV144" s="12" t="s">
        <v>128</v>
      </c>
      <c r="AW144" s="12" t="s">
        <v>32</v>
      </c>
      <c r="AX144" s="12" t="s">
        <v>14</v>
      </c>
      <c r="AY144" s="143" t="s">
        <v>120</v>
      </c>
    </row>
    <row r="145" spans="2:65" s="1" customFormat="1" ht="24.2" customHeight="1">
      <c r="B145" s="31"/>
      <c r="C145" s="127" t="s">
        <v>157</v>
      </c>
      <c r="D145" s="127" t="s">
        <v>123</v>
      </c>
      <c r="E145" s="128" t="s">
        <v>158</v>
      </c>
      <c r="F145" s="129" t="s">
        <v>159</v>
      </c>
      <c r="G145" s="130" t="s">
        <v>126</v>
      </c>
      <c r="H145" s="131">
        <v>23.25</v>
      </c>
      <c r="I145" s="132"/>
      <c r="J145" s="133">
        <f>ROUND(I145*H145,2)</f>
        <v>0</v>
      </c>
      <c r="K145" s="134"/>
      <c r="L145" s="31"/>
      <c r="M145" s="135" t="s">
        <v>1</v>
      </c>
      <c r="N145" s="136" t="s">
        <v>42</v>
      </c>
      <c r="P145" s="137">
        <f>O145*H145</f>
        <v>0</v>
      </c>
      <c r="Q145" s="137">
        <v>2.5999999999999998E-4</v>
      </c>
      <c r="R145" s="137">
        <f>Q145*H145</f>
        <v>6.0449999999999992E-3</v>
      </c>
      <c r="S145" s="137">
        <v>0</v>
      </c>
      <c r="T145" s="138">
        <f>S145*H145</f>
        <v>0</v>
      </c>
      <c r="AR145" s="139" t="s">
        <v>127</v>
      </c>
      <c r="AT145" s="139" t="s">
        <v>123</v>
      </c>
      <c r="AU145" s="139" t="s">
        <v>128</v>
      </c>
      <c r="AY145" s="16" t="s">
        <v>120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6" t="s">
        <v>128</v>
      </c>
      <c r="BK145" s="140">
        <f>ROUND(I145*H145,2)</f>
        <v>0</v>
      </c>
      <c r="BL145" s="16" t="s">
        <v>127</v>
      </c>
      <c r="BM145" s="139" t="s">
        <v>160</v>
      </c>
    </row>
    <row r="146" spans="2:65" s="1" customFormat="1" ht="24.2" customHeight="1">
      <c r="B146" s="31"/>
      <c r="C146" s="127" t="s">
        <v>161</v>
      </c>
      <c r="D146" s="127" t="s">
        <v>123</v>
      </c>
      <c r="E146" s="128" t="s">
        <v>162</v>
      </c>
      <c r="F146" s="129" t="s">
        <v>163</v>
      </c>
      <c r="G146" s="130" t="s">
        <v>126</v>
      </c>
      <c r="H146" s="131">
        <v>23.25</v>
      </c>
      <c r="I146" s="132"/>
      <c r="J146" s="133">
        <f>ROUND(I146*H146,2)</f>
        <v>0</v>
      </c>
      <c r="K146" s="134"/>
      <c r="L146" s="31"/>
      <c r="M146" s="135" t="s">
        <v>1</v>
      </c>
      <c r="N146" s="136" t="s">
        <v>42</v>
      </c>
      <c r="P146" s="137">
        <f>O146*H146</f>
        <v>0</v>
      </c>
      <c r="Q146" s="137">
        <v>4.3800000000000002E-3</v>
      </c>
      <c r="R146" s="137">
        <f>Q146*H146</f>
        <v>0.10183500000000001</v>
      </c>
      <c r="S146" s="137">
        <v>0</v>
      </c>
      <c r="T146" s="138">
        <f>S146*H146</f>
        <v>0</v>
      </c>
      <c r="AR146" s="139" t="s">
        <v>127</v>
      </c>
      <c r="AT146" s="139" t="s">
        <v>123</v>
      </c>
      <c r="AU146" s="139" t="s">
        <v>128</v>
      </c>
      <c r="AY146" s="16" t="s">
        <v>120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6" t="s">
        <v>128</v>
      </c>
      <c r="BK146" s="140">
        <f>ROUND(I146*H146,2)</f>
        <v>0</v>
      </c>
      <c r="BL146" s="16" t="s">
        <v>127</v>
      </c>
      <c r="BM146" s="139" t="s">
        <v>164</v>
      </c>
    </row>
    <row r="147" spans="2:65" s="1" customFormat="1" ht="24.2" customHeight="1">
      <c r="B147" s="31"/>
      <c r="C147" s="127" t="s">
        <v>165</v>
      </c>
      <c r="D147" s="127" t="s">
        <v>123</v>
      </c>
      <c r="E147" s="128" t="s">
        <v>166</v>
      </c>
      <c r="F147" s="129" t="s">
        <v>167</v>
      </c>
      <c r="G147" s="130" t="s">
        <v>168</v>
      </c>
      <c r="H147" s="131">
        <v>2</v>
      </c>
      <c r="I147" s="132"/>
      <c r="J147" s="133">
        <f>ROUND(I147*H147,2)</f>
        <v>0</v>
      </c>
      <c r="K147" s="134"/>
      <c r="L147" s="31"/>
      <c r="M147" s="135" t="s">
        <v>1</v>
      </c>
      <c r="N147" s="136" t="s">
        <v>42</v>
      </c>
      <c r="P147" s="137">
        <f>O147*H147</f>
        <v>0</v>
      </c>
      <c r="Q147" s="137">
        <v>4.1500000000000002E-2</v>
      </c>
      <c r="R147" s="137">
        <f>Q147*H147</f>
        <v>8.3000000000000004E-2</v>
      </c>
      <c r="S147" s="137">
        <v>0</v>
      </c>
      <c r="T147" s="138">
        <f>S147*H147</f>
        <v>0</v>
      </c>
      <c r="AR147" s="139" t="s">
        <v>127</v>
      </c>
      <c r="AT147" s="139" t="s">
        <v>123</v>
      </c>
      <c r="AU147" s="139" t="s">
        <v>128</v>
      </c>
      <c r="AY147" s="16" t="s">
        <v>120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6" t="s">
        <v>128</v>
      </c>
      <c r="BK147" s="140">
        <f>ROUND(I147*H147,2)</f>
        <v>0</v>
      </c>
      <c r="BL147" s="16" t="s">
        <v>127</v>
      </c>
      <c r="BM147" s="139" t="s">
        <v>169</v>
      </c>
    </row>
    <row r="148" spans="2:65" s="1" customFormat="1" ht="24.2" customHeight="1">
      <c r="B148" s="31"/>
      <c r="C148" s="127" t="s">
        <v>170</v>
      </c>
      <c r="D148" s="127" t="s">
        <v>123</v>
      </c>
      <c r="E148" s="128" t="s">
        <v>171</v>
      </c>
      <c r="F148" s="129" t="s">
        <v>172</v>
      </c>
      <c r="G148" s="130" t="s">
        <v>126</v>
      </c>
      <c r="H148" s="131">
        <v>14.58</v>
      </c>
      <c r="I148" s="132"/>
      <c r="J148" s="133">
        <f>ROUND(I148*H148,2)</f>
        <v>0</v>
      </c>
      <c r="K148" s="134"/>
      <c r="L148" s="31"/>
      <c r="M148" s="135" t="s">
        <v>1</v>
      </c>
      <c r="N148" s="136" t="s">
        <v>42</v>
      </c>
      <c r="P148" s="137">
        <f>O148*H148</f>
        <v>0</v>
      </c>
      <c r="Q148" s="137">
        <v>3.3579999999999999E-2</v>
      </c>
      <c r="R148" s="137">
        <f>Q148*H148</f>
        <v>0.48959639999999999</v>
      </c>
      <c r="S148" s="137">
        <v>0</v>
      </c>
      <c r="T148" s="138">
        <f>S148*H148</f>
        <v>0</v>
      </c>
      <c r="AR148" s="139" t="s">
        <v>127</v>
      </c>
      <c r="AT148" s="139" t="s">
        <v>123</v>
      </c>
      <c r="AU148" s="139" t="s">
        <v>128</v>
      </c>
      <c r="AY148" s="16" t="s">
        <v>120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6" t="s">
        <v>128</v>
      </c>
      <c r="BK148" s="140">
        <f>ROUND(I148*H148,2)</f>
        <v>0</v>
      </c>
      <c r="BL148" s="16" t="s">
        <v>127</v>
      </c>
      <c r="BM148" s="139" t="s">
        <v>173</v>
      </c>
    </row>
    <row r="149" spans="2:65" s="12" customFormat="1">
      <c r="B149" s="141"/>
      <c r="D149" s="142" t="s">
        <v>130</v>
      </c>
      <c r="E149" s="143" t="s">
        <v>1</v>
      </c>
      <c r="F149" s="144" t="s">
        <v>174</v>
      </c>
      <c r="H149" s="145">
        <v>14.58</v>
      </c>
      <c r="I149" s="146"/>
      <c r="L149" s="141"/>
      <c r="M149" s="147"/>
      <c r="T149" s="148"/>
      <c r="AT149" s="143" t="s">
        <v>130</v>
      </c>
      <c r="AU149" s="143" t="s">
        <v>128</v>
      </c>
      <c r="AV149" s="12" t="s">
        <v>128</v>
      </c>
      <c r="AW149" s="12" t="s">
        <v>32</v>
      </c>
      <c r="AX149" s="12" t="s">
        <v>14</v>
      </c>
      <c r="AY149" s="143" t="s">
        <v>120</v>
      </c>
    </row>
    <row r="150" spans="2:65" s="1" customFormat="1" ht="24.2" customHeight="1">
      <c r="B150" s="31"/>
      <c r="C150" s="127" t="s">
        <v>175</v>
      </c>
      <c r="D150" s="127" t="s">
        <v>123</v>
      </c>
      <c r="E150" s="128" t="s">
        <v>176</v>
      </c>
      <c r="F150" s="129" t="s">
        <v>177</v>
      </c>
      <c r="G150" s="130" t="s">
        <v>126</v>
      </c>
      <c r="H150" s="131">
        <v>23.25</v>
      </c>
      <c r="I150" s="132"/>
      <c r="J150" s="133">
        <f>ROUND(I150*H150,2)</f>
        <v>0</v>
      </c>
      <c r="K150" s="134"/>
      <c r="L150" s="31"/>
      <c r="M150" s="135" t="s">
        <v>1</v>
      </c>
      <c r="N150" s="136" t="s">
        <v>42</v>
      </c>
      <c r="P150" s="137">
        <f>O150*H150</f>
        <v>0</v>
      </c>
      <c r="Q150" s="137">
        <v>2.8400000000000002E-2</v>
      </c>
      <c r="R150" s="137">
        <f>Q150*H150</f>
        <v>0.6603</v>
      </c>
      <c r="S150" s="137">
        <v>0</v>
      </c>
      <c r="T150" s="138">
        <f>S150*H150</f>
        <v>0</v>
      </c>
      <c r="AR150" s="139" t="s">
        <v>127</v>
      </c>
      <c r="AT150" s="139" t="s">
        <v>123</v>
      </c>
      <c r="AU150" s="139" t="s">
        <v>128</v>
      </c>
      <c r="AY150" s="16" t="s">
        <v>120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6" t="s">
        <v>128</v>
      </c>
      <c r="BK150" s="140">
        <f>ROUND(I150*H150,2)</f>
        <v>0</v>
      </c>
      <c r="BL150" s="16" t="s">
        <v>127</v>
      </c>
      <c r="BM150" s="139" t="s">
        <v>178</v>
      </c>
    </row>
    <row r="151" spans="2:65" s="1" customFormat="1" ht="24.2" customHeight="1">
      <c r="B151" s="31"/>
      <c r="C151" s="127" t="s">
        <v>179</v>
      </c>
      <c r="D151" s="127" t="s">
        <v>123</v>
      </c>
      <c r="E151" s="128" t="s">
        <v>180</v>
      </c>
      <c r="F151" s="129" t="s">
        <v>181</v>
      </c>
      <c r="G151" s="130" t="s">
        <v>126</v>
      </c>
      <c r="H151" s="131">
        <v>23.25</v>
      </c>
      <c r="I151" s="132"/>
      <c r="J151" s="133">
        <f>ROUND(I151*H151,2)</f>
        <v>0</v>
      </c>
      <c r="K151" s="134"/>
      <c r="L151" s="31"/>
      <c r="M151" s="135" t="s">
        <v>1</v>
      </c>
      <c r="N151" s="136" t="s">
        <v>42</v>
      </c>
      <c r="P151" s="137">
        <f>O151*H151</f>
        <v>0</v>
      </c>
      <c r="Q151" s="137">
        <v>3.0000000000000001E-3</v>
      </c>
      <c r="R151" s="137">
        <f>Q151*H151</f>
        <v>6.9750000000000006E-2</v>
      </c>
      <c r="S151" s="137">
        <v>0</v>
      </c>
      <c r="T151" s="138">
        <f>S151*H151</f>
        <v>0</v>
      </c>
      <c r="AR151" s="139" t="s">
        <v>127</v>
      </c>
      <c r="AT151" s="139" t="s">
        <v>123</v>
      </c>
      <c r="AU151" s="139" t="s">
        <v>128</v>
      </c>
      <c r="AY151" s="16" t="s">
        <v>120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6" t="s">
        <v>128</v>
      </c>
      <c r="BK151" s="140">
        <f>ROUND(I151*H151,2)</f>
        <v>0</v>
      </c>
      <c r="BL151" s="16" t="s">
        <v>127</v>
      </c>
      <c r="BM151" s="139" t="s">
        <v>182</v>
      </c>
    </row>
    <row r="152" spans="2:65" s="1" customFormat="1" ht="33" customHeight="1">
      <c r="B152" s="31"/>
      <c r="C152" s="127" t="s">
        <v>183</v>
      </c>
      <c r="D152" s="127" t="s">
        <v>123</v>
      </c>
      <c r="E152" s="128" t="s">
        <v>184</v>
      </c>
      <c r="F152" s="129" t="s">
        <v>185</v>
      </c>
      <c r="G152" s="130" t="s">
        <v>126</v>
      </c>
      <c r="H152" s="131">
        <v>122.643</v>
      </c>
      <c r="I152" s="132"/>
      <c r="J152" s="133">
        <f>ROUND(I152*H152,2)</f>
        <v>0</v>
      </c>
      <c r="K152" s="134"/>
      <c r="L152" s="31"/>
      <c r="M152" s="135" t="s">
        <v>1</v>
      </c>
      <c r="N152" s="136" t="s">
        <v>42</v>
      </c>
      <c r="P152" s="137">
        <f>O152*H152</f>
        <v>0</v>
      </c>
      <c r="Q152" s="137">
        <v>1.7000000000000001E-2</v>
      </c>
      <c r="R152" s="137">
        <f>Q152*H152</f>
        <v>2.0849310000000001</v>
      </c>
      <c r="S152" s="137">
        <v>0</v>
      </c>
      <c r="T152" s="138">
        <f>S152*H152</f>
        <v>0</v>
      </c>
      <c r="AR152" s="139" t="s">
        <v>127</v>
      </c>
      <c r="AT152" s="139" t="s">
        <v>123</v>
      </c>
      <c r="AU152" s="139" t="s">
        <v>128</v>
      </c>
      <c r="AY152" s="16" t="s">
        <v>120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6" t="s">
        <v>128</v>
      </c>
      <c r="BK152" s="140">
        <f>ROUND(I152*H152,2)</f>
        <v>0</v>
      </c>
      <c r="BL152" s="16" t="s">
        <v>127</v>
      </c>
      <c r="BM152" s="139" t="s">
        <v>186</v>
      </c>
    </row>
    <row r="153" spans="2:65" s="1" customFormat="1" ht="24.2" customHeight="1">
      <c r="B153" s="31"/>
      <c r="C153" s="127" t="s">
        <v>187</v>
      </c>
      <c r="D153" s="127" t="s">
        <v>123</v>
      </c>
      <c r="E153" s="128" t="s">
        <v>188</v>
      </c>
      <c r="F153" s="129" t="s">
        <v>189</v>
      </c>
      <c r="G153" s="130" t="s">
        <v>190</v>
      </c>
      <c r="H153" s="131">
        <v>42</v>
      </c>
      <c r="I153" s="132"/>
      <c r="J153" s="133">
        <f>ROUND(I153*H153,2)</f>
        <v>0</v>
      </c>
      <c r="K153" s="134"/>
      <c r="L153" s="31"/>
      <c r="M153" s="135" t="s">
        <v>1</v>
      </c>
      <c r="N153" s="136" t="s">
        <v>42</v>
      </c>
      <c r="P153" s="137">
        <f>O153*H153</f>
        <v>0</v>
      </c>
      <c r="Q153" s="137">
        <v>1.5E-3</v>
      </c>
      <c r="R153" s="137">
        <f>Q153*H153</f>
        <v>6.3E-2</v>
      </c>
      <c r="S153" s="137">
        <v>0</v>
      </c>
      <c r="T153" s="138">
        <f>S153*H153</f>
        <v>0</v>
      </c>
      <c r="AR153" s="139" t="s">
        <v>127</v>
      </c>
      <c r="AT153" s="139" t="s">
        <v>123</v>
      </c>
      <c r="AU153" s="139" t="s">
        <v>128</v>
      </c>
      <c r="AY153" s="16" t="s">
        <v>120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6" t="s">
        <v>128</v>
      </c>
      <c r="BK153" s="140">
        <f>ROUND(I153*H153,2)</f>
        <v>0</v>
      </c>
      <c r="BL153" s="16" t="s">
        <v>127</v>
      </c>
      <c r="BM153" s="139" t="s">
        <v>191</v>
      </c>
    </row>
    <row r="154" spans="2:65" s="12" customFormat="1">
      <c r="B154" s="141"/>
      <c r="D154" s="142" t="s">
        <v>130</v>
      </c>
      <c r="E154" s="143" t="s">
        <v>1</v>
      </c>
      <c r="F154" s="144" t="s">
        <v>192</v>
      </c>
      <c r="H154" s="145">
        <v>42</v>
      </c>
      <c r="I154" s="146"/>
      <c r="L154" s="141"/>
      <c r="M154" s="147"/>
      <c r="T154" s="148"/>
      <c r="AT154" s="143" t="s">
        <v>130</v>
      </c>
      <c r="AU154" s="143" t="s">
        <v>128</v>
      </c>
      <c r="AV154" s="12" t="s">
        <v>128</v>
      </c>
      <c r="AW154" s="12" t="s">
        <v>32</v>
      </c>
      <c r="AX154" s="12" t="s">
        <v>14</v>
      </c>
      <c r="AY154" s="143" t="s">
        <v>120</v>
      </c>
    </row>
    <row r="155" spans="2:65" s="1" customFormat="1" ht="24.2" customHeight="1">
      <c r="B155" s="31"/>
      <c r="C155" s="127" t="s">
        <v>8</v>
      </c>
      <c r="D155" s="127" t="s">
        <v>123</v>
      </c>
      <c r="E155" s="128" t="s">
        <v>193</v>
      </c>
      <c r="F155" s="129" t="s">
        <v>194</v>
      </c>
      <c r="G155" s="130" t="s">
        <v>168</v>
      </c>
      <c r="H155" s="131">
        <v>1</v>
      </c>
      <c r="I155" s="132"/>
      <c r="J155" s="133">
        <f>ROUND(I155*H155,2)</f>
        <v>0</v>
      </c>
      <c r="K155" s="134"/>
      <c r="L155" s="31"/>
      <c r="M155" s="135" t="s">
        <v>1</v>
      </c>
      <c r="N155" s="136" t="s">
        <v>42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127</v>
      </c>
      <c r="AT155" s="139" t="s">
        <v>123</v>
      </c>
      <c r="AU155" s="139" t="s">
        <v>128</v>
      </c>
      <c r="AY155" s="16" t="s">
        <v>120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6" t="s">
        <v>128</v>
      </c>
      <c r="BK155" s="140">
        <f>ROUND(I155*H155,2)</f>
        <v>0</v>
      </c>
      <c r="BL155" s="16" t="s">
        <v>127</v>
      </c>
      <c r="BM155" s="139" t="s">
        <v>195</v>
      </c>
    </row>
    <row r="156" spans="2:65" s="1" customFormat="1" ht="21.75" customHeight="1">
      <c r="B156" s="31"/>
      <c r="C156" s="149" t="s">
        <v>196</v>
      </c>
      <c r="D156" s="149" t="s">
        <v>197</v>
      </c>
      <c r="E156" s="150" t="s">
        <v>198</v>
      </c>
      <c r="F156" s="151" t="s">
        <v>199</v>
      </c>
      <c r="G156" s="152" t="s">
        <v>168</v>
      </c>
      <c r="H156" s="153">
        <v>1</v>
      </c>
      <c r="I156" s="154"/>
      <c r="J156" s="155">
        <f>ROUND(I156*H156,2)</f>
        <v>0</v>
      </c>
      <c r="K156" s="156"/>
      <c r="L156" s="157"/>
      <c r="M156" s="158" t="s">
        <v>1</v>
      </c>
      <c r="N156" s="159" t="s">
        <v>42</v>
      </c>
      <c r="P156" s="137">
        <f>O156*H156</f>
        <v>0</v>
      </c>
      <c r="Q156" s="137">
        <v>3.8000000000000002E-4</v>
      </c>
      <c r="R156" s="137">
        <f>Q156*H156</f>
        <v>3.8000000000000002E-4</v>
      </c>
      <c r="S156" s="137">
        <v>0</v>
      </c>
      <c r="T156" s="138">
        <f>S156*H156</f>
        <v>0</v>
      </c>
      <c r="AR156" s="139" t="s">
        <v>161</v>
      </c>
      <c r="AT156" s="139" t="s">
        <v>197</v>
      </c>
      <c r="AU156" s="139" t="s">
        <v>128</v>
      </c>
      <c r="AY156" s="16" t="s">
        <v>120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6" t="s">
        <v>128</v>
      </c>
      <c r="BK156" s="140">
        <f>ROUND(I156*H156,2)</f>
        <v>0</v>
      </c>
      <c r="BL156" s="16" t="s">
        <v>127</v>
      </c>
      <c r="BM156" s="139" t="s">
        <v>200</v>
      </c>
    </row>
    <row r="157" spans="2:65" s="11" customFormat="1" ht="22.9" customHeight="1">
      <c r="B157" s="115"/>
      <c r="D157" s="116" t="s">
        <v>75</v>
      </c>
      <c r="E157" s="125" t="s">
        <v>165</v>
      </c>
      <c r="F157" s="125" t="s">
        <v>201</v>
      </c>
      <c r="I157" s="118"/>
      <c r="J157" s="126">
        <f>BK157</f>
        <v>0</v>
      </c>
      <c r="L157" s="115"/>
      <c r="M157" s="120"/>
      <c r="P157" s="121">
        <f>SUM(P158:P185)</f>
        <v>0</v>
      </c>
      <c r="R157" s="121">
        <f>SUM(R158:R185)</f>
        <v>1.17816E-2</v>
      </c>
      <c r="T157" s="122">
        <f>SUM(T158:T185)</f>
        <v>6.219479999999999</v>
      </c>
      <c r="AR157" s="116" t="s">
        <v>14</v>
      </c>
      <c r="AT157" s="123" t="s">
        <v>75</v>
      </c>
      <c r="AU157" s="123" t="s">
        <v>14</v>
      </c>
      <c r="AY157" s="116" t="s">
        <v>120</v>
      </c>
      <c r="BK157" s="124">
        <f>SUM(BK158:BK185)</f>
        <v>0</v>
      </c>
    </row>
    <row r="158" spans="2:65" s="1" customFormat="1" ht="24.2" customHeight="1">
      <c r="B158" s="31"/>
      <c r="C158" s="127" t="s">
        <v>202</v>
      </c>
      <c r="D158" s="127" t="s">
        <v>123</v>
      </c>
      <c r="E158" s="128" t="s">
        <v>203</v>
      </c>
      <c r="F158" s="129" t="s">
        <v>204</v>
      </c>
      <c r="G158" s="130" t="s">
        <v>190</v>
      </c>
      <c r="H158" s="131">
        <v>18.8</v>
      </c>
      <c r="I158" s="132"/>
      <c r="J158" s="133">
        <f>ROUND(I158*H158,2)</f>
        <v>0</v>
      </c>
      <c r="K158" s="134"/>
      <c r="L158" s="31"/>
      <c r="M158" s="135" t="s">
        <v>1</v>
      </c>
      <c r="N158" s="136" t="s">
        <v>42</v>
      </c>
      <c r="P158" s="137">
        <f>O158*H158</f>
        <v>0</v>
      </c>
      <c r="Q158" s="137">
        <v>0</v>
      </c>
      <c r="R158" s="137">
        <f>Q158*H158</f>
        <v>0</v>
      </c>
      <c r="S158" s="137">
        <v>0</v>
      </c>
      <c r="T158" s="138">
        <f>S158*H158</f>
        <v>0</v>
      </c>
      <c r="AR158" s="139" t="s">
        <v>127</v>
      </c>
      <c r="AT158" s="139" t="s">
        <v>123</v>
      </c>
      <c r="AU158" s="139" t="s">
        <v>128</v>
      </c>
      <c r="AY158" s="16" t="s">
        <v>120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6" t="s">
        <v>128</v>
      </c>
      <c r="BK158" s="140">
        <f>ROUND(I158*H158,2)</f>
        <v>0</v>
      </c>
      <c r="BL158" s="16" t="s">
        <v>127</v>
      </c>
      <c r="BM158" s="139" t="s">
        <v>205</v>
      </c>
    </row>
    <row r="159" spans="2:65" s="1" customFormat="1" ht="24.2" customHeight="1">
      <c r="B159" s="31"/>
      <c r="C159" s="127" t="s">
        <v>206</v>
      </c>
      <c r="D159" s="127" t="s">
        <v>123</v>
      </c>
      <c r="E159" s="128" t="s">
        <v>207</v>
      </c>
      <c r="F159" s="129" t="s">
        <v>208</v>
      </c>
      <c r="G159" s="130" t="s">
        <v>190</v>
      </c>
      <c r="H159" s="131">
        <v>564</v>
      </c>
      <c r="I159" s="132"/>
      <c r="J159" s="133">
        <f>ROUND(I159*H159,2)</f>
        <v>0</v>
      </c>
      <c r="K159" s="134"/>
      <c r="L159" s="31"/>
      <c r="M159" s="135" t="s">
        <v>1</v>
      </c>
      <c r="N159" s="136" t="s">
        <v>42</v>
      </c>
      <c r="P159" s="137">
        <f>O159*H159</f>
        <v>0</v>
      </c>
      <c r="Q159" s="137">
        <v>0</v>
      </c>
      <c r="R159" s="137">
        <f>Q159*H159</f>
        <v>0</v>
      </c>
      <c r="S159" s="137">
        <v>0</v>
      </c>
      <c r="T159" s="138">
        <f>S159*H159</f>
        <v>0</v>
      </c>
      <c r="AR159" s="139" t="s">
        <v>127</v>
      </c>
      <c r="AT159" s="139" t="s">
        <v>123</v>
      </c>
      <c r="AU159" s="139" t="s">
        <v>128</v>
      </c>
      <c r="AY159" s="16" t="s">
        <v>120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6" t="s">
        <v>128</v>
      </c>
      <c r="BK159" s="140">
        <f>ROUND(I159*H159,2)</f>
        <v>0</v>
      </c>
      <c r="BL159" s="16" t="s">
        <v>127</v>
      </c>
      <c r="BM159" s="139" t="s">
        <v>209</v>
      </c>
    </row>
    <row r="160" spans="2:65" s="12" customFormat="1">
      <c r="B160" s="141"/>
      <c r="D160" s="142" t="s">
        <v>130</v>
      </c>
      <c r="F160" s="144" t="s">
        <v>210</v>
      </c>
      <c r="H160" s="145">
        <v>564</v>
      </c>
      <c r="I160" s="146"/>
      <c r="L160" s="141"/>
      <c r="M160" s="147"/>
      <c r="T160" s="148"/>
      <c r="AT160" s="143" t="s">
        <v>130</v>
      </c>
      <c r="AU160" s="143" t="s">
        <v>128</v>
      </c>
      <c r="AV160" s="12" t="s">
        <v>128</v>
      </c>
      <c r="AW160" s="12" t="s">
        <v>4</v>
      </c>
      <c r="AX160" s="12" t="s">
        <v>14</v>
      </c>
      <c r="AY160" s="143" t="s">
        <v>120</v>
      </c>
    </row>
    <row r="161" spans="2:65" s="1" customFormat="1" ht="24.2" customHeight="1">
      <c r="B161" s="31"/>
      <c r="C161" s="127" t="s">
        <v>211</v>
      </c>
      <c r="D161" s="127" t="s">
        <v>123</v>
      </c>
      <c r="E161" s="128" t="s">
        <v>212</v>
      </c>
      <c r="F161" s="129" t="s">
        <v>213</v>
      </c>
      <c r="G161" s="130" t="s">
        <v>190</v>
      </c>
      <c r="H161" s="131">
        <v>18.8</v>
      </c>
      <c r="I161" s="132"/>
      <c r="J161" s="133">
        <f>ROUND(I161*H161,2)</f>
        <v>0</v>
      </c>
      <c r="K161" s="134"/>
      <c r="L161" s="31"/>
      <c r="M161" s="135" t="s">
        <v>1</v>
      </c>
      <c r="N161" s="136" t="s">
        <v>42</v>
      </c>
      <c r="P161" s="137">
        <f>O161*H161</f>
        <v>0</v>
      </c>
      <c r="Q161" s="137">
        <v>0</v>
      </c>
      <c r="R161" s="137">
        <f>Q161*H161</f>
        <v>0</v>
      </c>
      <c r="S161" s="137">
        <v>0</v>
      </c>
      <c r="T161" s="138">
        <f>S161*H161</f>
        <v>0</v>
      </c>
      <c r="AR161" s="139" t="s">
        <v>127</v>
      </c>
      <c r="AT161" s="139" t="s">
        <v>123</v>
      </c>
      <c r="AU161" s="139" t="s">
        <v>128</v>
      </c>
      <c r="AY161" s="16" t="s">
        <v>120</v>
      </c>
      <c r="BE161" s="140">
        <f>IF(N161="základní",J161,0)</f>
        <v>0</v>
      </c>
      <c r="BF161" s="140">
        <f>IF(N161="snížená",J161,0)</f>
        <v>0</v>
      </c>
      <c r="BG161" s="140">
        <f>IF(N161="zákl. přenesená",J161,0)</f>
        <v>0</v>
      </c>
      <c r="BH161" s="140">
        <f>IF(N161="sníž. přenesená",J161,0)</f>
        <v>0</v>
      </c>
      <c r="BI161" s="140">
        <f>IF(N161="nulová",J161,0)</f>
        <v>0</v>
      </c>
      <c r="BJ161" s="16" t="s">
        <v>128</v>
      </c>
      <c r="BK161" s="140">
        <f>ROUND(I161*H161,2)</f>
        <v>0</v>
      </c>
      <c r="BL161" s="16" t="s">
        <v>127</v>
      </c>
      <c r="BM161" s="139" t="s">
        <v>214</v>
      </c>
    </row>
    <row r="162" spans="2:65" s="1" customFormat="1" ht="24.2" customHeight="1">
      <c r="B162" s="31"/>
      <c r="C162" s="127" t="s">
        <v>215</v>
      </c>
      <c r="D162" s="127" t="s">
        <v>123</v>
      </c>
      <c r="E162" s="128" t="s">
        <v>216</v>
      </c>
      <c r="F162" s="129" t="s">
        <v>217</v>
      </c>
      <c r="G162" s="130" t="s">
        <v>126</v>
      </c>
      <c r="H162" s="131">
        <v>200</v>
      </c>
      <c r="I162" s="132"/>
      <c r="J162" s="133">
        <f>ROUND(I162*H162,2)</f>
        <v>0</v>
      </c>
      <c r="K162" s="134"/>
      <c r="L162" s="31"/>
      <c r="M162" s="135" t="s">
        <v>1</v>
      </c>
      <c r="N162" s="136" t="s">
        <v>42</v>
      </c>
      <c r="P162" s="137">
        <f>O162*H162</f>
        <v>0</v>
      </c>
      <c r="Q162" s="137">
        <v>4.0000000000000003E-5</v>
      </c>
      <c r="R162" s="137">
        <f>Q162*H162</f>
        <v>8.0000000000000002E-3</v>
      </c>
      <c r="S162" s="137">
        <v>0</v>
      </c>
      <c r="T162" s="138">
        <f>S162*H162</f>
        <v>0</v>
      </c>
      <c r="AR162" s="139" t="s">
        <v>127</v>
      </c>
      <c r="AT162" s="139" t="s">
        <v>123</v>
      </c>
      <c r="AU162" s="139" t="s">
        <v>128</v>
      </c>
      <c r="AY162" s="16" t="s">
        <v>120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6" t="s">
        <v>128</v>
      </c>
      <c r="BK162" s="140">
        <f>ROUND(I162*H162,2)</f>
        <v>0</v>
      </c>
      <c r="BL162" s="16" t="s">
        <v>127</v>
      </c>
      <c r="BM162" s="139" t="s">
        <v>218</v>
      </c>
    </row>
    <row r="163" spans="2:65" s="1" customFormat="1" ht="16.5" customHeight="1">
      <c r="B163" s="31"/>
      <c r="C163" s="127" t="s">
        <v>7</v>
      </c>
      <c r="D163" s="127" t="s">
        <v>123</v>
      </c>
      <c r="E163" s="128" t="s">
        <v>219</v>
      </c>
      <c r="F163" s="129" t="s">
        <v>220</v>
      </c>
      <c r="G163" s="130" t="s">
        <v>138</v>
      </c>
      <c r="H163" s="131">
        <v>1.073</v>
      </c>
      <c r="I163" s="132"/>
      <c r="J163" s="133">
        <f>ROUND(I163*H163,2)</f>
        <v>0</v>
      </c>
      <c r="K163" s="134"/>
      <c r="L163" s="31"/>
      <c r="M163" s="135" t="s">
        <v>1</v>
      </c>
      <c r="N163" s="136" t="s">
        <v>42</v>
      </c>
      <c r="P163" s="137">
        <f>O163*H163</f>
        <v>0</v>
      </c>
      <c r="Q163" s="137">
        <v>0</v>
      </c>
      <c r="R163" s="137">
        <f>Q163*H163</f>
        <v>0</v>
      </c>
      <c r="S163" s="137">
        <v>2.4</v>
      </c>
      <c r="T163" s="138">
        <f>S163*H163</f>
        <v>2.5751999999999997</v>
      </c>
      <c r="AR163" s="139" t="s">
        <v>127</v>
      </c>
      <c r="AT163" s="139" t="s">
        <v>123</v>
      </c>
      <c r="AU163" s="139" t="s">
        <v>128</v>
      </c>
      <c r="AY163" s="16" t="s">
        <v>120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6" t="s">
        <v>128</v>
      </c>
      <c r="BK163" s="140">
        <f>ROUND(I163*H163,2)</f>
        <v>0</v>
      </c>
      <c r="BL163" s="16" t="s">
        <v>127</v>
      </c>
      <c r="BM163" s="139" t="s">
        <v>221</v>
      </c>
    </row>
    <row r="164" spans="2:65" s="12" customFormat="1">
      <c r="B164" s="141"/>
      <c r="D164" s="142" t="s">
        <v>130</v>
      </c>
      <c r="E164" s="143" t="s">
        <v>1</v>
      </c>
      <c r="F164" s="144" t="s">
        <v>222</v>
      </c>
      <c r="H164" s="145">
        <v>1.073</v>
      </c>
      <c r="I164" s="146"/>
      <c r="L164" s="141"/>
      <c r="M164" s="147"/>
      <c r="T164" s="148"/>
      <c r="AT164" s="143" t="s">
        <v>130</v>
      </c>
      <c r="AU164" s="143" t="s">
        <v>128</v>
      </c>
      <c r="AV164" s="12" t="s">
        <v>128</v>
      </c>
      <c r="AW164" s="12" t="s">
        <v>32</v>
      </c>
      <c r="AX164" s="12" t="s">
        <v>14</v>
      </c>
      <c r="AY164" s="143" t="s">
        <v>120</v>
      </c>
    </row>
    <row r="165" spans="2:65" s="1" customFormat="1" ht="24.2" customHeight="1">
      <c r="B165" s="31"/>
      <c r="C165" s="127" t="s">
        <v>223</v>
      </c>
      <c r="D165" s="127" t="s">
        <v>123</v>
      </c>
      <c r="E165" s="128" t="s">
        <v>224</v>
      </c>
      <c r="F165" s="129" t="s">
        <v>225</v>
      </c>
      <c r="G165" s="130" t="s">
        <v>138</v>
      </c>
      <c r="H165" s="131">
        <v>0.99</v>
      </c>
      <c r="I165" s="132"/>
      <c r="J165" s="133">
        <f>ROUND(I165*H165,2)</f>
        <v>0</v>
      </c>
      <c r="K165" s="134"/>
      <c r="L165" s="31"/>
      <c r="M165" s="135" t="s">
        <v>1</v>
      </c>
      <c r="N165" s="136" t="s">
        <v>42</v>
      </c>
      <c r="P165" s="137">
        <f>O165*H165</f>
        <v>0</v>
      </c>
      <c r="Q165" s="137">
        <v>0</v>
      </c>
      <c r="R165" s="137">
        <f>Q165*H165</f>
        <v>0</v>
      </c>
      <c r="S165" s="137">
        <v>1.8</v>
      </c>
      <c r="T165" s="138">
        <f>S165*H165</f>
        <v>1.782</v>
      </c>
      <c r="AR165" s="139" t="s">
        <v>127</v>
      </c>
      <c r="AT165" s="139" t="s">
        <v>123</v>
      </c>
      <c r="AU165" s="139" t="s">
        <v>128</v>
      </c>
      <c r="AY165" s="16" t="s">
        <v>120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6" t="s">
        <v>128</v>
      </c>
      <c r="BK165" s="140">
        <f>ROUND(I165*H165,2)</f>
        <v>0</v>
      </c>
      <c r="BL165" s="16" t="s">
        <v>127</v>
      </c>
      <c r="BM165" s="139" t="s">
        <v>226</v>
      </c>
    </row>
    <row r="166" spans="2:65" s="12" customFormat="1">
      <c r="B166" s="141"/>
      <c r="D166" s="142" t="s">
        <v>130</v>
      </c>
      <c r="E166" s="143" t="s">
        <v>1</v>
      </c>
      <c r="F166" s="144" t="s">
        <v>227</v>
      </c>
      <c r="H166" s="145">
        <v>0.99</v>
      </c>
      <c r="I166" s="146"/>
      <c r="L166" s="141"/>
      <c r="M166" s="147"/>
      <c r="T166" s="148"/>
      <c r="AT166" s="143" t="s">
        <v>130</v>
      </c>
      <c r="AU166" s="143" t="s">
        <v>128</v>
      </c>
      <c r="AV166" s="12" t="s">
        <v>128</v>
      </c>
      <c r="AW166" s="12" t="s">
        <v>32</v>
      </c>
      <c r="AX166" s="12" t="s">
        <v>14</v>
      </c>
      <c r="AY166" s="143" t="s">
        <v>120</v>
      </c>
    </row>
    <row r="167" spans="2:65" s="1" customFormat="1" ht="24.2" customHeight="1">
      <c r="B167" s="31"/>
      <c r="C167" s="127" t="s">
        <v>228</v>
      </c>
      <c r="D167" s="127" t="s">
        <v>123</v>
      </c>
      <c r="E167" s="128" t="s">
        <v>229</v>
      </c>
      <c r="F167" s="129" t="s">
        <v>230</v>
      </c>
      <c r="G167" s="130" t="s">
        <v>138</v>
      </c>
      <c r="H167" s="131">
        <v>7.0999999999999994E-2</v>
      </c>
      <c r="I167" s="132"/>
      <c r="J167" s="133">
        <f>ROUND(I167*H167,2)</f>
        <v>0</v>
      </c>
      <c r="K167" s="134"/>
      <c r="L167" s="31"/>
      <c r="M167" s="135" t="s">
        <v>1</v>
      </c>
      <c r="N167" s="136" t="s">
        <v>42</v>
      </c>
      <c r="P167" s="137">
        <f>O167*H167</f>
        <v>0</v>
      </c>
      <c r="Q167" s="137">
        <v>0</v>
      </c>
      <c r="R167" s="137">
        <f>Q167*H167</f>
        <v>0</v>
      </c>
      <c r="S167" s="137">
        <v>1.8</v>
      </c>
      <c r="T167" s="138">
        <f>S167*H167</f>
        <v>0.1278</v>
      </c>
      <c r="AR167" s="139" t="s">
        <v>127</v>
      </c>
      <c r="AT167" s="139" t="s">
        <v>123</v>
      </c>
      <c r="AU167" s="139" t="s">
        <v>128</v>
      </c>
      <c r="AY167" s="16" t="s">
        <v>120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6" t="s">
        <v>128</v>
      </c>
      <c r="BK167" s="140">
        <f>ROUND(I167*H167,2)</f>
        <v>0</v>
      </c>
      <c r="BL167" s="16" t="s">
        <v>127</v>
      </c>
      <c r="BM167" s="139" t="s">
        <v>231</v>
      </c>
    </row>
    <row r="168" spans="2:65" s="12" customFormat="1">
      <c r="B168" s="141"/>
      <c r="D168" s="142" t="s">
        <v>130</v>
      </c>
      <c r="E168" s="143" t="s">
        <v>1</v>
      </c>
      <c r="F168" s="144" t="s">
        <v>232</v>
      </c>
      <c r="H168" s="145">
        <v>7.0999999999999994E-2</v>
      </c>
      <c r="I168" s="146"/>
      <c r="L168" s="141"/>
      <c r="M168" s="147"/>
      <c r="T168" s="148"/>
      <c r="AT168" s="143" t="s">
        <v>130</v>
      </c>
      <c r="AU168" s="143" t="s">
        <v>128</v>
      </c>
      <c r="AV168" s="12" t="s">
        <v>128</v>
      </c>
      <c r="AW168" s="12" t="s">
        <v>32</v>
      </c>
      <c r="AX168" s="12" t="s">
        <v>14</v>
      </c>
      <c r="AY168" s="143" t="s">
        <v>120</v>
      </c>
    </row>
    <row r="169" spans="2:65" s="1" customFormat="1" ht="24.2" customHeight="1">
      <c r="B169" s="31"/>
      <c r="C169" s="127" t="s">
        <v>233</v>
      </c>
      <c r="D169" s="127" t="s">
        <v>123</v>
      </c>
      <c r="E169" s="128" t="s">
        <v>234</v>
      </c>
      <c r="F169" s="129" t="s">
        <v>235</v>
      </c>
      <c r="G169" s="130" t="s">
        <v>190</v>
      </c>
      <c r="H169" s="131">
        <v>2.6</v>
      </c>
      <c r="I169" s="132"/>
      <c r="J169" s="133">
        <f>ROUND(I169*H169,2)</f>
        <v>0</v>
      </c>
      <c r="K169" s="134"/>
      <c r="L169" s="31"/>
      <c r="M169" s="135" t="s">
        <v>1</v>
      </c>
      <c r="N169" s="136" t="s">
        <v>42</v>
      </c>
      <c r="P169" s="137">
        <f>O169*H169</f>
        <v>0</v>
      </c>
      <c r="Q169" s="137">
        <v>0</v>
      </c>
      <c r="R169" s="137">
        <f>Q169*H169</f>
        <v>0</v>
      </c>
      <c r="S169" s="137">
        <v>5.3999999999999999E-2</v>
      </c>
      <c r="T169" s="138">
        <f>S169*H169</f>
        <v>0.1404</v>
      </c>
      <c r="AR169" s="139" t="s">
        <v>127</v>
      </c>
      <c r="AT169" s="139" t="s">
        <v>123</v>
      </c>
      <c r="AU169" s="139" t="s">
        <v>128</v>
      </c>
      <c r="AY169" s="16" t="s">
        <v>120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6" t="s">
        <v>128</v>
      </c>
      <c r="BK169" s="140">
        <f>ROUND(I169*H169,2)</f>
        <v>0</v>
      </c>
      <c r="BL169" s="16" t="s">
        <v>127</v>
      </c>
      <c r="BM169" s="139" t="s">
        <v>236</v>
      </c>
    </row>
    <row r="170" spans="2:65" s="12" customFormat="1">
      <c r="B170" s="141"/>
      <c r="D170" s="142" t="s">
        <v>130</v>
      </c>
      <c r="E170" s="143" t="s">
        <v>1</v>
      </c>
      <c r="F170" s="144" t="s">
        <v>237</v>
      </c>
      <c r="H170" s="145">
        <v>2.6</v>
      </c>
      <c r="I170" s="146"/>
      <c r="L170" s="141"/>
      <c r="M170" s="147"/>
      <c r="T170" s="148"/>
      <c r="AT170" s="143" t="s">
        <v>130</v>
      </c>
      <c r="AU170" s="143" t="s">
        <v>128</v>
      </c>
      <c r="AV170" s="12" t="s">
        <v>128</v>
      </c>
      <c r="AW170" s="12" t="s">
        <v>32</v>
      </c>
      <c r="AX170" s="12" t="s">
        <v>14</v>
      </c>
      <c r="AY170" s="143" t="s">
        <v>120</v>
      </c>
    </row>
    <row r="171" spans="2:65" s="1" customFormat="1" ht="24.2" customHeight="1">
      <c r="B171" s="31"/>
      <c r="C171" s="127" t="s">
        <v>238</v>
      </c>
      <c r="D171" s="127" t="s">
        <v>123</v>
      </c>
      <c r="E171" s="128" t="s">
        <v>239</v>
      </c>
      <c r="F171" s="129" t="s">
        <v>240</v>
      </c>
      <c r="G171" s="130" t="s">
        <v>190</v>
      </c>
      <c r="H171" s="131">
        <v>2.6</v>
      </c>
      <c r="I171" s="132"/>
      <c r="J171" s="133">
        <f>ROUND(I171*H171,2)</f>
        <v>0</v>
      </c>
      <c r="K171" s="134"/>
      <c r="L171" s="31"/>
      <c r="M171" s="135" t="s">
        <v>1</v>
      </c>
      <c r="N171" s="136" t="s">
        <v>42</v>
      </c>
      <c r="P171" s="137">
        <f>O171*H171</f>
        <v>0</v>
      </c>
      <c r="Q171" s="137">
        <v>0</v>
      </c>
      <c r="R171" s="137">
        <f>Q171*H171</f>
        <v>0</v>
      </c>
      <c r="S171" s="137">
        <v>0.04</v>
      </c>
      <c r="T171" s="138">
        <f>S171*H171</f>
        <v>0.10400000000000001</v>
      </c>
      <c r="AR171" s="139" t="s">
        <v>127</v>
      </c>
      <c r="AT171" s="139" t="s">
        <v>123</v>
      </c>
      <c r="AU171" s="139" t="s">
        <v>128</v>
      </c>
      <c r="AY171" s="16" t="s">
        <v>120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6" t="s">
        <v>128</v>
      </c>
      <c r="BK171" s="140">
        <f>ROUND(I171*H171,2)</f>
        <v>0</v>
      </c>
      <c r="BL171" s="16" t="s">
        <v>127</v>
      </c>
      <c r="BM171" s="139" t="s">
        <v>241</v>
      </c>
    </row>
    <row r="172" spans="2:65" s="1" customFormat="1" ht="37.9" customHeight="1">
      <c r="B172" s="31"/>
      <c r="C172" s="127" t="s">
        <v>242</v>
      </c>
      <c r="D172" s="127" t="s">
        <v>123</v>
      </c>
      <c r="E172" s="128" t="s">
        <v>243</v>
      </c>
      <c r="F172" s="129" t="s">
        <v>244</v>
      </c>
      <c r="G172" s="130" t="s">
        <v>190</v>
      </c>
      <c r="H172" s="131">
        <v>4</v>
      </c>
      <c r="I172" s="132"/>
      <c r="J172" s="133">
        <f>ROUND(I172*H172,2)</f>
        <v>0</v>
      </c>
      <c r="K172" s="134"/>
      <c r="L172" s="31"/>
      <c r="M172" s="135" t="s">
        <v>1</v>
      </c>
      <c r="N172" s="136" t="s">
        <v>42</v>
      </c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127</v>
      </c>
      <c r="AT172" s="139" t="s">
        <v>123</v>
      </c>
      <c r="AU172" s="139" t="s">
        <v>128</v>
      </c>
      <c r="AY172" s="16" t="s">
        <v>120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6" t="s">
        <v>128</v>
      </c>
      <c r="BK172" s="140">
        <f>ROUND(I172*H172,2)</f>
        <v>0</v>
      </c>
      <c r="BL172" s="16" t="s">
        <v>127</v>
      </c>
      <c r="BM172" s="139" t="s">
        <v>245</v>
      </c>
    </row>
    <row r="173" spans="2:65" s="1" customFormat="1" ht="44.25" customHeight="1">
      <c r="B173" s="31"/>
      <c r="C173" s="127" t="s">
        <v>246</v>
      </c>
      <c r="D173" s="127" t="s">
        <v>123</v>
      </c>
      <c r="E173" s="128" t="s">
        <v>247</v>
      </c>
      <c r="F173" s="129" t="s">
        <v>248</v>
      </c>
      <c r="G173" s="130" t="s">
        <v>190</v>
      </c>
      <c r="H173" s="131">
        <v>24</v>
      </c>
      <c r="I173" s="132"/>
      <c r="J173" s="133">
        <f>ROUND(I173*H173,2)</f>
        <v>0</v>
      </c>
      <c r="K173" s="134"/>
      <c r="L173" s="31"/>
      <c r="M173" s="135" t="s">
        <v>1</v>
      </c>
      <c r="N173" s="136" t="s">
        <v>42</v>
      </c>
      <c r="P173" s="137">
        <f>O173*H173</f>
        <v>0</v>
      </c>
      <c r="Q173" s="137">
        <v>0</v>
      </c>
      <c r="R173" s="137">
        <f>Q173*H173</f>
        <v>0</v>
      </c>
      <c r="S173" s="137">
        <v>0</v>
      </c>
      <c r="T173" s="138">
        <f>S173*H173</f>
        <v>0</v>
      </c>
      <c r="AR173" s="139" t="s">
        <v>127</v>
      </c>
      <c r="AT173" s="139" t="s">
        <v>123</v>
      </c>
      <c r="AU173" s="139" t="s">
        <v>128</v>
      </c>
      <c r="AY173" s="16" t="s">
        <v>120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6" t="s">
        <v>128</v>
      </c>
      <c r="BK173" s="140">
        <f>ROUND(I173*H173,2)</f>
        <v>0</v>
      </c>
      <c r="BL173" s="16" t="s">
        <v>127</v>
      </c>
      <c r="BM173" s="139" t="s">
        <v>249</v>
      </c>
    </row>
    <row r="174" spans="2:65" s="12" customFormat="1">
      <c r="B174" s="141"/>
      <c r="D174" s="142" t="s">
        <v>130</v>
      </c>
      <c r="F174" s="144" t="s">
        <v>250</v>
      </c>
      <c r="H174" s="145">
        <v>24</v>
      </c>
      <c r="I174" s="146"/>
      <c r="L174" s="141"/>
      <c r="M174" s="147"/>
      <c r="T174" s="148"/>
      <c r="AT174" s="143" t="s">
        <v>130</v>
      </c>
      <c r="AU174" s="143" t="s">
        <v>128</v>
      </c>
      <c r="AV174" s="12" t="s">
        <v>128</v>
      </c>
      <c r="AW174" s="12" t="s">
        <v>4</v>
      </c>
      <c r="AX174" s="12" t="s">
        <v>14</v>
      </c>
      <c r="AY174" s="143" t="s">
        <v>120</v>
      </c>
    </row>
    <row r="175" spans="2:65" s="1" customFormat="1" ht="37.9" customHeight="1">
      <c r="B175" s="31"/>
      <c r="C175" s="127" t="s">
        <v>251</v>
      </c>
      <c r="D175" s="127" t="s">
        <v>123</v>
      </c>
      <c r="E175" s="128" t="s">
        <v>252</v>
      </c>
      <c r="F175" s="129" t="s">
        <v>253</v>
      </c>
      <c r="G175" s="130" t="s">
        <v>190</v>
      </c>
      <c r="H175" s="131">
        <v>4</v>
      </c>
      <c r="I175" s="132"/>
      <c r="J175" s="133">
        <f>ROUND(I175*H175,2)</f>
        <v>0</v>
      </c>
      <c r="K175" s="134"/>
      <c r="L175" s="31"/>
      <c r="M175" s="135" t="s">
        <v>1</v>
      </c>
      <c r="N175" s="136" t="s">
        <v>42</v>
      </c>
      <c r="P175" s="137">
        <f>O175*H175</f>
        <v>0</v>
      </c>
      <c r="Q175" s="137">
        <v>0</v>
      </c>
      <c r="R175" s="137">
        <f>Q175*H175</f>
        <v>0</v>
      </c>
      <c r="S175" s="137">
        <v>0</v>
      </c>
      <c r="T175" s="138">
        <f>S175*H175</f>
        <v>0</v>
      </c>
      <c r="AR175" s="139" t="s">
        <v>127</v>
      </c>
      <c r="AT175" s="139" t="s">
        <v>123</v>
      </c>
      <c r="AU175" s="139" t="s">
        <v>128</v>
      </c>
      <c r="AY175" s="16" t="s">
        <v>120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6" t="s">
        <v>128</v>
      </c>
      <c r="BK175" s="140">
        <f>ROUND(I175*H175,2)</f>
        <v>0</v>
      </c>
      <c r="BL175" s="16" t="s">
        <v>127</v>
      </c>
      <c r="BM175" s="139" t="s">
        <v>254</v>
      </c>
    </row>
    <row r="176" spans="2:65" s="1" customFormat="1" ht="33" customHeight="1">
      <c r="B176" s="31"/>
      <c r="C176" s="127" t="s">
        <v>255</v>
      </c>
      <c r="D176" s="127" t="s">
        <v>123</v>
      </c>
      <c r="E176" s="128" t="s">
        <v>256</v>
      </c>
      <c r="F176" s="129" t="s">
        <v>257</v>
      </c>
      <c r="G176" s="130" t="s">
        <v>190</v>
      </c>
      <c r="H176" s="131">
        <v>9.0079999999999991</v>
      </c>
      <c r="I176" s="132"/>
      <c r="J176" s="133">
        <f>ROUND(I176*H176,2)</f>
        <v>0</v>
      </c>
      <c r="K176" s="134"/>
      <c r="L176" s="31"/>
      <c r="M176" s="135" t="s">
        <v>1</v>
      </c>
      <c r="N176" s="136" t="s">
        <v>42</v>
      </c>
      <c r="P176" s="137">
        <f>O176*H176</f>
        <v>0</v>
      </c>
      <c r="Q176" s="137">
        <v>2.0000000000000001E-4</v>
      </c>
      <c r="R176" s="137">
        <f>Q176*H176</f>
        <v>1.8016E-3</v>
      </c>
      <c r="S176" s="137">
        <v>0</v>
      </c>
      <c r="T176" s="138">
        <f>S176*H176</f>
        <v>0</v>
      </c>
      <c r="AR176" s="139" t="s">
        <v>127</v>
      </c>
      <c r="AT176" s="139" t="s">
        <v>123</v>
      </c>
      <c r="AU176" s="139" t="s">
        <v>128</v>
      </c>
      <c r="AY176" s="16" t="s">
        <v>120</v>
      </c>
      <c r="BE176" s="140">
        <f>IF(N176="základní",J176,0)</f>
        <v>0</v>
      </c>
      <c r="BF176" s="140">
        <f>IF(N176="snížená",J176,0)</f>
        <v>0</v>
      </c>
      <c r="BG176" s="140">
        <f>IF(N176="zákl. přenesená",J176,0)</f>
        <v>0</v>
      </c>
      <c r="BH176" s="140">
        <f>IF(N176="sníž. přenesená",J176,0)</f>
        <v>0</v>
      </c>
      <c r="BI176" s="140">
        <f>IF(N176="nulová",J176,0)</f>
        <v>0</v>
      </c>
      <c r="BJ176" s="16" t="s">
        <v>128</v>
      </c>
      <c r="BK176" s="140">
        <f>ROUND(I176*H176,2)</f>
        <v>0</v>
      </c>
      <c r="BL176" s="16" t="s">
        <v>127</v>
      </c>
      <c r="BM176" s="139" t="s">
        <v>258</v>
      </c>
    </row>
    <row r="177" spans="2:65" s="12" customFormat="1">
      <c r="B177" s="141"/>
      <c r="D177" s="142" t="s">
        <v>130</v>
      </c>
      <c r="E177" s="143" t="s">
        <v>1</v>
      </c>
      <c r="F177" s="144" t="s">
        <v>259</v>
      </c>
      <c r="H177" s="145">
        <v>9.0079999999999991</v>
      </c>
      <c r="I177" s="146"/>
      <c r="L177" s="141"/>
      <c r="M177" s="147"/>
      <c r="T177" s="148"/>
      <c r="AT177" s="143" t="s">
        <v>130</v>
      </c>
      <c r="AU177" s="143" t="s">
        <v>128</v>
      </c>
      <c r="AV177" s="12" t="s">
        <v>128</v>
      </c>
      <c r="AW177" s="12" t="s">
        <v>32</v>
      </c>
      <c r="AX177" s="12" t="s">
        <v>14</v>
      </c>
      <c r="AY177" s="143" t="s">
        <v>120</v>
      </c>
    </row>
    <row r="178" spans="2:65" s="1" customFormat="1" ht="24.2" customHeight="1">
      <c r="B178" s="31"/>
      <c r="C178" s="127" t="s">
        <v>260</v>
      </c>
      <c r="D178" s="127" t="s">
        <v>123</v>
      </c>
      <c r="E178" s="128" t="s">
        <v>261</v>
      </c>
      <c r="F178" s="129" t="s">
        <v>262</v>
      </c>
      <c r="G178" s="130" t="s">
        <v>190</v>
      </c>
      <c r="H178" s="131">
        <v>4.4000000000000004</v>
      </c>
      <c r="I178" s="132"/>
      <c r="J178" s="133">
        <f>ROUND(I178*H178,2)</f>
        <v>0</v>
      </c>
      <c r="K178" s="134"/>
      <c r="L178" s="31"/>
      <c r="M178" s="135" t="s">
        <v>1</v>
      </c>
      <c r="N178" s="136" t="s">
        <v>42</v>
      </c>
      <c r="P178" s="137">
        <f>O178*H178</f>
        <v>0</v>
      </c>
      <c r="Q178" s="137">
        <v>4.4999999999999999E-4</v>
      </c>
      <c r="R178" s="137">
        <f>Q178*H178</f>
        <v>1.98E-3</v>
      </c>
      <c r="S178" s="137">
        <v>0</v>
      </c>
      <c r="T178" s="138">
        <f>S178*H178</f>
        <v>0</v>
      </c>
      <c r="AR178" s="139" t="s">
        <v>127</v>
      </c>
      <c r="AT178" s="139" t="s">
        <v>123</v>
      </c>
      <c r="AU178" s="139" t="s">
        <v>128</v>
      </c>
      <c r="AY178" s="16" t="s">
        <v>120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6" t="s">
        <v>128</v>
      </c>
      <c r="BK178" s="140">
        <f>ROUND(I178*H178,2)</f>
        <v>0</v>
      </c>
      <c r="BL178" s="16" t="s">
        <v>127</v>
      </c>
      <c r="BM178" s="139" t="s">
        <v>263</v>
      </c>
    </row>
    <row r="179" spans="2:65" s="12" customFormat="1">
      <c r="B179" s="141"/>
      <c r="D179" s="142" t="s">
        <v>130</v>
      </c>
      <c r="E179" s="143" t="s">
        <v>1</v>
      </c>
      <c r="F179" s="144" t="s">
        <v>264</v>
      </c>
      <c r="H179" s="145">
        <v>4.4000000000000004</v>
      </c>
      <c r="I179" s="146"/>
      <c r="L179" s="141"/>
      <c r="M179" s="147"/>
      <c r="T179" s="148"/>
      <c r="AT179" s="143" t="s">
        <v>130</v>
      </c>
      <c r="AU179" s="143" t="s">
        <v>128</v>
      </c>
      <c r="AV179" s="12" t="s">
        <v>128</v>
      </c>
      <c r="AW179" s="12" t="s">
        <v>32</v>
      </c>
      <c r="AX179" s="12" t="s">
        <v>14</v>
      </c>
      <c r="AY179" s="143" t="s">
        <v>120</v>
      </c>
    </row>
    <row r="180" spans="2:65" s="1" customFormat="1" ht="16.5" customHeight="1">
      <c r="B180" s="31"/>
      <c r="C180" s="127" t="s">
        <v>265</v>
      </c>
      <c r="D180" s="127" t="s">
        <v>123</v>
      </c>
      <c r="E180" s="128" t="s">
        <v>266</v>
      </c>
      <c r="F180" s="129" t="s">
        <v>267</v>
      </c>
      <c r="G180" s="130" t="s">
        <v>268</v>
      </c>
      <c r="H180" s="131">
        <v>1</v>
      </c>
      <c r="I180" s="132"/>
      <c r="J180" s="133">
        <f>ROUND(I180*H180,2)</f>
        <v>0</v>
      </c>
      <c r="K180" s="134"/>
      <c r="L180" s="31"/>
      <c r="M180" s="135" t="s">
        <v>1</v>
      </c>
      <c r="N180" s="136" t="s">
        <v>42</v>
      </c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127</v>
      </c>
      <c r="AT180" s="139" t="s">
        <v>123</v>
      </c>
      <c r="AU180" s="139" t="s">
        <v>128</v>
      </c>
      <c r="AY180" s="16" t="s">
        <v>120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6" t="s">
        <v>128</v>
      </c>
      <c r="BK180" s="140">
        <f>ROUND(I180*H180,2)</f>
        <v>0</v>
      </c>
      <c r="BL180" s="16" t="s">
        <v>127</v>
      </c>
      <c r="BM180" s="139" t="s">
        <v>269</v>
      </c>
    </row>
    <row r="181" spans="2:65" s="1" customFormat="1" ht="37.9" customHeight="1">
      <c r="B181" s="31"/>
      <c r="C181" s="127" t="s">
        <v>270</v>
      </c>
      <c r="D181" s="127" t="s">
        <v>123</v>
      </c>
      <c r="E181" s="128" t="s">
        <v>271</v>
      </c>
      <c r="F181" s="129" t="s">
        <v>272</v>
      </c>
      <c r="G181" s="130" t="s">
        <v>126</v>
      </c>
      <c r="H181" s="131">
        <v>3.1150000000000002</v>
      </c>
      <c r="I181" s="132"/>
      <c r="J181" s="133">
        <f>ROUND(I181*H181,2)</f>
        <v>0</v>
      </c>
      <c r="K181" s="134"/>
      <c r="L181" s="31"/>
      <c r="M181" s="135" t="s">
        <v>1</v>
      </c>
      <c r="N181" s="136" t="s">
        <v>42</v>
      </c>
      <c r="P181" s="137">
        <f>O181*H181</f>
        <v>0</v>
      </c>
      <c r="Q181" s="137">
        <v>0</v>
      </c>
      <c r="R181" s="137">
        <f>Q181*H181</f>
        <v>0</v>
      </c>
      <c r="S181" s="137">
        <v>0.01</v>
      </c>
      <c r="T181" s="138">
        <f>S181*H181</f>
        <v>3.1150000000000004E-2</v>
      </c>
      <c r="AR181" s="139" t="s">
        <v>127</v>
      </c>
      <c r="AT181" s="139" t="s">
        <v>123</v>
      </c>
      <c r="AU181" s="139" t="s">
        <v>128</v>
      </c>
      <c r="AY181" s="16" t="s">
        <v>120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6" t="s">
        <v>128</v>
      </c>
      <c r="BK181" s="140">
        <f>ROUND(I181*H181,2)</f>
        <v>0</v>
      </c>
      <c r="BL181" s="16" t="s">
        <v>127</v>
      </c>
      <c r="BM181" s="139" t="s">
        <v>273</v>
      </c>
    </row>
    <row r="182" spans="2:65" s="12" customFormat="1">
      <c r="B182" s="141"/>
      <c r="D182" s="142" t="s">
        <v>130</v>
      </c>
      <c r="E182" s="143" t="s">
        <v>1</v>
      </c>
      <c r="F182" s="144" t="s">
        <v>156</v>
      </c>
      <c r="H182" s="145">
        <v>3.1150000000000002</v>
      </c>
      <c r="I182" s="146"/>
      <c r="L182" s="141"/>
      <c r="M182" s="147"/>
      <c r="T182" s="148"/>
      <c r="AT182" s="143" t="s">
        <v>130</v>
      </c>
      <c r="AU182" s="143" t="s">
        <v>128</v>
      </c>
      <c r="AV182" s="12" t="s">
        <v>128</v>
      </c>
      <c r="AW182" s="12" t="s">
        <v>32</v>
      </c>
      <c r="AX182" s="12" t="s">
        <v>14</v>
      </c>
      <c r="AY182" s="143" t="s">
        <v>120</v>
      </c>
    </row>
    <row r="183" spans="2:65" s="1" customFormat="1" ht="37.9" customHeight="1">
      <c r="B183" s="31"/>
      <c r="C183" s="127" t="s">
        <v>274</v>
      </c>
      <c r="D183" s="127" t="s">
        <v>123</v>
      </c>
      <c r="E183" s="128" t="s">
        <v>275</v>
      </c>
      <c r="F183" s="129" t="s">
        <v>276</v>
      </c>
      <c r="G183" s="130" t="s">
        <v>126</v>
      </c>
      <c r="H183" s="131">
        <v>145.893</v>
      </c>
      <c r="I183" s="132"/>
      <c r="J183" s="133">
        <f>ROUND(I183*H183,2)</f>
        <v>0</v>
      </c>
      <c r="K183" s="134"/>
      <c r="L183" s="31"/>
      <c r="M183" s="135" t="s">
        <v>1</v>
      </c>
      <c r="N183" s="136" t="s">
        <v>42</v>
      </c>
      <c r="P183" s="137">
        <f>O183*H183</f>
        <v>0</v>
      </c>
      <c r="Q183" s="137">
        <v>0</v>
      </c>
      <c r="R183" s="137">
        <f>Q183*H183</f>
        <v>0</v>
      </c>
      <c r="S183" s="137">
        <v>0.01</v>
      </c>
      <c r="T183" s="138">
        <f>S183*H183</f>
        <v>1.4589300000000001</v>
      </c>
      <c r="AR183" s="139" t="s">
        <v>127</v>
      </c>
      <c r="AT183" s="139" t="s">
        <v>123</v>
      </c>
      <c r="AU183" s="139" t="s">
        <v>128</v>
      </c>
      <c r="AY183" s="16" t="s">
        <v>120</v>
      </c>
      <c r="BE183" s="140">
        <f>IF(N183="základní",J183,0)</f>
        <v>0</v>
      </c>
      <c r="BF183" s="140">
        <f>IF(N183="snížená",J183,0)</f>
        <v>0</v>
      </c>
      <c r="BG183" s="140">
        <f>IF(N183="zákl. přenesená",J183,0)</f>
        <v>0</v>
      </c>
      <c r="BH183" s="140">
        <f>IF(N183="sníž. přenesená",J183,0)</f>
        <v>0</v>
      </c>
      <c r="BI183" s="140">
        <f>IF(N183="nulová",J183,0)</f>
        <v>0</v>
      </c>
      <c r="BJ183" s="16" t="s">
        <v>128</v>
      </c>
      <c r="BK183" s="140">
        <f>ROUND(I183*H183,2)</f>
        <v>0</v>
      </c>
      <c r="BL183" s="16" t="s">
        <v>127</v>
      </c>
      <c r="BM183" s="139" t="s">
        <v>277</v>
      </c>
    </row>
    <row r="184" spans="2:65" s="12" customFormat="1">
      <c r="B184" s="141"/>
      <c r="D184" s="142" t="s">
        <v>130</v>
      </c>
      <c r="E184" s="143" t="s">
        <v>1</v>
      </c>
      <c r="F184" s="144" t="s">
        <v>278</v>
      </c>
      <c r="H184" s="145">
        <v>145.893</v>
      </c>
      <c r="I184" s="146"/>
      <c r="L184" s="141"/>
      <c r="M184" s="147"/>
      <c r="T184" s="148"/>
      <c r="AT184" s="143" t="s">
        <v>130</v>
      </c>
      <c r="AU184" s="143" t="s">
        <v>128</v>
      </c>
      <c r="AV184" s="12" t="s">
        <v>128</v>
      </c>
      <c r="AW184" s="12" t="s">
        <v>32</v>
      </c>
      <c r="AX184" s="12" t="s">
        <v>14</v>
      </c>
      <c r="AY184" s="143" t="s">
        <v>120</v>
      </c>
    </row>
    <row r="185" spans="2:65" s="1" customFormat="1" ht="16.5" customHeight="1">
      <c r="B185" s="31"/>
      <c r="C185" s="127" t="s">
        <v>279</v>
      </c>
      <c r="D185" s="127" t="s">
        <v>123</v>
      </c>
      <c r="E185" s="128" t="s">
        <v>280</v>
      </c>
      <c r="F185" s="129" t="s">
        <v>281</v>
      </c>
      <c r="G185" s="130" t="s">
        <v>268</v>
      </c>
      <c r="H185" s="131">
        <v>1</v>
      </c>
      <c r="I185" s="132"/>
      <c r="J185" s="133">
        <f>ROUND(I185*H185,2)</f>
        <v>0</v>
      </c>
      <c r="K185" s="134"/>
      <c r="L185" s="31"/>
      <c r="M185" s="135" t="s">
        <v>1</v>
      </c>
      <c r="N185" s="136" t="s">
        <v>42</v>
      </c>
      <c r="P185" s="137">
        <f>O185*H185</f>
        <v>0</v>
      </c>
      <c r="Q185" s="137">
        <v>0</v>
      </c>
      <c r="R185" s="137">
        <f>Q185*H185</f>
        <v>0</v>
      </c>
      <c r="S185" s="137">
        <v>0</v>
      </c>
      <c r="T185" s="138">
        <f>S185*H185</f>
        <v>0</v>
      </c>
      <c r="AR185" s="139" t="s">
        <v>127</v>
      </c>
      <c r="AT185" s="139" t="s">
        <v>123</v>
      </c>
      <c r="AU185" s="139" t="s">
        <v>128</v>
      </c>
      <c r="AY185" s="16" t="s">
        <v>120</v>
      </c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6" t="s">
        <v>128</v>
      </c>
      <c r="BK185" s="140">
        <f>ROUND(I185*H185,2)</f>
        <v>0</v>
      </c>
      <c r="BL185" s="16" t="s">
        <v>127</v>
      </c>
      <c r="BM185" s="139" t="s">
        <v>282</v>
      </c>
    </row>
    <row r="186" spans="2:65" s="11" customFormat="1" ht="22.9" customHeight="1">
      <c r="B186" s="115"/>
      <c r="D186" s="116" t="s">
        <v>75</v>
      </c>
      <c r="E186" s="125" t="s">
        <v>283</v>
      </c>
      <c r="F186" s="125" t="s">
        <v>284</v>
      </c>
      <c r="I186" s="118"/>
      <c r="J186" s="126">
        <f>BK186</f>
        <v>0</v>
      </c>
      <c r="L186" s="115"/>
      <c r="M186" s="120"/>
      <c r="P186" s="121">
        <f>SUM(P187:P191)</f>
        <v>0</v>
      </c>
      <c r="R186" s="121">
        <f>SUM(R187:R191)</f>
        <v>0</v>
      </c>
      <c r="T186" s="122">
        <f>SUM(T187:T191)</f>
        <v>0</v>
      </c>
      <c r="AR186" s="116" t="s">
        <v>14</v>
      </c>
      <c r="AT186" s="123" t="s">
        <v>75</v>
      </c>
      <c r="AU186" s="123" t="s">
        <v>14</v>
      </c>
      <c r="AY186" s="116" t="s">
        <v>120</v>
      </c>
      <c r="BK186" s="124">
        <f>SUM(BK187:BK191)</f>
        <v>0</v>
      </c>
    </row>
    <row r="187" spans="2:65" s="1" customFormat="1" ht="24.2" customHeight="1">
      <c r="B187" s="31"/>
      <c r="C187" s="127" t="s">
        <v>285</v>
      </c>
      <c r="D187" s="127" t="s">
        <v>123</v>
      </c>
      <c r="E187" s="128" t="s">
        <v>286</v>
      </c>
      <c r="F187" s="129" t="s">
        <v>287</v>
      </c>
      <c r="G187" s="130" t="s">
        <v>143</v>
      </c>
      <c r="H187" s="131">
        <v>6.8239999999999998</v>
      </c>
      <c r="I187" s="132"/>
      <c r="J187" s="133">
        <f>ROUND(I187*H187,2)</f>
        <v>0</v>
      </c>
      <c r="K187" s="134"/>
      <c r="L187" s="31"/>
      <c r="M187" s="135" t="s">
        <v>1</v>
      </c>
      <c r="N187" s="136" t="s">
        <v>42</v>
      </c>
      <c r="P187" s="137">
        <f>O187*H187</f>
        <v>0</v>
      </c>
      <c r="Q187" s="137">
        <v>0</v>
      </c>
      <c r="R187" s="137">
        <f>Q187*H187</f>
        <v>0</v>
      </c>
      <c r="S187" s="137">
        <v>0</v>
      </c>
      <c r="T187" s="138">
        <f>S187*H187</f>
        <v>0</v>
      </c>
      <c r="AR187" s="139" t="s">
        <v>127</v>
      </c>
      <c r="AT187" s="139" t="s">
        <v>123</v>
      </c>
      <c r="AU187" s="139" t="s">
        <v>128</v>
      </c>
      <c r="AY187" s="16" t="s">
        <v>120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6" t="s">
        <v>128</v>
      </c>
      <c r="BK187" s="140">
        <f>ROUND(I187*H187,2)</f>
        <v>0</v>
      </c>
      <c r="BL187" s="16" t="s">
        <v>127</v>
      </c>
      <c r="BM187" s="139" t="s">
        <v>288</v>
      </c>
    </row>
    <row r="188" spans="2:65" s="1" customFormat="1" ht="24.2" customHeight="1">
      <c r="B188" s="31"/>
      <c r="C188" s="127" t="s">
        <v>289</v>
      </c>
      <c r="D188" s="127" t="s">
        <v>123</v>
      </c>
      <c r="E188" s="128" t="s">
        <v>290</v>
      </c>
      <c r="F188" s="129" t="s">
        <v>291</v>
      </c>
      <c r="G188" s="130" t="s">
        <v>143</v>
      </c>
      <c r="H188" s="131">
        <v>6.8239999999999998</v>
      </c>
      <c r="I188" s="132"/>
      <c r="J188" s="133">
        <f>ROUND(I188*H188,2)</f>
        <v>0</v>
      </c>
      <c r="K188" s="134"/>
      <c r="L188" s="31"/>
      <c r="M188" s="135" t="s">
        <v>1</v>
      </c>
      <c r="N188" s="136" t="s">
        <v>42</v>
      </c>
      <c r="P188" s="137">
        <f>O188*H188</f>
        <v>0</v>
      </c>
      <c r="Q188" s="137">
        <v>0</v>
      </c>
      <c r="R188" s="137">
        <f>Q188*H188</f>
        <v>0</v>
      </c>
      <c r="S188" s="137">
        <v>0</v>
      </c>
      <c r="T188" s="138">
        <f>S188*H188</f>
        <v>0</v>
      </c>
      <c r="AR188" s="139" t="s">
        <v>127</v>
      </c>
      <c r="AT188" s="139" t="s">
        <v>123</v>
      </c>
      <c r="AU188" s="139" t="s">
        <v>128</v>
      </c>
      <c r="AY188" s="16" t="s">
        <v>120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6" t="s">
        <v>128</v>
      </c>
      <c r="BK188" s="140">
        <f>ROUND(I188*H188,2)</f>
        <v>0</v>
      </c>
      <c r="BL188" s="16" t="s">
        <v>127</v>
      </c>
      <c r="BM188" s="139" t="s">
        <v>292</v>
      </c>
    </row>
    <row r="189" spans="2:65" s="1" customFormat="1" ht="24.2" customHeight="1">
      <c r="B189" s="31"/>
      <c r="C189" s="127" t="s">
        <v>293</v>
      </c>
      <c r="D189" s="127" t="s">
        <v>123</v>
      </c>
      <c r="E189" s="128" t="s">
        <v>294</v>
      </c>
      <c r="F189" s="129" t="s">
        <v>295</v>
      </c>
      <c r="G189" s="130" t="s">
        <v>143</v>
      </c>
      <c r="H189" s="131">
        <v>163.77600000000001</v>
      </c>
      <c r="I189" s="132"/>
      <c r="J189" s="133">
        <f>ROUND(I189*H189,2)</f>
        <v>0</v>
      </c>
      <c r="K189" s="134"/>
      <c r="L189" s="31"/>
      <c r="M189" s="135" t="s">
        <v>1</v>
      </c>
      <c r="N189" s="136" t="s">
        <v>42</v>
      </c>
      <c r="P189" s="137">
        <f>O189*H189</f>
        <v>0</v>
      </c>
      <c r="Q189" s="137">
        <v>0</v>
      </c>
      <c r="R189" s="137">
        <f>Q189*H189</f>
        <v>0</v>
      </c>
      <c r="S189" s="137">
        <v>0</v>
      </c>
      <c r="T189" s="138">
        <f>S189*H189</f>
        <v>0</v>
      </c>
      <c r="AR189" s="139" t="s">
        <v>127</v>
      </c>
      <c r="AT189" s="139" t="s">
        <v>123</v>
      </c>
      <c r="AU189" s="139" t="s">
        <v>128</v>
      </c>
      <c r="AY189" s="16" t="s">
        <v>120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6" t="s">
        <v>128</v>
      </c>
      <c r="BK189" s="140">
        <f>ROUND(I189*H189,2)</f>
        <v>0</v>
      </c>
      <c r="BL189" s="16" t="s">
        <v>127</v>
      </c>
      <c r="BM189" s="139" t="s">
        <v>296</v>
      </c>
    </row>
    <row r="190" spans="2:65" s="12" customFormat="1">
      <c r="B190" s="141"/>
      <c r="D190" s="142" t="s">
        <v>130</v>
      </c>
      <c r="F190" s="144" t="s">
        <v>297</v>
      </c>
      <c r="H190" s="145">
        <v>163.77600000000001</v>
      </c>
      <c r="I190" s="146"/>
      <c r="L190" s="141"/>
      <c r="M190" s="147"/>
      <c r="T190" s="148"/>
      <c r="AT190" s="143" t="s">
        <v>130</v>
      </c>
      <c r="AU190" s="143" t="s">
        <v>128</v>
      </c>
      <c r="AV190" s="12" t="s">
        <v>128</v>
      </c>
      <c r="AW190" s="12" t="s">
        <v>4</v>
      </c>
      <c r="AX190" s="12" t="s">
        <v>14</v>
      </c>
      <c r="AY190" s="143" t="s">
        <v>120</v>
      </c>
    </row>
    <row r="191" spans="2:65" s="1" customFormat="1" ht="33" customHeight="1">
      <c r="B191" s="31"/>
      <c r="C191" s="127" t="s">
        <v>298</v>
      </c>
      <c r="D191" s="127" t="s">
        <v>123</v>
      </c>
      <c r="E191" s="128" t="s">
        <v>299</v>
      </c>
      <c r="F191" s="129" t="s">
        <v>300</v>
      </c>
      <c r="G191" s="130" t="s">
        <v>143</v>
      </c>
      <c r="H191" s="131">
        <v>6.8239999999999998</v>
      </c>
      <c r="I191" s="132"/>
      <c r="J191" s="133">
        <f>ROUND(I191*H191,2)</f>
        <v>0</v>
      </c>
      <c r="K191" s="134"/>
      <c r="L191" s="31"/>
      <c r="M191" s="135" t="s">
        <v>1</v>
      </c>
      <c r="N191" s="136" t="s">
        <v>42</v>
      </c>
      <c r="P191" s="137">
        <f>O191*H191</f>
        <v>0</v>
      </c>
      <c r="Q191" s="137">
        <v>0</v>
      </c>
      <c r="R191" s="137">
        <f>Q191*H191</f>
        <v>0</v>
      </c>
      <c r="S191" s="137">
        <v>0</v>
      </c>
      <c r="T191" s="138">
        <f>S191*H191</f>
        <v>0</v>
      </c>
      <c r="AR191" s="139" t="s">
        <v>127</v>
      </c>
      <c r="AT191" s="139" t="s">
        <v>123</v>
      </c>
      <c r="AU191" s="139" t="s">
        <v>128</v>
      </c>
      <c r="AY191" s="16" t="s">
        <v>120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6" t="s">
        <v>128</v>
      </c>
      <c r="BK191" s="140">
        <f>ROUND(I191*H191,2)</f>
        <v>0</v>
      </c>
      <c r="BL191" s="16" t="s">
        <v>127</v>
      </c>
      <c r="BM191" s="139" t="s">
        <v>301</v>
      </c>
    </row>
    <row r="192" spans="2:65" s="11" customFormat="1" ht="22.9" customHeight="1">
      <c r="B192" s="115"/>
      <c r="D192" s="116" t="s">
        <v>75</v>
      </c>
      <c r="E192" s="125" t="s">
        <v>302</v>
      </c>
      <c r="F192" s="125" t="s">
        <v>303</v>
      </c>
      <c r="I192" s="118"/>
      <c r="J192" s="126">
        <f>BK192</f>
        <v>0</v>
      </c>
      <c r="L192" s="115"/>
      <c r="M192" s="120"/>
      <c r="P192" s="121">
        <f>P193</f>
        <v>0</v>
      </c>
      <c r="R192" s="121">
        <f>R193</f>
        <v>0</v>
      </c>
      <c r="T192" s="122">
        <f>T193</f>
        <v>0</v>
      </c>
      <c r="AR192" s="116" t="s">
        <v>14</v>
      </c>
      <c r="AT192" s="123" t="s">
        <v>75</v>
      </c>
      <c r="AU192" s="123" t="s">
        <v>14</v>
      </c>
      <c r="AY192" s="116" t="s">
        <v>120</v>
      </c>
      <c r="BK192" s="124">
        <f>BK193</f>
        <v>0</v>
      </c>
    </row>
    <row r="193" spans="2:65" s="1" customFormat="1" ht="21.75" customHeight="1">
      <c r="B193" s="31"/>
      <c r="C193" s="127" t="s">
        <v>304</v>
      </c>
      <c r="D193" s="127" t="s">
        <v>123</v>
      </c>
      <c r="E193" s="128" t="s">
        <v>305</v>
      </c>
      <c r="F193" s="129" t="s">
        <v>306</v>
      </c>
      <c r="G193" s="130" t="s">
        <v>143</v>
      </c>
      <c r="H193" s="131">
        <v>10.695</v>
      </c>
      <c r="I193" s="132"/>
      <c r="J193" s="133">
        <f>ROUND(I193*H193,2)</f>
        <v>0</v>
      </c>
      <c r="K193" s="134"/>
      <c r="L193" s="31"/>
      <c r="M193" s="135" t="s">
        <v>1</v>
      </c>
      <c r="N193" s="136" t="s">
        <v>42</v>
      </c>
      <c r="P193" s="137">
        <f>O193*H193</f>
        <v>0</v>
      </c>
      <c r="Q193" s="137">
        <v>0</v>
      </c>
      <c r="R193" s="137">
        <f>Q193*H193</f>
        <v>0</v>
      </c>
      <c r="S193" s="137">
        <v>0</v>
      </c>
      <c r="T193" s="138">
        <f>S193*H193</f>
        <v>0</v>
      </c>
      <c r="AR193" s="139" t="s">
        <v>127</v>
      </c>
      <c r="AT193" s="139" t="s">
        <v>123</v>
      </c>
      <c r="AU193" s="139" t="s">
        <v>128</v>
      </c>
      <c r="AY193" s="16" t="s">
        <v>120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6" t="s">
        <v>128</v>
      </c>
      <c r="BK193" s="140">
        <f>ROUND(I193*H193,2)</f>
        <v>0</v>
      </c>
      <c r="BL193" s="16" t="s">
        <v>127</v>
      </c>
      <c r="BM193" s="139" t="s">
        <v>307</v>
      </c>
    </row>
    <row r="194" spans="2:65" s="11" customFormat="1" ht="25.9" customHeight="1">
      <c r="B194" s="115"/>
      <c r="D194" s="116" t="s">
        <v>75</v>
      </c>
      <c r="E194" s="117" t="s">
        <v>308</v>
      </c>
      <c r="F194" s="117" t="s">
        <v>309</v>
      </c>
      <c r="I194" s="118"/>
      <c r="J194" s="119">
        <f>BK194</f>
        <v>0</v>
      </c>
      <c r="L194" s="115"/>
      <c r="M194" s="120"/>
      <c r="P194" s="121">
        <f>P195+P199+P207+P213+P226</f>
        <v>0</v>
      </c>
      <c r="R194" s="121">
        <f>R195+R199+R207+R213+R226</f>
        <v>0.35882057000000001</v>
      </c>
      <c r="T194" s="122">
        <f>T195+T199+T207+T213+T226</f>
        <v>0.60451933000000002</v>
      </c>
      <c r="AR194" s="116" t="s">
        <v>128</v>
      </c>
      <c r="AT194" s="123" t="s">
        <v>75</v>
      </c>
      <c r="AU194" s="123" t="s">
        <v>76</v>
      </c>
      <c r="AY194" s="116" t="s">
        <v>120</v>
      </c>
      <c r="BK194" s="124">
        <f>BK195+BK199+BK207+BK213+BK226</f>
        <v>0</v>
      </c>
    </row>
    <row r="195" spans="2:65" s="11" customFormat="1" ht="22.9" customHeight="1">
      <c r="B195" s="115"/>
      <c r="D195" s="116" t="s">
        <v>75</v>
      </c>
      <c r="E195" s="125" t="s">
        <v>310</v>
      </c>
      <c r="F195" s="125" t="s">
        <v>311</v>
      </c>
      <c r="I195" s="118"/>
      <c r="J195" s="126">
        <f>BK195</f>
        <v>0</v>
      </c>
      <c r="L195" s="115"/>
      <c r="M195" s="120"/>
      <c r="P195" s="121">
        <f>SUM(P196:P198)</f>
        <v>0</v>
      </c>
      <c r="R195" s="121">
        <f>SUM(R196:R198)</f>
        <v>3.8764E-2</v>
      </c>
      <c r="T195" s="122">
        <f>SUM(T196:T198)</f>
        <v>1.6E-2</v>
      </c>
      <c r="AR195" s="116" t="s">
        <v>128</v>
      </c>
      <c r="AT195" s="123" t="s">
        <v>75</v>
      </c>
      <c r="AU195" s="123" t="s">
        <v>14</v>
      </c>
      <c r="AY195" s="116" t="s">
        <v>120</v>
      </c>
      <c r="BK195" s="124">
        <f>SUM(BK196:BK198)</f>
        <v>0</v>
      </c>
    </row>
    <row r="196" spans="2:65" s="1" customFormat="1" ht="16.5" customHeight="1">
      <c r="B196" s="31"/>
      <c r="C196" s="127" t="s">
        <v>312</v>
      </c>
      <c r="D196" s="127" t="s">
        <v>123</v>
      </c>
      <c r="E196" s="128" t="s">
        <v>313</v>
      </c>
      <c r="F196" s="129" t="s">
        <v>314</v>
      </c>
      <c r="G196" s="130" t="s">
        <v>315</v>
      </c>
      <c r="H196" s="131">
        <v>1</v>
      </c>
      <c r="I196" s="132"/>
      <c r="J196" s="133">
        <f>ROUND(I196*H196,2)</f>
        <v>0</v>
      </c>
      <c r="K196" s="134"/>
      <c r="L196" s="31"/>
      <c r="M196" s="135" t="s">
        <v>1</v>
      </c>
      <c r="N196" s="136" t="s">
        <v>42</v>
      </c>
      <c r="P196" s="137">
        <f>O196*H196</f>
        <v>0</v>
      </c>
      <c r="Q196" s="137">
        <v>0</v>
      </c>
      <c r="R196" s="137">
        <f>Q196*H196</f>
        <v>0</v>
      </c>
      <c r="S196" s="137">
        <v>1.6E-2</v>
      </c>
      <c r="T196" s="138">
        <f>S196*H196</f>
        <v>1.6E-2</v>
      </c>
      <c r="AR196" s="139" t="s">
        <v>196</v>
      </c>
      <c r="AT196" s="139" t="s">
        <v>123</v>
      </c>
      <c r="AU196" s="139" t="s">
        <v>128</v>
      </c>
      <c r="AY196" s="16" t="s">
        <v>120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6" t="s">
        <v>128</v>
      </c>
      <c r="BK196" s="140">
        <f>ROUND(I196*H196,2)</f>
        <v>0</v>
      </c>
      <c r="BL196" s="16" t="s">
        <v>196</v>
      </c>
      <c r="BM196" s="139" t="s">
        <v>316</v>
      </c>
    </row>
    <row r="197" spans="2:65" s="1" customFormat="1" ht="24.2" customHeight="1">
      <c r="B197" s="31"/>
      <c r="C197" s="127" t="s">
        <v>317</v>
      </c>
      <c r="D197" s="127" t="s">
        <v>123</v>
      </c>
      <c r="E197" s="128" t="s">
        <v>318</v>
      </c>
      <c r="F197" s="129" t="s">
        <v>319</v>
      </c>
      <c r="G197" s="130" t="s">
        <v>320</v>
      </c>
      <c r="H197" s="131">
        <v>96.91</v>
      </c>
      <c r="I197" s="132"/>
      <c r="J197" s="133">
        <f>ROUND(I197*H197,2)</f>
        <v>0</v>
      </c>
      <c r="K197" s="134"/>
      <c r="L197" s="31"/>
      <c r="M197" s="135" t="s">
        <v>1</v>
      </c>
      <c r="N197" s="136" t="s">
        <v>42</v>
      </c>
      <c r="P197" s="137">
        <f>O197*H197</f>
        <v>0</v>
      </c>
      <c r="Q197" s="137">
        <v>4.0000000000000002E-4</v>
      </c>
      <c r="R197" s="137">
        <f>Q197*H197</f>
        <v>3.8764E-2</v>
      </c>
      <c r="S197" s="137">
        <v>0</v>
      </c>
      <c r="T197" s="138">
        <f>S197*H197</f>
        <v>0</v>
      </c>
      <c r="AR197" s="139" t="s">
        <v>196</v>
      </c>
      <c r="AT197" s="139" t="s">
        <v>123</v>
      </c>
      <c r="AU197" s="139" t="s">
        <v>128</v>
      </c>
      <c r="AY197" s="16" t="s">
        <v>120</v>
      </c>
      <c r="BE197" s="140">
        <f>IF(N197="základní",J197,0)</f>
        <v>0</v>
      </c>
      <c r="BF197" s="140">
        <f>IF(N197="snížená",J197,0)</f>
        <v>0</v>
      </c>
      <c r="BG197" s="140">
        <f>IF(N197="zákl. přenesená",J197,0)</f>
        <v>0</v>
      </c>
      <c r="BH197" s="140">
        <f>IF(N197="sníž. přenesená",J197,0)</f>
        <v>0</v>
      </c>
      <c r="BI197" s="140">
        <f>IF(N197="nulová",J197,0)</f>
        <v>0</v>
      </c>
      <c r="BJ197" s="16" t="s">
        <v>128</v>
      </c>
      <c r="BK197" s="140">
        <f>ROUND(I197*H197,2)</f>
        <v>0</v>
      </c>
      <c r="BL197" s="16" t="s">
        <v>196</v>
      </c>
      <c r="BM197" s="139" t="s">
        <v>321</v>
      </c>
    </row>
    <row r="198" spans="2:65" s="1" customFormat="1" ht="24.2" customHeight="1">
      <c r="B198" s="31"/>
      <c r="C198" s="127" t="s">
        <v>322</v>
      </c>
      <c r="D198" s="127" t="s">
        <v>123</v>
      </c>
      <c r="E198" s="128" t="s">
        <v>323</v>
      </c>
      <c r="F198" s="129" t="s">
        <v>324</v>
      </c>
      <c r="G198" s="130" t="s">
        <v>325</v>
      </c>
      <c r="H198" s="160"/>
      <c r="I198" s="132"/>
      <c r="J198" s="133">
        <f>ROUND(I198*H198,2)</f>
        <v>0</v>
      </c>
      <c r="K198" s="134"/>
      <c r="L198" s="31"/>
      <c r="M198" s="135" t="s">
        <v>1</v>
      </c>
      <c r="N198" s="136" t="s">
        <v>42</v>
      </c>
      <c r="P198" s="137">
        <f>O198*H198</f>
        <v>0</v>
      </c>
      <c r="Q198" s="137">
        <v>0</v>
      </c>
      <c r="R198" s="137">
        <f>Q198*H198</f>
        <v>0</v>
      </c>
      <c r="S198" s="137">
        <v>0</v>
      </c>
      <c r="T198" s="138">
        <f>S198*H198</f>
        <v>0</v>
      </c>
      <c r="AR198" s="139" t="s">
        <v>196</v>
      </c>
      <c r="AT198" s="139" t="s">
        <v>123</v>
      </c>
      <c r="AU198" s="139" t="s">
        <v>128</v>
      </c>
      <c r="AY198" s="16" t="s">
        <v>120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s="16" t="s">
        <v>128</v>
      </c>
      <c r="BK198" s="140">
        <f>ROUND(I198*H198,2)</f>
        <v>0</v>
      </c>
      <c r="BL198" s="16" t="s">
        <v>196</v>
      </c>
      <c r="BM198" s="139" t="s">
        <v>326</v>
      </c>
    </row>
    <row r="199" spans="2:65" s="11" customFormat="1" ht="22.9" customHeight="1">
      <c r="B199" s="115"/>
      <c r="D199" s="116" t="s">
        <v>75</v>
      </c>
      <c r="E199" s="125" t="s">
        <v>327</v>
      </c>
      <c r="F199" s="125" t="s">
        <v>328</v>
      </c>
      <c r="I199" s="118"/>
      <c r="J199" s="126">
        <f>BK199</f>
        <v>0</v>
      </c>
      <c r="L199" s="115"/>
      <c r="M199" s="120"/>
      <c r="P199" s="121">
        <f>SUM(P200:P206)</f>
        <v>0</v>
      </c>
      <c r="R199" s="121">
        <f>SUM(R200:R206)</f>
        <v>0.15484800000000001</v>
      </c>
      <c r="T199" s="122">
        <f>SUM(T200:T206)</f>
        <v>0.55049999999999999</v>
      </c>
      <c r="AR199" s="116" t="s">
        <v>128</v>
      </c>
      <c r="AT199" s="123" t="s">
        <v>75</v>
      </c>
      <c r="AU199" s="123" t="s">
        <v>14</v>
      </c>
      <c r="AY199" s="116" t="s">
        <v>120</v>
      </c>
      <c r="BK199" s="124">
        <f>SUM(BK200:BK206)</f>
        <v>0</v>
      </c>
    </row>
    <row r="200" spans="2:65" s="1" customFormat="1" ht="33" customHeight="1">
      <c r="B200" s="31"/>
      <c r="C200" s="127" t="s">
        <v>329</v>
      </c>
      <c r="D200" s="127" t="s">
        <v>123</v>
      </c>
      <c r="E200" s="128" t="s">
        <v>330</v>
      </c>
      <c r="F200" s="129" t="s">
        <v>331</v>
      </c>
      <c r="G200" s="130" t="s">
        <v>190</v>
      </c>
      <c r="H200" s="131">
        <v>9.6</v>
      </c>
      <c r="I200" s="132"/>
      <c r="J200" s="133">
        <f>ROUND(I200*H200,2)</f>
        <v>0</v>
      </c>
      <c r="K200" s="134"/>
      <c r="L200" s="31"/>
      <c r="M200" s="135" t="s">
        <v>1</v>
      </c>
      <c r="N200" s="136" t="s">
        <v>42</v>
      </c>
      <c r="P200" s="137">
        <f>O200*H200</f>
        <v>0</v>
      </c>
      <c r="Q200" s="137">
        <v>4.2999999999999999E-4</v>
      </c>
      <c r="R200" s="137">
        <f>Q200*H200</f>
        <v>4.1279999999999997E-3</v>
      </c>
      <c r="S200" s="137">
        <v>0</v>
      </c>
      <c r="T200" s="138">
        <f>S200*H200</f>
        <v>0</v>
      </c>
      <c r="AR200" s="139" t="s">
        <v>196</v>
      </c>
      <c r="AT200" s="139" t="s">
        <v>123</v>
      </c>
      <c r="AU200" s="139" t="s">
        <v>128</v>
      </c>
      <c r="AY200" s="16" t="s">
        <v>120</v>
      </c>
      <c r="BE200" s="140">
        <f>IF(N200="základní",J200,0)</f>
        <v>0</v>
      </c>
      <c r="BF200" s="140">
        <f>IF(N200="snížená",J200,0)</f>
        <v>0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s="16" t="s">
        <v>128</v>
      </c>
      <c r="BK200" s="140">
        <f>ROUND(I200*H200,2)</f>
        <v>0</v>
      </c>
      <c r="BL200" s="16" t="s">
        <v>196</v>
      </c>
      <c r="BM200" s="139" t="s">
        <v>332</v>
      </c>
    </row>
    <row r="201" spans="2:65" s="12" customFormat="1">
      <c r="B201" s="141"/>
      <c r="D201" s="142" t="s">
        <v>130</v>
      </c>
      <c r="E201" s="143" t="s">
        <v>1</v>
      </c>
      <c r="F201" s="144" t="s">
        <v>333</v>
      </c>
      <c r="H201" s="145">
        <v>9.6</v>
      </c>
      <c r="I201" s="146"/>
      <c r="L201" s="141"/>
      <c r="M201" s="147"/>
      <c r="T201" s="148"/>
      <c r="AT201" s="143" t="s">
        <v>130</v>
      </c>
      <c r="AU201" s="143" t="s">
        <v>128</v>
      </c>
      <c r="AV201" s="12" t="s">
        <v>128</v>
      </c>
      <c r="AW201" s="12" t="s">
        <v>32</v>
      </c>
      <c r="AX201" s="12" t="s">
        <v>14</v>
      </c>
      <c r="AY201" s="143" t="s">
        <v>120</v>
      </c>
    </row>
    <row r="202" spans="2:65" s="1" customFormat="1" ht="24.2" customHeight="1">
      <c r="B202" s="31"/>
      <c r="C202" s="127" t="s">
        <v>334</v>
      </c>
      <c r="D202" s="127" t="s">
        <v>123</v>
      </c>
      <c r="E202" s="128" t="s">
        <v>335</v>
      </c>
      <c r="F202" s="129" t="s">
        <v>336</v>
      </c>
      <c r="G202" s="130" t="s">
        <v>126</v>
      </c>
      <c r="H202" s="131">
        <v>6</v>
      </c>
      <c r="I202" s="132"/>
      <c r="J202" s="133">
        <f>ROUND(I202*H202,2)</f>
        <v>0</v>
      </c>
      <c r="K202" s="134"/>
      <c r="L202" s="31"/>
      <c r="M202" s="135" t="s">
        <v>1</v>
      </c>
      <c r="N202" s="136" t="s">
        <v>42</v>
      </c>
      <c r="P202" s="137">
        <f>O202*H202</f>
        <v>0</v>
      </c>
      <c r="Q202" s="137">
        <v>0</v>
      </c>
      <c r="R202" s="137">
        <f>Q202*H202</f>
        <v>0</v>
      </c>
      <c r="S202" s="137">
        <v>8.3169999999999994E-2</v>
      </c>
      <c r="T202" s="138">
        <f>S202*H202</f>
        <v>0.49901999999999996</v>
      </c>
      <c r="AR202" s="139" t="s">
        <v>196</v>
      </c>
      <c r="AT202" s="139" t="s">
        <v>123</v>
      </c>
      <c r="AU202" s="139" t="s">
        <v>128</v>
      </c>
      <c r="AY202" s="16" t="s">
        <v>120</v>
      </c>
      <c r="BE202" s="140">
        <f>IF(N202="základní",J202,0)</f>
        <v>0</v>
      </c>
      <c r="BF202" s="140">
        <f>IF(N202="snížená",J202,0)</f>
        <v>0</v>
      </c>
      <c r="BG202" s="140">
        <f>IF(N202="zákl. přenesená",J202,0)</f>
        <v>0</v>
      </c>
      <c r="BH202" s="140">
        <f>IF(N202="sníž. přenesená",J202,0)</f>
        <v>0</v>
      </c>
      <c r="BI202" s="140">
        <f>IF(N202="nulová",J202,0)</f>
        <v>0</v>
      </c>
      <c r="BJ202" s="16" t="s">
        <v>128</v>
      </c>
      <c r="BK202" s="140">
        <f>ROUND(I202*H202,2)</f>
        <v>0</v>
      </c>
      <c r="BL202" s="16" t="s">
        <v>196</v>
      </c>
      <c r="BM202" s="139" t="s">
        <v>337</v>
      </c>
    </row>
    <row r="203" spans="2:65" s="1" customFormat="1" ht="24.2" customHeight="1">
      <c r="B203" s="31"/>
      <c r="C203" s="127" t="s">
        <v>338</v>
      </c>
      <c r="D203" s="127" t="s">
        <v>123</v>
      </c>
      <c r="E203" s="128" t="s">
        <v>339</v>
      </c>
      <c r="F203" s="129" t="s">
        <v>340</v>
      </c>
      <c r="G203" s="130" t="s">
        <v>168</v>
      </c>
      <c r="H203" s="131">
        <v>36</v>
      </c>
      <c r="I203" s="132"/>
      <c r="J203" s="133">
        <f>ROUND(I203*H203,2)</f>
        <v>0</v>
      </c>
      <c r="K203" s="134"/>
      <c r="L203" s="31"/>
      <c r="M203" s="135" t="s">
        <v>1</v>
      </c>
      <c r="N203" s="136" t="s">
        <v>42</v>
      </c>
      <c r="P203" s="137">
        <f>O203*H203</f>
        <v>0</v>
      </c>
      <c r="Q203" s="137">
        <v>5.1999999999999995E-4</v>
      </c>
      <c r="R203" s="137">
        <f>Q203*H203</f>
        <v>1.8719999999999997E-2</v>
      </c>
      <c r="S203" s="137">
        <v>1.4300000000000001E-3</v>
      </c>
      <c r="T203" s="138">
        <f>S203*H203</f>
        <v>5.1480000000000005E-2</v>
      </c>
      <c r="AR203" s="139" t="s">
        <v>196</v>
      </c>
      <c r="AT203" s="139" t="s">
        <v>123</v>
      </c>
      <c r="AU203" s="139" t="s">
        <v>128</v>
      </c>
      <c r="AY203" s="16" t="s">
        <v>120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6" t="s">
        <v>128</v>
      </c>
      <c r="BK203" s="140">
        <f>ROUND(I203*H203,2)</f>
        <v>0</v>
      </c>
      <c r="BL203" s="16" t="s">
        <v>196</v>
      </c>
      <c r="BM203" s="139" t="s">
        <v>341</v>
      </c>
    </row>
    <row r="204" spans="2:65" s="1" customFormat="1" ht="16.5" customHeight="1">
      <c r="B204" s="31"/>
      <c r="C204" s="149" t="s">
        <v>342</v>
      </c>
      <c r="D204" s="149" t="s">
        <v>197</v>
      </c>
      <c r="E204" s="150" t="s">
        <v>343</v>
      </c>
      <c r="F204" s="151" t="s">
        <v>344</v>
      </c>
      <c r="G204" s="152" t="s">
        <v>126</v>
      </c>
      <c r="H204" s="153">
        <v>6</v>
      </c>
      <c r="I204" s="154"/>
      <c r="J204" s="155">
        <f>ROUND(I204*H204,2)</f>
        <v>0</v>
      </c>
      <c r="K204" s="156"/>
      <c r="L204" s="157"/>
      <c r="M204" s="158" t="s">
        <v>1</v>
      </c>
      <c r="N204" s="159" t="s">
        <v>42</v>
      </c>
      <c r="P204" s="137">
        <f>O204*H204</f>
        <v>0</v>
      </c>
      <c r="Q204" s="137">
        <v>2.1999999999999999E-2</v>
      </c>
      <c r="R204" s="137">
        <f>Q204*H204</f>
        <v>0.13200000000000001</v>
      </c>
      <c r="S204" s="137">
        <v>0</v>
      </c>
      <c r="T204" s="138">
        <f>S204*H204</f>
        <v>0</v>
      </c>
      <c r="AR204" s="139" t="s">
        <v>270</v>
      </c>
      <c r="AT204" s="139" t="s">
        <v>197</v>
      </c>
      <c r="AU204" s="139" t="s">
        <v>128</v>
      </c>
      <c r="AY204" s="16" t="s">
        <v>120</v>
      </c>
      <c r="BE204" s="140">
        <f>IF(N204="základní",J204,0)</f>
        <v>0</v>
      </c>
      <c r="BF204" s="140">
        <f>IF(N204="snížená",J204,0)</f>
        <v>0</v>
      </c>
      <c r="BG204" s="140">
        <f>IF(N204="zákl. přenesená",J204,0)</f>
        <v>0</v>
      </c>
      <c r="BH204" s="140">
        <f>IF(N204="sníž. přenesená",J204,0)</f>
        <v>0</v>
      </c>
      <c r="BI204" s="140">
        <f>IF(N204="nulová",J204,0)</f>
        <v>0</v>
      </c>
      <c r="BJ204" s="16" t="s">
        <v>128</v>
      </c>
      <c r="BK204" s="140">
        <f>ROUND(I204*H204,2)</f>
        <v>0</v>
      </c>
      <c r="BL204" s="16" t="s">
        <v>196</v>
      </c>
      <c r="BM204" s="139" t="s">
        <v>345</v>
      </c>
    </row>
    <row r="205" spans="2:65" s="1" customFormat="1" ht="21.75" customHeight="1">
      <c r="B205" s="31"/>
      <c r="C205" s="127" t="s">
        <v>346</v>
      </c>
      <c r="D205" s="127" t="s">
        <v>123</v>
      </c>
      <c r="E205" s="128" t="s">
        <v>347</v>
      </c>
      <c r="F205" s="129" t="s">
        <v>348</v>
      </c>
      <c r="G205" s="130" t="s">
        <v>190</v>
      </c>
      <c r="H205" s="131">
        <v>9.6</v>
      </c>
      <c r="I205" s="132"/>
      <c r="J205" s="133">
        <f>ROUND(I205*H205,2)</f>
        <v>0</v>
      </c>
      <c r="K205" s="134"/>
      <c r="L205" s="31"/>
      <c r="M205" s="135" t="s">
        <v>1</v>
      </c>
      <c r="N205" s="136" t="s">
        <v>42</v>
      </c>
      <c r="P205" s="137">
        <f>O205*H205</f>
        <v>0</v>
      </c>
      <c r="Q205" s="137">
        <v>0</v>
      </c>
      <c r="R205" s="137">
        <f>Q205*H205</f>
        <v>0</v>
      </c>
      <c r="S205" s="137">
        <v>0</v>
      </c>
      <c r="T205" s="138">
        <f>S205*H205</f>
        <v>0</v>
      </c>
      <c r="AR205" s="139" t="s">
        <v>196</v>
      </c>
      <c r="AT205" s="139" t="s">
        <v>123</v>
      </c>
      <c r="AU205" s="139" t="s">
        <v>128</v>
      </c>
      <c r="AY205" s="16" t="s">
        <v>120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6" t="s">
        <v>128</v>
      </c>
      <c r="BK205" s="140">
        <f>ROUND(I205*H205,2)</f>
        <v>0</v>
      </c>
      <c r="BL205" s="16" t="s">
        <v>196</v>
      </c>
      <c r="BM205" s="139" t="s">
        <v>349</v>
      </c>
    </row>
    <row r="206" spans="2:65" s="1" customFormat="1" ht="24.2" customHeight="1">
      <c r="B206" s="31"/>
      <c r="C206" s="127" t="s">
        <v>350</v>
      </c>
      <c r="D206" s="127" t="s">
        <v>123</v>
      </c>
      <c r="E206" s="128" t="s">
        <v>351</v>
      </c>
      <c r="F206" s="129" t="s">
        <v>352</v>
      </c>
      <c r="G206" s="130" t="s">
        <v>325</v>
      </c>
      <c r="H206" s="160"/>
      <c r="I206" s="132"/>
      <c r="J206" s="133">
        <f>ROUND(I206*H206,2)</f>
        <v>0</v>
      </c>
      <c r="K206" s="134"/>
      <c r="L206" s="31"/>
      <c r="M206" s="135" t="s">
        <v>1</v>
      </c>
      <c r="N206" s="136" t="s">
        <v>42</v>
      </c>
      <c r="P206" s="137">
        <f>O206*H206</f>
        <v>0</v>
      </c>
      <c r="Q206" s="137">
        <v>0</v>
      </c>
      <c r="R206" s="137">
        <f>Q206*H206</f>
        <v>0</v>
      </c>
      <c r="S206" s="137">
        <v>0</v>
      </c>
      <c r="T206" s="138">
        <f>S206*H206</f>
        <v>0</v>
      </c>
      <c r="AR206" s="139" t="s">
        <v>196</v>
      </c>
      <c r="AT206" s="139" t="s">
        <v>123</v>
      </c>
      <c r="AU206" s="139" t="s">
        <v>128</v>
      </c>
      <c r="AY206" s="16" t="s">
        <v>120</v>
      </c>
      <c r="BE206" s="140">
        <f>IF(N206="základní",J206,0)</f>
        <v>0</v>
      </c>
      <c r="BF206" s="140">
        <f>IF(N206="snížená",J206,0)</f>
        <v>0</v>
      </c>
      <c r="BG206" s="140">
        <f>IF(N206="zákl. přenesená",J206,0)</f>
        <v>0</v>
      </c>
      <c r="BH206" s="140">
        <f>IF(N206="sníž. přenesená",J206,0)</f>
        <v>0</v>
      </c>
      <c r="BI206" s="140">
        <f>IF(N206="nulová",J206,0)</f>
        <v>0</v>
      </c>
      <c r="BJ206" s="16" t="s">
        <v>128</v>
      </c>
      <c r="BK206" s="140">
        <f>ROUND(I206*H206,2)</f>
        <v>0</v>
      </c>
      <c r="BL206" s="16" t="s">
        <v>196</v>
      </c>
      <c r="BM206" s="139" t="s">
        <v>353</v>
      </c>
    </row>
    <row r="207" spans="2:65" s="11" customFormat="1" ht="22.9" customHeight="1">
      <c r="B207" s="115"/>
      <c r="D207" s="116" t="s">
        <v>75</v>
      </c>
      <c r="E207" s="125" t="s">
        <v>354</v>
      </c>
      <c r="F207" s="125" t="s">
        <v>355</v>
      </c>
      <c r="I207" s="118"/>
      <c r="J207" s="126">
        <f>BK207</f>
        <v>0</v>
      </c>
      <c r="L207" s="115"/>
      <c r="M207" s="120"/>
      <c r="P207" s="121">
        <f>SUM(P208:P212)</f>
        <v>0</v>
      </c>
      <c r="R207" s="121">
        <f>SUM(R208:R212)</f>
        <v>2.2543900000000002E-3</v>
      </c>
      <c r="T207" s="122">
        <f>SUM(T208:T212)</f>
        <v>0</v>
      </c>
      <c r="AR207" s="116" t="s">
        <v>128</v>
      </c>
      <c r="AT207" s="123" t="s">
        <v>75</v>
      </c>
      <c r="AU207" s="123" t="s">
        <v>14</v>
      </c>
      <c r="AY207" s="116" t="s">
        <v>120</v>
      </c>
      <c r="BK207" s="124">
        <f>SUM(BK208:BK212)</f>
        <v>0</v>
      </c>
    </row>
    <row r="208" spans="2:65" s="1" customFormat="1" ht="21.75" customHeight="1">
      <c r="B208" s="31"/>
      <c r="C208" s="127" t="s">
        <v>356</v>
      </c>
      <c r="D208" s="127" t="s">
        <v>123</v>
      </c>
      <c r="E208" s="128" t="s">
        <v>357</v>
      </c>
      <c r="F208" s="129" t="s">
        <v>358</v>
      </c>
      <c r="G208" s="130" t="s">
        <v>126</v>
      </c>
      <c r="H208" s="131">
        <v>3.1150000000000002</v>
      </c>
      <c r="I208" s="132"/>
      <c r="J208" s="133">
        <f>ROUND(I208*H208,2)</f>
        <v>0</v>
      </c>
      <c r="K208" s="134"/>
      <c r="L208" s="31"/>
      <c r="M208" s="135" t="s">
        <v>1</v>
      </c>
      <c r="N208" s="136" t="s">
        <v>42</v>
      </c>
      <c r="P208" s="137">
        <f>O208*H208</f>
        <v>0</v>
      </c>
      <c r="Q208" s="137">
        <v>0</v>
      </c>
      <c r="R208" s="137">
        <f>Q208*H208</f>
        <v>0</v>
      </c>
      <c r="S208" s="137">
        <v>0</v>
      </c>
      <c r="T208" s="138">
        <f>S208*H208</f>
        <v>0</v>
      </c>
      <c r="AR208" s="139" t="s">
        <v>196</v>
      </c>
      <c r="AT208" s="139" t="s">
        <v>123</v>
      </c>
      <c r="AU208" s="139" t="s">
        <v>128</v>
      </c>
      <c r="AY208" s="16" t="s">
        <v>120</v>
      </c>
      <c r="BE208" s="140">
        <f>IF(N208="základní",J208,0)</f>
        <v>0</v>
      </c>
      <c r="BF208" s="140">
        <f>IF(N208="snížená",J208,0)</f>
        <v>0</v>
      </c>
      <c r="BG208" s="140">
        <f>IF(N208="zákl. přenesená",J208,0)</f>
        <v>0</v>
      </c>
      <c r="BH208" s="140">
        <f>IF(N208="sníž. přenesená",J208,0)</f>
        <v>0</v>
      </c>
      <c r="BI208" s="140">
        <f>IF(N208="nulová",J208,0)</f>
        <v>0</v>
      </c>
      <c r="BJ208" s="16" t="s">
        <v>128</v>
      </c>
      <c r="BK208" s="140">
        <f>ROUND(I208*H208,2)</f>
        <v>0</v>
      </c>
      <c r="BL208" s="16" t="s">
        <v>196</v>
      </c>
      <c r="BM208" s="139" t="s">
        <v>359</v>
      </c>
    </row>
    <row r="209" spans="2:65" s="12" customFormat="1">
      <c r="B209" s="141"/>
      <c r="D209" s="142" t="s">
        <v>130</v>
      </c>
      <c r="E209" s="143" t="s">
        <v>1</v>
      </c>
      <c r="F209" s="144" t="s">
        <v>360</v>
      </c>
      <c r="H209" s="145">
        <v>3.1150000000000002</v>
      </c>
      <c r="I209" s="146"/>
      <c r="L209" s="141"/>
      <c r="M209" s="147"/>
      <c r="T209" s="148"/>
      <c r="AT209" s="143" t="s">
        <v>130</v>
      </c>
      <c r="AU209" s="143" t="s">
        <v>128</v>
      </c>
      <c r="AV209" s="12" t="s">
        <v>128</v>
      </c>
      <c r="AW209" s="12" t="s">
        <v>32</v>
      </c>
      <c r="AX209" s="12" t="s">
        <v>14</v>
      </c>
      <c r="AY209" s="143" t="s">
        <v>120</v>
      </c>
    </row>
    <row r="210" spans="2:65" s="1" customFormat="1" ht="24.2" customHeight="1">
      <c r="B210" s="31"/>
      <c r="C210" s="127" t="s">
        <v>361</v>
      </c>
      <c r="D210" s="127" t="s">
        <v>123</v>
      </c>
      <c r="E210" s="128" t="s">
        <v>362</v>
      </c>
      <c r="F210" s="129" t="s">
        <v>363</v>
      </c>
      <c r="G210" s="130" t="s">
        <v>126</v>
      </c>
      <c r="H210" s="131">
        <v>3.8210000000000002</v>
      </c>
      <c r="I210" s="132"/>
      <c r="J210" s="133">
        <f>ROUND(I210*H210,2)</f>
        <v>0</v>
      </c>
      <c r="K210" s="134"/>
      <c r="L210" s="31"/>
      <c r="M210" s="135" t="s">
        <v>1</v>
      </c>
      <c r="N210" s="136" t="s">
        <v>42</v>
      </c>
      <c r="P210" s="137">
        <f>O210*H210</f>
        <v>0</v>
      </c>
      <c r="Q210" s="137">
        <v>2.1000000000000001E-4</v>
      </c>
      <c r="R210" s="137">
        <f>Q210*H210</f>
        <v>8.0241000000000004E-4</v>
      </c>
      <c r="S210" s="137">
        <v>0</v>
      </c>
      <c r="T210" s="138">
        <f>S210*H210</f>
        <v>0</v>
      </c>
      <c r="AR210" s="139" t="s">
        <v>196</v>
      </c>
      <c r="AT210" s="139" t="s">
        <v>123</v>
      </c>
      <c r="AU210" s="139" t="s">
        <v>128</v>
      </c>
      <c r="AY210" s="16" t="s">
        <v>120</v>
      </c>
      <c r="BE210" s="140">
        <f>IF(N210="základní",J210,0)</f>
        <v>0</v>
      </c>
      <c r="BF210" s="140">
        <f>IF(N210="snížená",J210,0)</f>
        <v>0</v>
      </c>
      <c r="BG210" s="140">
        <f>IF(N210="zákl. přenesená",J210,0)</f>
        <v>0</v>
      </c>
      <c r="BH210" s="140">
        <f>IF(N210="sníž. přenesená",J210,0)</f>
        <v>0</v>
      </c>
      <c r="BI210" s="140">
        <f>IF(N210="nulová",J210,0)</f>
        <v>0</v>
      </c>
      <c r="BJ210" s="16" t="s">
        <v>128</v>
      </c>
      <c r="BK210" s="140">
        <f>ROUND(I210*H210,2)</f>
        <v>0</v>
      </c>
      <c r="BL210" s="16" t="s">
        <v>196</v>
      </c>
      <c r="BM210" s="139" t="s">
        <v>364</v>
      </c>
    </row>
    <row r="211" spans="2:65" s="12" customFormat="1">
      <c r="B211" s="141"/>
      <c r="D211" s="142" t="s">
        <v>130</v>
      </c>
      <c r="E211" s="143" t="s">
        <v>1</v>
      </c>
      <c r="F211" s="144" t="s">
        <v>365</v>
      </c>
      <c r="H211" s="145">
        <v>3.8210000000000002</v>
      </c>
      <c r="I211" s="146"/>
      <c r="L211" s="141"/>
      <c r="M211" s="147"/>
      <c r="T211" s="148"/>
      <c r="AT211" s="143" t="s">
        <v>130</v>
      </c>
      <c r="AU211" s="143" t="s">
        <v>128</v>
      </c>
      <c r="AV211" s="12" t="s">
        <v>128</v>
      </c>
      <c r="AW211" s="12" t="s">
        <v>32</v>
      </c>
      <c r="AX211" s="12" t="s">
        <v>14</v>
      </c>
      <c r="AY211" s="143" t="s">
        <v>120</v>
      </c>
    </row>
    <row r="212" spans="2:65" s="1" customFormat="1" ht="24.2" customHeight="1">
      <c r="B212" s="31"/>
      <c r="C212" s="127" t="s">
        <v>366</v>
      </c>
      <c r="D212" s="127" t="s">
        <v>123</v>
      </c>
      <c r="E212" s="128" t="s">
        <v>367</v>
      </c>
      <c r="F212" s="129" t="s">
        <v>368</v>
      </c>
      <c r="G212" s="130" t="s">
        <v>126</v>
      </c>
      <c r="H212" s="131">
        <v>3.8210000000000002</v>
      </c>
      <c r="I212" s="132"/>
      <c r="J212" s="133">
        <f>ROUND(I212*H212,2)</f>
        <v>0</v>
      </c>
      <c r="K212" s="134"/>
      <c r="L212" s="31"/>
      <c r="M212" s="135" t="s">
        <v>1</v>
      </c>
      <c r="N212" s="136" t="s">
        <v>42</v>
      </c>
      <c r="P212" s="137">
        <f>O212*H212</f>
        <v>0</v>
      </c>
      <c r="Q212" s="137">
        <v>3.8000000000000002E-4</v>
      </c>
      <c r="R212" s="137">
        <f>Q212*H212</f>
        <v>1.4519800000000001E-3</v>
      </c>
      <c r="S212" s="137">
        <v>0</v>
      </c>
      <c r="T212" s="138">
        <f>S212*H212</f>
        <v>0</v>
      </c>
      <c r="AR212" s="139" t="s">
        <v>196</v>
      </c>
      <c r="AT212" s="139" t="s">
        <v>123</v>
      </c>
      <c r="AU212" s="139" t="s">
        <v>128</v>
      </c>
      <c r="AY212" s="16" t="s">
        <v>120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6" t="s">
        <v>128</v>
      </c>
      <c r="BK212" s="140">
        <f>ROUND(I212*H212,2)</f>
        <v>0</v>
      </c>
      <c r="BL212" s="16" t="s">
        <v>196</v>
      </c>
      <c r="BM212" s="139" t="s">
        <v>369</v>
      </c>
    </row>
    <row r="213" spans="2:65" s="11" customFormat="1" ht="22.9" customHeight="1">
      <c r="B213" s="115"/>
      <c r="D213" s="116" t="s">
        <v>75</v>
      </c>
      <c r="E213" s="125" t="s">
        <v>370</v>
      </c>
      <c r="F213" s="125" t="s">
        <v>371</v>
      </c>
      <c r="I213" s="118"/>
      <c r="J213" s="126">
        <f>BK213</f>
        <v>0</v>
      </c>
      <c r="L213" s="115"/>
      <c r="M213" s="120"/>
      <c r="P213" s="121">
        <f>SUM(P214:P225)</f>
        <v>0</v>
      </c>
      <c r="R213" s="121">
        <f>SUM(R214:R225)</f>
        <v>0.16295418</v>
      </c>
      <c r="T213" s="122">
        <f>SUM(T214:T225)</f>
        <v>3.8019329999999997E-2</v>
      </c>
      <c r="AR213" s="116" t="s">
        <v>128</v>
      </c>
      <c r="AT213" s="123" t="s">
        <v>75</v>
      </c>
      <c r="AU213" s="123" t="s">
        <v>14</v>
      </c>
      <c r="AY213" s="116" t="s">
        <v>120</v>
      </c>
      <c r="BK213" s="124">
        <f>SUM(BK214:BK225)</f>
        <v>0</v>
      </c>
    </row>
    <row r="214" spans="2:65" s="1" customFormat="1" ht="24.2" customHeight="1">
      <c r="B214" s="31"/>
      <c r="C214" s="127" t="s">
        <v>372</v>
      </c>
      <c r="D214" s="127" t="s">
        <v>123</v>
      </c>
      <c r="E214" s="128" t="s">
        <v>373</v>
      </c>
      <c r="F214" s="129" t="s">
        <v>374</v>
      </c>
      <c r="G214" s="130" t="s">
        <v>126</v>
      </c>
      <c r="H214" s="131">
        <v>155.04300000000001</v>
      </c>
      <c r="I214" s="132"/>
      <c r="J214" s="133">
        <f>ROUND(I214*H214,2)</f>
        <v>0</v>
      </c>
      <c r="K214" s="134"/>
      <c r="L214" s="31"/>
      <c r="M214" s="135" t="s">
        <v>1</v>
      </c>
      <c r="N214" s="136" t="s">
        <v>42</v>
      </c>
      <c r="P214" s="137">
        <f>O214*H214</f>
        <v>0</v>
      </c>
      <c r="Q214" s="137">
        <v>0</v>
      </c>
      <c r="R214" s="137">
        <f>Q214*H214</f>
        <v>0</v>
      </c>
      <c r="S214" s="137">
        <v>0</v>
      </c>
      <c r="T214" s="138">
        <f>S214*H214</f>
        <v>0</v>
      </c>
      <c r="AR214" s="139" t="s">
        <v>196</v>
      </c>
      <c r="AT214" s="139" t="s">
        <v>123</v>
      </c>
      <c r="AU214" s="139" t="s">
        <v>128</v>
      </c>
      <c r="AY214" s="16" t="s">
        <v>120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6" t="s">
        <v>128</v>
      </c>
      <c r="BK214" s="140">
        <f>ROUND(I214*H214,2)</f>
        <v>0</v>
      </c>
      <c r="BL214" s="16" t="s">
        <v>196</v>
      </c>
      <c r="BM214" s="139" t="s">
        <v>375</v>
      </c>
    </row>
    <row r="215" spans="2:65" s="1" customFormat="1" ht="21.75" customHeight="1">
      <c r="B215" s="31"/>
      <c r="C215" s="127" t="s">
        <v>376</v>
      </c>
      <c r="D215" s="127" t="s">
        <v>123</v>
      </c>
      <c r="E215" s="128" t="s">
        <v>377</v>
      </c>
      <c r="F215" s="129" t="s">
        <v>378</v>
      </c>
      <c r="G215" s="130" t="s">
        <v>126</v>
      </c>
      <c r="H215" s="131">
        <v>122.643</v>
      </c>
      <c r="I215" s="132"/>
      <c r="J215" s="133">
        <f>ROUND(I215*H215,2)</f>
        <v>0</v>
      </c>
      <c r="K215" s="134"/>
      <c r="L215" s="31"/>
      <c r="M215" s="135" t="s">
        <v>1</v>
      </c>
      <c r="N215" s="136" t="s">
        <v>42</v>
      </c>
      <c r="P215" s="137">
        <f>O215*H215</f>
        <v>0</v>
      </c>
      <c r="Q215" s="137">
        <v>1E-3</v>
      </c>
      <c r="R215" s="137">
        <f>Q215*H215</f>
        <v>0.122643</v>
      </c>
      <c r="S215" s="137">
        <v>3.1E-4</v>
      </c>
      <c r="T215" s="138">
        <f>S215*H215</f>
        <v>3.8019329999999997E-2</v>
      </c>
      <c r="AR215" s="139" t="s">
        <v>196</v>
      </c>
      <c r="AT215" s="139" t="s">
        <v>123</v>
      </c>
      <c r="AU215" s="139" t="s">
        <v>128</v>
      </c>
      <c r="AY215" s="16" t="s">
        <v>120</v>
      </c>
      <c r="BE215" s="140">
        <f>IF(N215="základní",J215,0)</f>
        <v>0</v>
      </c>
      <c r="BF215" s="140">
        <f>IF(N215="snížená",J215,0)</f>
        <v>0</v>
      </c>
      <c r="BG215" s="140">
        <f>IF(N215="zákl. přenesená",J215,0)</f>
        <v>0</v>
      </c>
      <c r="BH215" s="140">
        <f>IF(N215="sníž. přenesená",J215,0)</f>
        <v>0</v>
      </c>
      <c r="BI215" s="140">
        <f>IF(N215="nulová",J215,0)</f>
        <v>0</v>
      </c>
      <c r="BJ215" s="16" t="s">
        <v>128</v>
      </c>
      <c r="BK215" s="140">
        <f>ROUND(I215*H215,2)</f>
        <v>0</v>
      </c>
      <c r="BL215" s="16" t="s">
        <v>196</v>
      </c>
      <c r="BM215" s="139" t="s">
        <v>379</v>
      </c>
    </row>
    <row r="216" spans="2:65" s="12" customFormat="1">
      <c r="B216" s="141"/>
      <c r="D216" s="142" t="s">
        <v>130</v>
      </c>
      <c r="E216" s="143" t="s">
        <v>1</v>
      </c>
      <c r="F216" s="144" t="s">
        <v>380</v>
      </c>
      <c r="H216" s="145">
        <v>132.72800000000001</v>
      </c>
      <c r="I216" s="146"/>
      <c r="L216" s="141"/>
      <c r="M216" s="147"/>
      <c r="T216" s="148"/>
      <c r="AT216" s="143" t="s">
        <v>130</v>
      </c>
      <c r="AU216" s="143" t="s">
        <v>128</v>
      </c>
      <c r="AV216" s="12" t="s">
        <v>128</v>
      </c>
      <c r="AW216" s="12" t="s">
        <v>32</v>
      </c>
      <c r="AX216" s="12" t="s">
        <v>76</v>
      </c>
      <c r="AY216" s="143" t="s">
        <v>120</v>
      </c>
    </row>
    <row r="217" spans="2:65" s="12" customFormat="1">
      <c r="B217" s="141"/>
      <c r="D217" s="142" t="s">
        <v>130</v>
      </c>
      <c r="E217" s="143" t="s">
        <v>1</v>
      </c>
      <c r="F217" s="144" t="s">
        <v>156</v>
      </c>
      <c r="H217" s="145">
        <v>3.1150000000000002</v>
      </c>
      <c r="I217" s="146"/>
      <c r="L217" s="141"/>
      <c r="M217" s="147"/>
      <c r="T217" s="148"/>
      <c r="AT217" s="143" t="s">
        <v>130</v>
      </c>
      <c r="AU217" s="143" t="s">
        <v>128</v>
      </c>
      <c r="AV217" s="12" t="s">
        <v>128</v>
      </c>
      <c r="AW217" s="12" t="s">
        <v>32</v>
      </c>
      <c r="AX217" s="12" t="s">
        <v>76</v>
      </c>
      <c r="AY217" s="143" t="s">
        <v>120</v>
      </c>
    </row>
    <row r="218" spans="2:65" s="12" customFormat="1">
      <c r="B218" s="141"/>
      <c r="D218" s="142" t="s">
        <v>130</v>
      </c>
      <c r="E218" s="143" t="s">
        <v>1</v>
      </c>
      <c r="F218" s="144" t="s">
        <v>381</v>
      </c>
      <c r="H218" s="145">
        <v>-13.2</v>
      </c>
      <c r="I218" s="146"/>
      <c r="L218" s="141"/>
      <c r="M218" s="147"/>
      <c r="T218" s="148"/>
      <c r="AT218" s="143" t="s">
        <v>130</v>
      </c>
      <c r="AU218" s="143" t="s">
        <v>128</v>
      </c>
      <c r="AV218" s="12" t="s">
        <v>128</v>
      </c>
      <c r="AW218" s="12" t="s">
        <v>32</v>
      </c>
      <c r="AX218" s="12" t="s">
        <v>76</v>
      </c>
      <c r="AY218" s="143" t="s">
        <v>120</v>
      </c>
    </row>
    <row r="219" spans="2:65" s="13" customFormat="1">
      <c r="B219" s="161"/>
      <c r="D219" s="142" t="s">
        <v>130</v>
      </c>
      <c r="E219" s="162" t="s">
        <v>1</v>
      </c>
      <c r="F219" s="163" t="s">
        <v>382</v>
      </c>
      <c r="H219" s="164">
        <v>122.64300000000001</v>
      </c>
      <c r="I219" s="165"/>
      <c r="L219" s="161"/>
      <c r="M219" s="166"/>
      <c r="T219" s="167"/>
      <c r="AT219" s="162" t="s">
        <v>130</v>
      </c>
      <c r="AU219" s="162" t="s">
        <v>128</v>
      </c>
      <c r="AV219" s="13" t="s">
        <v>127</v>
      </c>
      <c r="AW219" s="13" t="s">
        <v>32</v>
      </c>
      <c r="AX219" s="13" t="s">
        <v>14</v>
      </c>
      <c r="AY219" s="162" t="s">
        <v>120</v>
      </c>
    </row>
    <row r="220" spans="2:65" s="1" customFormat="1" ht="33" customHeight="1">
      <c r="B220" s="31"/>
      <c r="C220" s="127" t="s">
        <v>383</v>
      </c>
      <c r="D220" s="127" t="s">
        <v>123</v>
      </c>
      <c r="E220" s="128" t="s">
        <v>384</v>
      </c>
      <c r="F220" s="129" t="s">
        <v>385</v>
      </c>
      <c r="G220" s="130" t="s">
        <v>126</v>
      </c>
      <c r="H220" s="131">
        <v>155.04300000000001</v>
      </c>
      <c r="I220" s="132"/>
      <c r="J220" s="133">
        <f>ROUND(I220*H220,2)</f>
        <v>0</v>
      </c>
      <c r="K220" s="134"/>
      <c r="L220" s="31"/>
      <c r="M220" s="135" t="s">
        <v>1</v>
      </c>
      <c r="N220" s="136" t="s">
        <v>42</v>
      </c>
      <c r="P220" s="137">
        <f>O220*H220</f>
        <v>0</v>
      </c>
      <c r="Q220" s="137">
        <v>2.5999999999999998E-4</v>
      </c>
      <c r="R220" s="137">
        <f>Q220*H220</f>
        <v>4.0311179999999995E-2</v>
      </c>
      <c r="S220" s="137">
        <v>0</v>
      </c>
      <c r="T220" s="138">
        <f>S220*H220</f>
        <v>0</v>
      </c>
      <c r="AR220" s="139" t="s">
        <v>196</v>
      </c>
      <c r="AT220" s="139" t="s">
        <v>123</v>
      </c>
      <c r="AU220" s="139" t="s">
        <v>128</v>
      </c>
      <c r="AY220" s="16" t="s">
        <v>120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6" t="s">
        <v>128</v>
      </c>
      <c r="BK220" s="140">
        <f>ROUND(I220*H220,2)</f>
        <v>0</v>
      </c>
      <c r="BL220" s="16" t="s">
        <v>196</v>
      </c>
      <c r="BM220" s="139" t="s">
        <v>386</v>
      </c>
    </row>
    <row r="221" spans="2:65" s="12" customFormat="1">
      <c r="B221" s="141"/>
      <c r="D221" s="142" t="s">
        <v>130</v>
      </c>
      <c r="E221" s="143" t="s">
        <v>1</v>
      </c>
      <c r="F221" s="144" t="s">
        <v>380</v>
      </c>
      <c r="H221" s="145">
        <v>132.72800000000001</v>
      </c>
      <c r="I221" s="146"/>
      <c r="L221" s="141"/>
      <c r="M221" s="147"/>
      <c r="T221" s="148"/>
      <c r="AT221" s="143" t="s">
        <v>130</v>
      </c>
      <c r="AU221" s="143" t="s">
        <v>128</v>
      </c>
      <c r="AV221" s="12" t="s">
        <v>128</v>
      </c>
      <c r="AW221" s="12" t="s">
        <v>32</v>
      </c>
      <c r="AX221" s="12" t="s">
        <v>76</v>
      </c>
      <c r="AY221" s="143" t="s">
        <v>120</v>
      </c>
    </row>
    <row r="222" spans="2:65" s="12" customFormat="1">
      <c r="B222" s="141"/>
      <c r="D222" s="142" t="s">
        <v>130</v>
      </c>
      <c r="E222" s="143" t="s">
        <v>1</v>
      </c>
      <c r="F222" s="144" t="s">
        <v>156</v>
      </c>
      <c r="H222" s="145">
        <v>3.1150000000000002</v>
      </c>
      <c r="I222" s="146"/>
      <c r="L222" s="141"/>
      <c r="M222" s="147"/>
      <c r="T222" s="148"/>
      <c r="AT222" s="143" t="s">
        <v>130</v>
      </c>
      <c r="AU222" s="143" t="s">
        <v>128</v>
      </c>
      <c r="AV222" s="12" t="s">
        <v>128</v>
      </c>
      <c r="AW222" s="12" t="s">
        <v>32</v>
      </c>
      <c r="AX222" s="12" t="s">
        <v>76</v>
      </c>
      <c r="AY222" s="143" t="s">
        <v>120</v>
      </c>
    </row>
    <row r="223" spans="2:65" s="12" customFormat="1">
      <c r="B223" s="141"/>
      <c r="D223" s="142" t="s">
        <v>130</v>
      </c>
      <c r="E223" s="143" t="s">
        <v>1</v>
      </c>
      <c r="F223" s="144" t="s">
        <v>387</v>
      </c>
      <c r="H223" s="145">
        <v>32.4</v>
      </c>
      <c r="I223" s="146"/>
      <c r="L223" s="141"/>
      <c r="M223" s="147"/>
      <c r="T223" s="148"/>
      <c r="AT223" s="143" t="s">
        <v>130</v>
      </c>
      <c r="AU223" s="143" t="s">
        <v>128</v>
      </c>
      <c r="AV223" s="12" t="s">
        <v>128</v>
      </c>
      <c r="AW223" s="12" t="s">
        <v>32</v>
      </c>
      <c r="AX223" s="12" t="s">
        <v>76</v>
      </c>
      <c r="AY223" s="143" t="s">
        <v>120</v>
      </c>
    </row>
    <row r="224" spans="2:65" s="12" customFormat="1">
      <c r="B224" s="141"/>
      <c r="D224" s="142" t="s">
        <v>130</v>
      </c>
      <c r="E224" s="143" t="s">
        <v>1</v>
      </c>
      <c r="F224" s="144" t="s">
        <v>381</v>
      </c>
      <c r="H224" s="145">
        <v>-13.2</v>
      </c>
      <c r="I224" s="146"/>
      <c r="L224" s="141"/>
      <c r="M224" s="147"/>
      <c r="T224" s="148"/>
      <c r="AT224" s="143" t="s">
        <v>130</v>
      </c>
      <c r="AU224" s="143" t="s">
        <v>128</v>
      </c>
      <c r="AV224" s="12" t="s">
        <v>128</v>
      </c>
      <c r="AW224" s="12" t="s">
        <v>32</v>
      </c>
      <c r="AX224" s="12" t="s">
        <v>76</v>
      </c>
      <c r="AY224" s="143" t="s">
        <v>120</v>
      </c>
    </row>
    <row r="225" spans="2:65" s="13" customFormat="1">
      <c r="B225" s="161"/>
      <c r="D225" s="142" t="s">
        <v>130</v>
      </c>
      <c r="E225" s="162" t="s">
        <v>1</v>
      </c>
      <c r="F225" s="163" t="s">
        <v>382</v>
      </c>
      <c r="H225" s="164">
        <v>155.04300000000003</v>
      </c>
      <c r="I225" s="165"/>
      <c r="L225" s="161"/>
      <c r="M225" s="166"/>
      <c r="T225" s="167"/>
      <c r="AT225" s="162" t="s">
        <v>130</v>
      </c>
      <c r="AU225" s="162" t="s">
        <v>128</v>
      </c>
      <c r="AV225" s="13" t="s">
        <v>127</v>
      </c>
      <c r="AW225" s="13" t="s">
        <v>32</v>
      </c>
      <c r="AX225" s="13" t="s">
        <v>14</v>
      </c>
      <c r="AY225" s="162" t="s">
        <v>120</v>
      </c>
    </row>
    <row r="226" spans="2:65" s="11" customFormat="1" ht="22.9" customHeight="1">
      <c r="B226" s="115"/>
      <c r="D226" s="116" t="s">
        <v>75</v>
      </c>
      <c r="E226" s="125" t="s">
        <v>388</v>
      </c>
      <c r="F226" s="125" t="s">
        <v>389</v>
      </c>
      <c r="I226" s="118"/>
      <c r="J226" s="126">
        <f>BK226</f>
        <v>0</v>
      </c>
      <c r="L226" s="115"/>
      <c r="M226" s="120"/>
      <c r="P226" s="121">
        <f>SUM(P227:P235)</f>
        <v>0</v>
      </c>
      <c r="R226" s="121">
        <f>SUM(R227:R235)</f>
        <v>0</v>
      </c>
      <c r="T226" s="122">
        <f>SUM(T227:T235)</f>
        <v>0</v>
      </c>
      <c r="AR226" s="116" t="s">
        <v>127</v>
      </c>
      <c r="AT226" s="123" t="s">
        <v>75</v>
      </c>
      <c r="AU226" s="123" t="s">
        <v>14</v>
      </c>
      <c r="AY226" s="116" t="s">
        <v>120</v>
      </c>
      <c r="BK226" s="124">
        <f>SUM(BK227:BK235)</f>
        <v>0</v>
      </c>
    </row>
    <row r="227" spans="2:65" s="1" customFormat="1" ht="24.2" customHeight="1">
      <c r="B227" s="31"/>
      <c r="C227" s="127" t="s">
        <v>390</v>
      </c>
      <c r="D227" s="127" t="s">
        <v>123</v>
      </c>
      <c r="E227" s="128" t="s">
        <v>391</v>
      </c>
      <c r="F227" s="129" t="s">
        <v>392</v>
      </c>
      <c r="G227" s="130" t="s">
        <v>315</v>
      </c>
      <c r="H227" s="131">
        <v>1</v>
      </c>
      <c r="I227" s="132"/>
      <c r="J227" s="133">
        <f>ROUND(I227*H227,2)</f>
        <v>0</v>
      </c>
      <c r="K227" s="134"/>
      <c r="L227" s="31"/>
      <c r="M227" s="135" t="s">
        <v>1</v>
      </c>
      <c r="N227" s="136" t="s">
        <v>42</v>
      </c>
      <c r="P227" s="137">
        <f>O227*H227</f>
        <v>0</v>
      </c>
      <c r="Q227" s="137">
        <v>0</v>
      </c>
      <c r="R227" s="137">
        <f>Q227*H227</f>
        <v>0</v>
      </c>
      <c r="S227" s="137">
        <v>0</v>
      </c>
      <c r="T227" s="138">
        <f>S227*H227</f>
        <v>0</v>
      </c>
      <c r="AR227" s="139" t="s">
        <v>393</v>
      </c>
      <c r="AT227" s="139" t="s">
        <v>123</v>
      </c>
      <c r="AU227" s="139" t="s">
        <v>128</v>
      </c>
      <c r="AY227" s="16" t="s">
        <v>120</v>
      </c>
      <c r="BE227" s="140">
        <f>IF(N227="základní",J227,0)</f>
        <v>0</v>
      </c>
      <c r="BF227" s="140">
        <f>IF(N227="snížená",J227,0)</f>
        <v>0</v>
      </c>
      <c r="BG227" s="140">
        <f>IF(N227="zákl. přenesená",J227,0)</f>
        <v>0</v>
      </c>
      <c r="BH227" s="140">
        <f>IF(N227="sníž. přenesená",J227,0)</f>
        <v>0</v>
      </c>
      <c r="BI227" s="140">
        <f>IF(N227="nulová",J227,0)</f>
        <v>0</v>
      </c>
      <c r="BJ227" s="16" t="s">
        <v>128</v>
      </c>
      <c r="BK227" s="140">
        <f>ROUND(I227*H227,2)</f>
        <v>0</v>
      </c>
      <c r="BL227" s="16" t="s">
        <v>393</v>
      </c>
      <c r="BM227" s="139" t="s">
        <v>394</v>
      </c>
    </row>
    <row r="228" spans="2:65" s="1" customFormat="1" ht="49.15" customHeight="1">
      <c r="B228" s="31"/>
      <c r="C228" s="127" t="s">
        <v>395</v>
      </c>
      <c r="D228" s="127" t="s">
        <v>123</v>
      </c>
      <c r="E228" s="128" t="s">
        <v>396</v>
      </c>
      <c r="F228" s="129" t="s">
        <v>397</v>
      </c>
      <c r="G228" s="130" t="s">
        <v>315</v>
      </c>
      <c r="H228" s="131">
        <v>1</v>
      </c>
      <c r="I228" s="132"/>
      <c r="J228" s="133">
        <f>ROUND(I228*H228,2)</f>
        <v>0</v>
      </c>
      <c r="K228" s="134"/>
      <c r="L228" s="31"/>
      <c r="M228" s="135" t="s">
        <v>1</v>
      </c>
      <c r="N228" s="136" t="s">
        <v>42</v>
      </c>
      <c r="P228" s="137">
        <f>O228*H228</f>
        <v>0</v>
      </c>
      <c r="Q228" s="137">
        <v>0</v>
      </c>
      <c r="R228" s="137">
        <f>Q228*H228</f>
        <v>0</v>
      </c>
      <c r="S228" s="137">
        <v>0</v>
      </c>
      <c r="T228" s="138">
        <f>S228*H228</f>
        <v>0</v>
      </c>
      <c r="AR228" s="139" t="s">
        <v>393</v>
      </c>
      <c r="AT228" s="139" t="s">
        <v>123</v>
      </c>
      <c r="AU228" s="139" t="s">
        <v>128</v>
      </c>
      <c r="AY228" s="16" t="s">
        <v>120</v>
      </c>
      <c r="BE228" s="140">
        <f>IF(N228="základní",J228,0)</f>
        <v>0</v>
      </c>
      <c r="BF228" s="140">
        <f>IF(N228="snížená",J228,0)</f>
        <v>0</v>
      </c>
      <c r="BG228" s="140">
        <f>IF(N228="zákl. přenesená",J228,0)</f>
        <v>0</v>
      </c>
      <c r="BH228" s="140">
        <f>IF(N228="sníž. přenesená",J228,0)</f>
        <v>0</v>
      </c>
      <c r="BI228" s="140">
        <f>IF(N228="nulová",J228,0)</f>
        <v>0</v>
      </c>
      <c r="BJ228" s="16" t="s">
        <v>128</v>
      </c>
      <c r="BK228" s="140">
        <f>ROUND(I228*H228,2)</f>
        <v>0</v>
      </c>
      <c r="BL228" s="16" t="s">
        <v>393</v>
      </c>
      <c r="BM228" s="139" t="s">
        <v>398</v>
      </c>
    </row>
    <row r="229" spans="2:65" s="12" customFormat="1">
      <c r="B229" s="141"/>
      <c r="D229" s="142" t="s">
        <v>130</v>
      </c>
      <c r="E229" s="143" t="s">
        <v>1</v>
      </c>
      <c r="F229" s="144"/>
      <c r="H229" s="145">
        <v>1</v>
      </c>
      <c r="I229" s="146"/>
      <c r="L229" s="141"/>
      <c r="M229" s="147"/>
      <c r="T229" s="148"/>
      <c r="AT229" s="143" t="s">
        <v>130</v>
      </c>
      <c r="AU229" s="143" t="s">
        <v>128</v>
      </c>
      <c r="AV229" s="12" t="s">
        <v>128</v>
      </c>
      <c r="AW229" s="12" t="s">
        <v>32</v>
      </c>
      <c r="AX229" s="12" t="s">
        <v>14</v>
      </c>
      <c r="AY229" s="143" t="s">
        <v>120</v>
      </c>
    </row>
    <row r="230" spans="2:65" s="14" customFormat="1">
      <c r="B230" s="168"/>
      <c r="D230" s="142"/>
      <c r="E230" s="169" t="s">
        <v>1</v>
      </c>
      <c r="F230" s="170"/>
      <c r="H230" s="169" t="s">
        <v>1</v>
      </c>
      <c r="I230" s="171"/>
      <c r="L230" s="168"/>
      <c r="M230" s="172"/>
      <c r="T230" s="173"/>
      <c r="AT230" s="169" t="s">
        <v>130</v>
      </c>
      <c r="AU230" s="169" t="s">
        <v>128</v>
      </c>
      <c r="AV230" s="14" t="s">
        <v>14</v>
      </c>
      <c r="AW230" s="14" t="s">
        <v>32</v>
      </c>
      <c r="AX230" s="14" t="s">
        <v>76</v>
      </c>
      <c r="AY230" s="169" t="s">
        <v>120</v>
      </c>
    </row>
    <row r="231" spans="2:65" s="1" customFormat="1" ht="16.5" customHeight="1">
      <c r="B231" s="31"/>
      <c r="C231" s="127" t="s">
        <v>399</v>
      </c>
      <c r="D231" s="127" t="s">
        <v>123</v>
      </c>
      <c r="E231" s="128" t="s">
        <v>400</v>
      </c>
      <c r="F231" s="129" t="s">
        <v>401</v>
      </c>
      <c r="G231" s="130" t="s">
        <v>315</v>
      </c>
      <c r="H231" s="131">
        <v>1</v>
      </c>
      <c r="I231" s="132"/>
      <c r="J231" s="133">
        <f>ROUND(I231*H231,2)</f>
        <v>0</v>
      </c>
      <c r="K231" s="134"/>
      <c r="L231" s="31"/>
      <c r="M231" s="135" t="s">
        <v>1</v>
      </c>
      <c r="N231" s="136" t="s">
        <v>42</v>
      </c>
      <c r="P231" s="137">
        <f>O231*H231</f>
        <v>0</v>
      </c>
      <c r="Q231" s="137">
        <v>0</v>
      </c>
      <c r="R231" s="137">
        <f>Q231*H231</f>
        <v>0</v>
      </c>
      <c r="S231" s="137">
        <v>0</v>
      </c>
      <c r="T231" s="138">
        <f>S231*H231</f>
        <v>0</v>
      </c>
      <c r="AR231" s="139" t="s">
        <v>393</v>
      </c>
      <c r="AT231" s="139" t="s">
        <v>123</v>
      </c>
      <c r="AU231" s="139" t="s">
        <v>128</v>
      </c>
      <c r="AY231" s="16" t="s">
        <v>120</v>
      </c>
      <c r="BE231" s="140">
        <f>IF(N231="základní",J231,0)</f>
        <v>0</v>
      </c>
      <c r="BF231" s="140">
        <f>IF(N231="snížená",J231,0)</f>
        <v>0</v>
      </c>
      <c r="BG231" s="140">
        <f>IF(N231="zákl. přenesená",J231,0)</f>
        <v>0</v>
      </c>
      <c r="BH231" s="140">
        <f>IF(N231="sníž. přenesená",J231,0)</f>
        <v>0</v>
      </c>
      <c r="BI231" s="140">
        <f>IF(N231="nulová",J231,0)</f>
        <v>0</v>
      </c>
      <c r="BJ231" s="16" t="s">
        <v>128</v>
      </c>
      <c r="BK231" s="140">
        <f>ROUND(I231*H231,2)</f>
        <v>0</v>
      </c>
      <c r="BL231" s="16" t="s">
        <v>393</v>
      </c>
      <c r="BM231" s="139" t="s">
        <v>402</v>
      </c>
    </row>
    <row r="232" spans="2:65" s="1" customFormat="1" ht="16.5" customHeight="1">
      <c r="B232" s="31"/>
      <c r="C232" s="127" t="s">
        <v>403</v>
      </c>
      <c r="D232" s="127" t="s">
        <v>123</v>
      </c>
      <c r="E232" s="128" t="s">
        <v>404</v>
      </c>
      <c r="F232" s="129" t="s">
        <v>405</v>
      </c>
      <c r="G232" s="130" t="s">
        <v>315</v>
      </c>
      <c r="H232" s="131">
        <v>1</v>
      </c>
      <c r="I232" s="132"/>
      <c r="J232" s="133">
        <f>ROUND(I232*H232,2)</f>
        <v>0</v>
      </c>
      <c r="K232" s="134"/>
      <c r="L232" s="31"/>
      <c r="M232" s="135" t="s">
        <v>1</v>
      </c>
      <c r="N232" s="136" t="s">
        <v>42</v>
      </c>
      <c r="P232" s="137">
        <f>O232*H232</f>
        <v>0</v>
      </c>
      <c r="Q232" s="137">
        <v>0</v>
      </c>
      <c r="R232" s="137">
        <f>Q232*H232</f>
        <v>0</v>
      </c>
      <c r="S232" s="137">
        <v>0</v>
      </c>
      <c r="T232" s="138">
        <f>S232*H232</f>
        <v>0</v>
      </c>
      <c r="AR232" s="139" t="s">
        <v>393</v>
      </c>
      <c r="AT232" s="139" t="s">
        <v>123</v>
      </c>
      <c r="AU232" s="139" t="s">
        <v>128</v>
      </c>
      <c r="AY232" s="16" t="s">
        <v>120</v>
      </c>
      <c r="BE232" s="140">
        <f>IF(N232="základní",J232,0)</f>
        <v>0</v>
      </c>
      <c r="BF232" s="140">
        <f>IF(N232="snížená",J232,0)</f>
        <v>0</v>
      </c>
      <c r="BG232" s="140">
        <f>IF(N232="zákl. přenesená",J232,0)</f>
        <v>0</v>
      </c>
      <c r="BH232" s="140">
        <f>IF(N232="sníž. přenesená",J232,0)</f>
        <v>0</v>
      </c>
      <c r="BI232" s="140">
        <f>IF(N232="nulová",J232,0)</f>
        <v>0</v>
      </c>
      <c r="BJ232" s="16" t="s">
        <v>128</v>
      </c>
      <c r="BK232" s="140">
        <f>ROUND(I232*H232,2)</f>
        <v>0</v>
      </c>
      <c r="BL232" s="16" t="s">
        <v>393</v>
      </c>
      <c r="BM232" s="139" t="s">
        <v>406</v>
      </c>
    </row>
    <row r="233" spans="2:65" s="1" customFormat="1" ht="24.2" customHeight="1">
      <c r="B233" s="31"/>
      <c r="C233" s="127" t="s">
        <v>407</v>
      </c>
      <c r="D233" s="127" t="s">
        <v>123</v>
      </c>
      <c r="E233" s="128" t="s">
        <v>408</v>
      </c>
      <c r="F233" s="129" t="s">
        <v>409</v>
      </c>
      <c r="G233" s="130" t="s">
        <v>268</v>
      </c>
      <c r="H233" s="131">
        <v>1</v>
      </c>
      <c r="I233" s="132"/>
      <c r="J233" s="133">
        <f>ROUND(I233*H233,2)</f>
        <v>0</v>
      </c>
      <c r="K233" s="134"/>
      <c r="L233" s="31"/>
      <c r="M233" s="135" t="s">
        <v>1</v>
      </c>
      <c r="N233" s="136" t="s">
        <v>42</v>
      </c>
      <c r="P233" s="137">
        <f>O233*H233</f>
        <v>0</v>
      </c>
      <c r="Q233" s="137">
        <v>0</v>
      </c>
      <c r="R233" s="137">
        <f>Q233*H233</f>
        <v>0</v>
      </c>
      <c r="S233" s="137">
        <v>0</v>
      </c>
      <c r="T233" s="138">
        <f>S233*H233</f>
        <v>0</v>
      </c>
      <c r="AR233" s="139" t="s">
        <v>393</v>
      </c>
      <c r="AT233" s="139" t="s">
        <v>123</v>
      </c>
      <c r="AU233" s="139" t="s">
        <v>128</v>
      </c>
      <c r="AY233" s="16" t="s">
        <v>120</v>
      </c>
      <c r="BE233" s="140">
        <f>IF(N233="základní",J233,0)</f>
        <v>0</v>
      </c>
      <c r="BF233" s="140">
        <f>IF(N233="snížená",J233,0)</f>
        <v>0</v>
      </c>
      <c r="BG233" s="140">
        <f>IF(N233="zákl. přenesená",J233,0)</f>
        <v>0</v>
      </c>
      <c r="BH233" s="140">
        <f>IF(N233="sníž. přenesená",J233,0)</f>
        <v>0</v>
      </c>
      <c r="BI233" s="140">
        <f>IF(N233="nulová",J233,0)</f>
        <v>0</v>
      </c>
      <c r="BJ233" s="16" t="s">
        <v>128</v>
      </c>
      <c r="BK233" s="140">
        <f>ROUND(I233*H233,2)</f>
        <v>0</v>
      </c>
      <c r="BL233" s="16" t="s">
        <v>393</v>
      </c>
      <c r="BM233" s="139" t="s">
        <v>410</v>
      </c>
    </row>
    <row r="234" spans="2:65" s="1" customFormat="1" ht="16.5" customHeight="1">
      <c r="B234" s="31"/>
      <c r="C234" s="127" t="s">
        <v>411</v>
      </c>
      <c r="D234" s="127" t="s">
        <v>123</v>
      </c>
      <c r="E234" s="128" t="s">
        <v>412</v>
      </c>
      <c r="F234" s="129" t="s">
        <v>413</v>
      </c>
      <c r="G234" s="130" t="s">
        <v>268</v>
      </c>
      <c r="H234" s="131">
        <v>1</v>
      </c>
      <c r="I234" s="132"/>
      <c r="J234" s="133">
        <f>ROUND(I234*H234,2)</f>
        <v>0</v>
      </c>
      <c r="K234" s="134"/>
      <c r="L234" s="31"/>
      <c r="M234" s="135" t="s">
        <v>1</v>
      </c>
      <c r="N234" s="136" t="s">
        <v>42</v>
      </c>
      <c r="P234" s="137">
        <f>O234*H234</f>
        <v>0</v>
      </c>
      <c r="Q234" s="137">
        <v>0</v>
      </c>
      <c r="R234" s="137">
        <f>Q234*H234</f>
        <v>0</v>
      </c>
      <c r="S234" s="137">
        <v>0</v>
      </c>
      <c r="T234" s="138">
        <f>S234*H234</f>
        <v>0</v>
      </c>
      <c r="AR234" s="139" t="s">
        <v>393</v>
      </c>
      <c r="AT234" s="139" t="s">
        <v>123</v>
      </c>
      <c r="AU234" s="139" t="s">
        <v>128</v>
      </c>
      <c r="AY234" s="16" t="s">
        <v>120</v>
      </c>
      <c r="BE234" s="140">
        <f>IF(N234="základní",J234,0)</f>
        <v>0</v>
      </c>
      <c r="BF234" s="140">
        <f>IF(N234="snížená",J234,0)</f>
        <v>0</v>
      </c>
      <c r="BG234" s="140">
        <f>IF(N234="zákl. přenesená",J234,0)</f>
        <v>0</v>
      </c>
      <c r="BH234" s="140">
        <f>IF(N234="sníž. přenesená",J234,0)</f>
        <v>0</v>
      </c>
      <c r="BI234" s="140">
        <f>IF(N234="nulová",J234,0)</f>
        <v>0</v>
      </c>
      <c r="BJ234" s="16" t="s">
        <v>128</v>
      </c>
      <c r="BK234" s="140">
        <f>ROUND(I234*H234,2)</f>
        <v>0</v>
      </c>
      <c r="BL234" s="16" t="s">
        <v>393</v>
      </c>
      <c r="BM234" s="139" t="s">
        <v>414</v>
      </c>
    </row>
    <row r="235" spans="2:65" s="1" customFormat="1" ht="16.5" customHeight="1">
      <c r="B235" s="31"/>
      <c r="C235" s="127" t="s">
        <v>415</v>
      </c>
      <c r="D235" s="127" t="s">
        <v>123</v>
      </c>
      <c r="E235" s="128" t="s">
        <v>416</v>
      </c>
      <c r="F235" s="129" t="s">
        <v>417</v>
      </c>
      <c r="G235" s="130" t="s">
        <v>190</v>
      </c>
      <c r="H235" s="131">
        <v>6</v>
      </c>
      <c r="I235" s="132"/>
      <c r="J235" s="133">
        <f>ROUND(I235*H235,2)</f>
        <v>0</v>
      </c>
      <c r="K235" s="134"/>
      <c r="L235" s="31"/>
      <c r="M235" s="135" t="s">
        <v>1</v>
      </c>
      <c r="N235" s="136" t="s">
        <v>42</v>
      </c>
      <c r="P235" s="137">
        <f>O235*H235</f>
        <v>0</v>
      </c>
      <c r="Q235" s="137">
        <v>0</v>
      </c>
      <c r="R235" s="137">
        <f>Q235*H235</f>
        <v>0</v>
      </c>
      <c r="S235" s="137">
        <v>0</v>
      </c>
      <c r="T235" s="138">
        <f>S235*H235</f>
        <v>0</v>
      </c>
      <c r="AR235" s="139" t="s">
        <v>393</v>
      </c>
      <c r="AT235" s="139" t="s">
        <v>123</v>
      </c>
      <c r="AU235" s="139" t="s">
        <v>128</v>
      </c>
      <c r="AY235" s="16" t="s">
        <v>120</v>
      </c>
      <c r="BE235" s="140">
        <f>IF(N235="základní",J235,0)</f>
        <v>0</v>
      </c>
      <c r="BF235" s="140">
        <f>IF(N235="snížená",J235,0)</f>
        <v>0</v>
      </c>
      <c r="BG235" s="140">
        <f>IF(N235="zákl. přenesená",J235,0)</f>
        <v>0</v>
      </c>
      <c r="BH235" s="140">
        <f>IF(N235="sníž. přenesená",J235,0)</f>
        <v>0</v>
      </c>
      <c r="BI235" s="140">
        <f>IF(N235="nulová",J235,0)</f>
        <v>0</v>
      </c>
      <c r="BJ235" s="16" t="s">
        <v>128</v>
      </c>
      <c r="BK235" s="140">
        <f>ROUND(I235*H235,2)</f>
        <v>0</v>
      </c>
      <c r="BL235" s="16" t="s">
        <v>393</v>
      </c>
      <c r="BM235" s="139" t="s">
        <v>418</v>
      </c>
    </row>
    <row r="236" spans="2:65" s="11" customFormat="1" ht="25.9" customHeight="1">
      <c r="B236" s="115"/>
      <c r="D236" s="116" t="s">
        <v>75</v>
      </c>
      <c r="E236" s="117" t="s">
        <v>419</v>
      </c>
      <c r="F236" s="117" t="s">
        <v>420</v>
      </c>
      <c r="I236" s="118"/>
      <c r="J236" s="119">
        <f>BK236</f>
        <v>0</v>
      </c>
      <c r="L236" s="115"/>
      <c r="M236" s="120"/>
      <c r="P236" s="121">
        <f>P237+P239+P241+P243</f>
        <v>0</v>
      </c>
      <c r="R236" s="121">
        <f>R237+R239+R241+R243</f>
        <v>0</v>
      </c>
      <c r="T236" s="122">
        <f>T237+T239+T241+T243</f>
        <v>0</v>
      </c>
      <c r="AR236" s="116" t="s">
        <v>146</v>
      </c>
      <c r="AT236" s="123" t="s">
        <v>75</v>
      </c>
      <c r="AU236" s="123" t="s">
        <v>76</v>
      </c>
      <c r="AY236" s="116" t="s">
        <v>120</v>
      </c>
      <c r="BK236" s="124">
        <f>BK237+BK239+BK241+BK243</f>
        <v>0</v>
      </c>
    </row>
    <row r="237" spans="2:65" s="11" customFormat="1" ht="22.9" customHeight="1">
      <c r="B237" s="115"/>
      <c r="D237" s="116" t="s">
        <v>75</v>
      </c>
      <c r="E237" s="125" t="s">
        <v>421</v>
      </c>
      <c r="F237" s="125" t="s">
        <v>422</v>
      </c>
      <c r="I237" s="118"/>
      <c r="J237" s="126">
        <f>BK237</f>
        <v>0</v>
      </c>
      <c r="L237" s="115"/>
      <c r="M237" s="120"/>
      <c r="P237" s="121">
        <f>P238</f>
        <v>0</v>
      </c>
      <c r="R237" s="121">
        <f>R238</f>
        <v>0</v>
      </c>
      <c r="T237" s="122">
        <f>T238</f>
        <v>0</v>
      </c>
      <c r="AR237" s="116" t="s">
        <v>146</v>
      </c>
      <c r="AT237" s="123" t="s">
        <v>75</v>
      </c>
      <c r="AU237" s="123" t="s">
        <v>14</v>
      </c>
      <c r="AY237" s="116" t="s">
        <v>120</v>
      </c>
      <c r="BK237" s="124">
        <f>BK238</f>
        <v>0</v>
      </c>
    </row>
    <row r="238" spans="2:65" s="1" customFormat="1" ht="16.5" customHeight="1">
      <c r="B238" s="31"/>
      <c r="C238" s="127" t="s">
        <v>423</v>
      </c>
      <c r="D238" s="127" t="s">
        <v>123</v>
      </c>
      <c r="E238" s="128" t="s">
        <v>424</v>
      </c>
      <c r="F238" s="129" t="s">
        <v>422</v>
      </c>
      <c r="G238" s="130" t="s">
        <v>425</v>
      </c>
      <c r="H238" s="131">
        <v>1</v>
      </c>
      <c r="I238" s="132"/>
      <c r="J238" s="133">
        <f>ROUND(I238*H238,2)</f>
        <v>0</v>
      </c>
      <c r="K238" s="134"/>
      <c r="L238" s="31"/>
      <c r="M238" s="135" t="s">
        <v>1</v>
      </c>
      <c r="N238" s="136" t="s">
        <v>42</v>
      </c>
      <c r="P238" s="137">
        <f>O238*H238</f>
        <v>0</v>
      </c>
      <c r="Q238" s="137">
        <v>0</v>
      </c>
      <c r="R238" s="137">
        <f>Q238*H238</f>
        <v>0</v>
      </c>
      <c r="S238" s="137">
        <v>0</v>
      </c>
      <c r="T238" s="138">
        <f>S238*H238</f>
        <v>0</v>
      </c>
      <c r="AR238" s="139" t="s">
        <v>426</v>
      </c>
      <c r="AT238" s="139" t="s">
        <v>123</v>
      </c>
      <c r="AU238" s="139" t="s">
        <v>128</v>
      </c>
      <c r="AY238" s="16" t="s">
        <v>120</v>
      </c>
      <c r="BE238" s="140">
        <f>IF(N238="základní",J238,0)</f>
        <v>0</v>
      </c>
      <c r="BF238" s="140">
        <f>IF(N238="snížená",J238,0)</f>
        <v>0</v>
      </c>
      <c r="BG238" s="140">
        <f>IF(N238="zákl. přenesená",J238,0)</f>
        <v>0</v>
      </c>
      <c r="BH238" s="140">
        <f>IF(N238="sníž. přenesená",J238,0)</f>
        <v>0</v>
      </c>
      <c r="BI238" s="140">
        <f>IF(N238="nulová",J238,0)</f>
        <v>0</v>
      </c>
      <c r="BJ238" s="16" t="s">
        <v>128</v>
      </c>
      <c r="BK238" s="140">
        <f>ROUND(I238*H238,2)</f>
        <v>0</v>
      </c>
      <c r="BL238" s="16" t="s">
        <v>426</v>
      </c>
      <c r="BM238" s="139" t="s">
        <v>427</v>
      </c>
    </row>
    <row r="239" spans="2:65" s="11" customFormat="1" ht="22.9" customHeight="1">
      <c r="B239" s="115"/>
      <c r="D239" s="116" t="s">
        <v>75</v>
      </c>
      <c r="E239" s="125" t="s">
        <v>428</v>
      </c>
      <c r="F239" s="125" t="s">
        <v>429</v>
      </c>
      <c r="I239" s="118"/>
      <c r="J239" s="126">
        <f>BK239</f>
        <v>0</v>
      </c>
      <c r="L239" s="115"/>
      <c r="M239" s="120"/>
      <c r="P239" s="121">
        <f>P240</f>
        <v>0</v>
      </c>
      <c r="R239" s="121">
        <f>R240</f>
        <v>0</v>
      </c>
      <c r="T239" s="122">
        <f>T240</f>
        <v>0</v>
      </c>
      <c r="AR239" s="116" t="s">
        <v>146</v>
      </c>
      <c r="AT239" s="123" t="s">
        <v>75</v>
      </c>
      <c r="AU239" s="123" t="s">
        <v>14</v>
      </c>
      <c r="AY239" s="116" t="s">
        <v>120</v>
      </c>
      <c r="BK239" s="124">
        <f>BK240</f>
        <v>0</v>
      </c>
    </row>
    <row r="240" spans="2:65" s="1" customFormat="1" ht="16.5" customHeight="1">
      <c r="B240" s="31"/>
      <c r="C240" s="127" t="s">
        <v>430</v>
      </c>
      <c r="D240" s="127" t="s">
        <v>123</v>
      </c>
      <c r="E240" s="128" t="s">
        <v>431</v>
      </c>
      <c r="F240" s="129" t="s">
        <v>432</v>
      </c>
      <c r="G240" s="130" t="s">
        <v>425</v>
      </c>
      <c r="H240" s="131">
        <v>1</v>
      </c>
      <c r="I240" s="132"/>
      <c r="J240" s="133">
        <f>ROUND(I240*H240,2)</f>
        <v>0</v>
      </c>
      <c r="K240" s="134"/>
      <c r="L240" s="31"/>
      <c r="M240" s="135" t="s">
        <v>1</v>
      </c>
      <c r="N240" s="136" t="s">
        <v>42</v>
      </c>
      <c r="P240" s="137">
        <f>O240*H240</f>
        <v>0</v>
      </c>
      <c r="Q240" s="137">
        <v>0</v>
      </c>
      <c r="R240" s="137">
        <f>Q240*H240</f>
        <v>0</v>
      </c>
      <c r="S240" s="137">
        <v>0</v>
      </c>
      <c r="T240" s="138">
        <f>S240*H240</f>
        <v>0</v>
      </c>
      <c r="AR240" s="139" t="s">
        <v>426</v>
      </c>
      <c r="AT240" s="139" t="s">
        <v>123</v>
      </c>
      <c r="AU240" s="139" t="s">
        <v>128</v>
      </c>
      <c r="AY240" s="16" t="s">
        <v>120</v>
      </c>
      <c r="BE240" s="140">
        <f>IF(N240="základní",J240,0)</f>
        <v>0</v>
      </c>
      <c r="BF240" s="140">
        <f>IF(N240="snížená",J240,0)</f>
        <v>0</v>
      </c>
      <c r="BG240" s="140">
        <f>IF(N240="zákl. přenesená",J240,0)</f>
        <v>0</v>
      </c>
      <c r="BH240" s="140">
        <f>IF(N240="sníž. přenesená",J240,0)</f>
        <v>0</v>
      </c>
      <c r="BI240" s="140">
        <f>IF(N240="nulová",J240,0)</f>
        <v>0</v>
      </c>
      <c r="BJ240" s="16" t="s">
        <v>128</v>
      </c>
      <c r="BK240" s="140">
        <f>ROUND(I240*H240,2)</f>
        <v>0</v>
      </c>
      <c r="BL240" s="16" t="s">
        <v>426</v>
      </c>
      <c r="BM240" s="139" t="s">
        <v>433</v>
      </c>
    </row>
    <row r="241" spans="2:65" s="11" customFormat="1" ht="22.9" customHeight="1">
      <c r="B241" s="115"/>
      <c r="D241" s="116" t="s">
        <v>75</v>
      </c>
      <c r="E241" s="125" t="s">
        <v>434</v>
      </c>
      <c r="F241" s="125" t="s">
        <v>435</v>
      </c>
      <c r="I241" s="118"/>
      <c r="J241" s="126">
        <f>BK241</f>
        <v>0</v>
      </c>
      <c r="L241" s="115"/>
      <c r="M241" s="120"/>
      <c r="P241" s="121">
        <f>P242</f>
        <v>0</v>
      </c>
      <c r="R241" s="121">
        <f>R242</f>
        <v>0</v>
      </c>
      <c r="T241" s="122">
        <f>T242</f>
        <v>0</v>
      </c>
      <c r="AR241" s="116" t="s">
        <v>146</v>
      </c>
      <c r="AT241" s="123" t="s">
        <v>75</v>
      </c>
      <c r="AU241" s="123" t="s">
        <v>14</v>
      </c>
      <c r="AY241" s="116" t="s">
        <v>120</v>
      </c>
      <c r="BK241" s="124">
        <f>BK242</f>
        <v>0</v>
      </c>
    </row>
    <row r="242" spans="2:65" s="1" customFormat="1" ht="16.5" customHeight="1">
      <c r="B242" s="31"/>
      <c r="C242" s="127" t="s">
        <v>436</v>
      </c>
      <c r="D242" s="127" t="s">
        <v>123</v>
      </c>
      <c r="E242" s="128" t="s">
        <v>437</v>
      </c>
      <c r="F242" s="129" t="s">
        <v>438</v>
      </c>
      <c r="G242" s="130" t="s">
        <v>425</v>
      </c>
      <c r="H242" s="131">
        <v>1</v>
      </c>
      <c r="I242" s="132"/>
      <c r="J242" s="133">
        <f>ROUND(I242*H242,2)</f>
        <v>0</v>
      </c>
      <c r="K242" s="134"/>
      <c r="L242" s="31"/>
      <c r="M242" s="135" t="s">
        <v>1</v>
      </c>
      <c r="N242" s="136" t="s">
        <v>42</v>
      </c>
      <c r="P242" s="137">
        <f>O242*H242</f>
        <v>0</v>
      </c>
      <c r="Q242" s="137">
        <v>0</v>
      </c>
      <c r="R242" s="137">
        <f>Q242*H242</f>
        <v>0</v>
      </c>
      <c r="S242" s="137">
        <v>0</v>
      </c>
      <c r="T242" s="138">
        <f>S242*H242</f>
        <v>0</v>
      </c>
      <c r="AR242" s="139" t="s">
        <v>426</v>
      </c>
      <c r="AT242" s="139" t="s">
        <v>123</v>
      </c>
      <c r="AU242" s="139" t="s">
        <v>128</v>
      </c>
      <c r="AY242" s="16" t="s">
        <v>120</v>
      </c>
      <c r="BE242" s="140">
        <f>IF(N242="základní",J242,0)</f>
        <v>0</v>
      </c>
      <c r="BF242" s="140">
        <f>IF(N242="snížená",J242,0)</f>
        <v>0</v>
      </c>
      <c r="BG242" s="140">
        <f>IF(N242="zákl. přenesená",J242,0)</f>
        <v>0</v>
      </c>
      <c r="BH242" s="140">
        <f>IF(N242="sníž. přenesená",J242,0)</f>
        <v>0</v>
      </c>
      <c r="BI242" s="140">
        <f>IF(N242="nulová",J242,0)</f>
        <v>0</v>
      </c>
      <c r="BJ242" s="16" t="s">
        <v>128</v>
      </c>
      <c r="BK242" s="140">
        <f>ROUND(I242*H242,2)</f>
        <v>0</v>
      </c>
      <c r="BL242" s="16" t="s">
        <v>426</v>
      </c>
      <c r="BM242" s="139" t="s">
        <v>439</v>
      </c>
    </row>
    <row r="243" spans="2:65" s="11" customFormat="1" ht="22.9" customHeight="1">
      <c r="B243" s="115"/>
      <c r="D243" s="116" t="s">
        <v>75</v>
      </c>
      <c r="E243" s="125" t="s">
        <v>440</v>
      </c>
      <c r="F243" s="125" t="s">
        <v>441</v>
      </c>
      <c r="I243" s="118"/>
      <c r="J243" s="126">
        <f>BK243</f>
        <v>0</v>
      </c>
      <c r="L243" s="115"/>
      <c r="M243" s="120"/>
      <c r="P243" s="121">
        <f>P244</f>
        <v>0</v>
      </c>
      <c r="R243" s="121">
        <f>R244</f>
        <v>0</v>
      </c>
      <c r="T243" s="122">
        <f>T244</f>
        <v>0</v>
      </c>
      <c r="AR243" s="116" t="s">
        <v>146</v>
      </c>
      <c r="AT243" s="123" t="s">
        <v>75</v>
      </c>
      <c r="AU243" s="123" t="s">
        <v>14</v>
      </c>
      <c r="AY243" s="116" t="s">
        <v>120</v>
      </c>
      <c r="BK243" s="124">
        <f>BK244</f>
        <v>0</v>
      </c>
    </row>
    <row r="244" spans="2:65" s="1" customFormat="1" ht="16.5" customHeight="1">
      <c r="B244" s="31"/>
      <c r="C244" s="127" t="s">
        <v>442</v>
      </c>
      <c r="D244" s="127" t="s">
        <v>123</v>
      </c>
      <c r="E244" s="128" t="s">
        <v>443</v>
      </c>
      <c r="F244" s="129" t="s">
        <v>441</v>
      </c>
      <c r="G244" s="130" t="s">
        <v>425</v>
      </c>
      <c r="H244" s="131">
        <v>1</v>
      </c>
      <c r="I244" s="132"/>
      <c r="J244" s="133">
        <f>ROUND(I244*H244,2)</f>
        <v>0</v>
      </c>
      <c r="K244" s="134"/>
      <c r="L244" s="31"/>
      <c r="M244" s="174" t="s">
        <v>1</v>
      </c>
      <c r="N244" s="175" t="s">
        <v>42</v>
      </c>
      <c r="O244" s="176"/>
      <c r="P244" s="177">
        <f>O244*H244</f>
        <v>0</v>
      </c>
      <c r="Q244" s="177">
        <v>0</v>
      </c>
      <c r="R244" s="177">
        <f>Q244*H244</f>
        <v>0</v>
      </c>
      <c r="S244" s="177">
        <v>0</v>
      </c>
      <c r="T244" s="178">
        <f>S244*H244</f>
        <v>0</v>
      </c>
      <c r="AR244" s="139" t="s">
        <v>426</v>
      </c>
      <c r="AT244" s="139" t="s">
        <v>123</v>
      </c>
      <c r="AU244" s="139" t="s">
        <v>128</v>
      </c>
      <c r="AY244" s="16" t="s">
        <v>120</v>
      </c>
      <c r="BE244" s="140">
        <f>IF(N244="základní",J244,0)</f>
        <v>0</v>
      </c>
      <c r="BF244" s="140">
        <f>IF(N244="snížená",J244,0)</f>
        <v>0</v>
      </c>
      <c r="BG244" s="140">
        <f>IF(N244="zákl. přenesená",J244,0)</f>
        <v>0</v>
      </c>
      <c r="BH244" s="140">
        <f>IF(N244="sníž. přenesená",J244,0)</f>
        <v>0</v>
      </c>
      <c r="BI244" s="140">
        <f>IF(N244="nulová",J244,0)</f>
        <v>0</v>
      </c>
      <c r="BJ244" s="16" t="s">
        <v>128</v>
      </c>
      <c r="BK244" s="140">
        <f>ROUND(I244*H244,2)</f>
        <v>0</v>
      </c>
      <c r="BL244" s="16" t="s">
        <v>426</v>
      </c>
      <c r="BM244" s="139" t="s">
        <v>444</v>
      </c>
    </row>
    <row r="245" spans="2:65" s="1" customFormat="1" ht="6.95" customHeight="1">
      <c r="B245" s="43"/>
      <c r="C245" s="44"/>
      <c r="D245" s="44"/>
      <c r="E245" s="44"/>
      <c r="F245" s="44"/>
      <c r="G245" s="44"/>
      <c r="H245" s="44"/>
      <c r="I245" s="44"/>
      <c r="J245" s="44"/>
      <c r="K245" s="44"/>
      <c r="L245" s="31"/>
    </row>
  </sheetData>
  <sheetProtection algorithmName="SHA-512" hashValue="Qc1TYovRCQtTYzE4ftQ4CA98ySSEjSTb0IdV8jcYdbV4Sb8O7Xs1/B2bYikxxU2clhP4n0XS2MSQA+Bt+ONa3w==" saltValue="LMXUxSH21AzLOmhc7wpxqg==" spinCount="100000" sheet="1" objects="1" scenarios="1" formatColumns="0" formatRows="0" autoFilter="0"/>
  <autoFilter ref="C128:K244" xr:uid="{00000000-0009-0000-0000-000001000000}"/>
  <mergeCells count="6">
    <mergeCell ref="E121:H121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1 - Modernizace výtahu v ...</vt:lpstr>
      <vt:lpstr>'1 - Modernizace výtahu v ...'!Názvy_tisku</vt:lpstr>
      <vt:lpstr>'Rekapitulace stavby'!Názvy_tisku</vt:lpstr>
      <vt:lpstr>'1 - Modernizace výtahu v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Ricka</dc:creator>
  <cp:lastModifiedBy>Petr</cp:lastModifiedBy>
  <dcterms:created xsi:type="dcterms:W3CDTF">2023-11-29T07:19:01Z</dcterms:created>
  <dcterms:modified xsi:type="dcterms:W3CDTF">2024-02-05T11:05:16Z</dcterms:modified>
</cp:coreProperties>
</file>