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Rozpočty\22-5127-01 - Areál autobusy Hranečník - kolárna\"/>
    </mc:Choice>
  </mc:AlternateContent>
  <bookViews>
    <workbookView xWindow="0" yWindow="0" windowWidth="0" windowHeight="0"/>
  </bookViews>
  <sheets>
    <sheet name="Rekapitulace stavby" sheetId="1" r:id="rId1"/>
    <sheet name="D.1.1 - Architektonicko-s..." sheetId="2" r:id="rId2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'D.1.1 - Architektonicko-s...'!$C$139:$K$225</definedName>
    <definedName name="_xlnm.Print_Area" localSheetId="1">'D.1.1 - Architektonicko-s...'!$C$4:$J$76,'D.1.1 - Architektonicko-s...'!$C$82:$J$121,'D.1.1 - Architektonicko-s...'!$C$127:$J$225</definedName>
    <definedName name="_xlnm.Print_Titles" localSheetId="1">'D.1.1 - Architektonicko-s...'!$139:$139</definedName>
  </definedNames>
  <calcPr/>
</workbook>
</file>

<file path=xl/calcChain.xml><?xml version="1.0" encoding="utf-8"?>
<calcChain xmlns="http://schemas.openxmlformats.org/spreadsheetml/2006/main">
  <c i="2" l="1" r="J39"/>
  <c r="J38"/>
  <c i="1" r="AY95"/>
  <c i="2" r="J37"/>
  <c i="1" r="AX95"/>
  <c i="2"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T198"/>
  <c r="R199"/>
  <c r="R198"/>
  <c r="P199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T162"/>
  <c r="R163"/>
  <c r="R162"/>
  <c r="P163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J137"/>
  <c r="J136"/>
  <c r="F136"/>
  <c r="F134"/>
  <c r="E132"/>
  <c r="BI119"/>
  <c r="BH119"/>
  <c r="BG119"/>
  <c r="BF119"/>
  <c r="BI118"/>
  <c r="BH118"/>
  <c r="BG118"/>
  <c r="BF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J92"/>
  <c r="J91"/>
  <c r="F91"/>
  <c r="F89"/>
  <c r="E87"/>
  <c r="J18"/>
  <c r="E18"/>
  <c r="F137"/>
  <c r="J17"/>
  <c r="J12"/>
  <c r="J134"/>
  <c r="E7"/>
  <c r="E130"/>
  <c i="1"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J199"/>
  <c r="J194"/>
  <c r="J189"/>
  <c r="J185"/>
  <c r="J180"/>
  <c r="BK174"/>
  <c r="BK170"/>
  <c r="BK167"/>
  <c r="BK161"/>
  <c r="BK155"/>
  <c r="BK150"/>
  <c r="J146"/>
  <c r="BK224"/>
  <c r="BK223"/>
  <c r="BK221"/>
  <c r="BK220"/>
  <c r="J219"/>
  <c r="BK217"/>
  <c r="J216"/>
  <c r="BK213"/>
  <c r="J212"/>
  <c r="BK209"/>
  <c r="BK208"/>
  <c r="BK206"/>
  <c r="BK203"/>
  <c r="BK197"/>
  <c r="BK194"/>
  <c r="BK190"/>
  <c r="BK186"/>
  <c r="BK182"/>
  <c r="BK178"/>
  <c r="J176"/>
  <c r="BK169"/>
  <c r="J166"/>
  <c r="J160"/>
  <c r="BK154"/>
  <c r="J151"/>
  <c r="BK147"/>
  <c r="J143"/>
  <c r="BK188"/>
  <c r="BK183"/>
  <c r="BK180"/>
  <c r="BK177"/>
  <c r="BK172"/>
  <c r="J168"/>
  <c r="J163"/>
  <c r="BK158"/>
  <c r="BK152"/>
  <c r="BK149"/>
  <c r="J144"/>
  <c r="F38"/>
  <c r="BK207"/>
  <c r="J202"/>
  <c r="BK196"/>
  <c r="J193"/>
  <c r="BK189"/>
  <c r="J186"/>
  <c r="J182"/>
  <c r="J179"/>
  <c r="J174"/>
  <c r="J169"/>
  <c r="BK165"/>
  <c r="BK160"/>
  <c r="J157"/>
  <c r="J152"/>
  <c r="J148"/>
  <c r="J145"/>
  <c r="F36"/>
  <c r="J225"/>
  <c r="J224"/>
  <c r="BK222"/>
  <c r="J221"/>
  <c r="BK219"/>
  <c r="J218"/>
  <c r="BK216"/>
  <c r="J214"/>
  <c r="BK212"/>
  <c r="BK210"/>
  <c r="J209"/>
  <c r="J207"/>
  <c r="J205"/>
  <c r="BK202"/>
  <c r="BK195"/>
  <c r="J191"/>
  <c r="BK187"/>
  <c r="J184"/>
  <c r="BK179"/>
  <c r="BK173"/>
  <c r="BK168"/>
  <c r="J165"/>
  <c r="BK159"/>
  <c r="J155"/>
  <c r="BK151"/>
  <c r="BK146"/>
  <c i="1" r="AS94"/>
  <c i="2" r="BK205"/>
  <c r="BK199"/>
  <c r="J196"/>
  <c r="BK191"/>
  <c r="J187"/>
  <c r="J183"/>
  <c r="BK176"/>
  <c r="J173"/>
  <c r="J167"/>
  <c r="J161"/>
  <c r="BK157"/>
  <c r="BK153"/>
  <c r="J149"/>
  <c r="BK145"/>
  <c r="J36"/>
  <c r="J195"/>
  <c r="J188"/>
  <c r="BK184"/>
  <c r="J181"/>
  <c r="J177"/>
  <c r="J172"/>
  <c r="BK163"/>
  <c r="J159"/>
  <c r="J153"/>
  <c r="BK148"/>
  <c r="BK144"/>
  <c r="F39"/>
  <c r="BK225"/>
  <c r="J223"/>
  <c r="J222"/>
  <c r="J220"/>
  <c r="BK218"/>
  <c r="J217"/>
  <c r="BK214"/>
  <c r="J213"/>
  <c r="J210"/>
  <c r="J208"/>
  <c r="J206"/>
  <c r="J203"/>
  <c r="J197"/>
  <c r="BK193"/>
  <c r="J190"/>
  <c r="BK185"/>
  <c r="BK181"/>
  <c r="J178"/>
  <c r="J170"/>
  <c r="BK166"/>
  <c r="J158"/>
  <c r="J154"/>
  <c r="J150"/>
  <c r="J147"/>
  <c r="BK143"/>
  <c r="F37"/>
  <c l="1" r="T142"/>
  <c r="P171"/>
  <c r="BK156"/>
  <c r="J156"/>
  <c r="J99"/>
  <c r="P164"/>
  <c r="R171"/>
  <c r="BK192"/>
  <c r="J192"/>
  <c r="J104"/>
  <c r="P142"/>
  <c r="BK175"/>
  <c r="J175"/>
  <c r="J103"/>
  <c r="T192"/>
  <c r="T156"/>
  <c r="R164"/>
  <c r="T171"/>
  <c r="P192"/>
  <c r="R204"/>
  <c r="R156"/>
  <c r="T164"/>
  <c r="R175"/>
  <c r="BK201"/>
  <c r="T201"/>
  <c r="R211"/>
  <c r="BK142"/>
  <c r="J142"/>
  <c r="J98"/>
  <c r="P156"/>
  <c r="P175"/>
  <c r="R192"/>
  <c r="R201"/>
  <c r="BK204"/>
  <c r="J204"/>
  <c r="J108"/>
  <c r="T204"/>
  <c r="T211"/>
  <c r="R142"/>
  <c r="BK164"/>
  <c r="J164"/>
  <c r="J101"/>
  <c r="BK171"/>
  <c r="J171"/>
  <c r="J102"/>
  <c r="T175"/>
  <c r="P201"/>
  <c r="P204"/>
  <c r="BK211"/>
  <c r="J211"/>
  <c r="J109"/>
  <c r="P211"/>
  <c r="BK215"/>
  <c r="J215"/>
  <c r="J110"/>
  <c r="P215"/>
  <c r="R215"/>
  <c r="T215"/>
  <c r="BK198"/>
  <c r="J198"/>
  <c r="J105"/>
  <c r="BK162"/>
  <c r="J162"/>
  <c r="J100"/>
  <c i="1" r="BD95"/>
  <c r="AW95"/>
  <c r="BB95"/>
  <c r="BA95"/>
  <c i="2" r="E85"/>
  <c r="J89"/>
  <c r="F92"/>
  <c r="BE143"/>
  <c r="BE144"/>
  <c r="BE145"/>
  <c r="BE146"/>
  <c r="BE147"/>
  <c r="BE148"/>
  <c r="BE149"/>
  <c r="BE150"/>
  <c r="BE151"/>
  <c r="BE152"/>
  <c r="BE153"/>
  <c r="BE154"/>
  <c r="BE155"/>
  <c r="BE157"/>
  <c r="BE158"/>
  <c r="BE159"/>
  <c r="BE160"/>
  <c r="BE161"/>
  <c r="BE163"/>
  <c r="BE165"/>
  <c r="BE166"/>
  <c r="BE167"/>
  <c r="BE168"/>
  <c r="BE169"/>
  <c r="BE170"/>
  <c r="BE172"/>
  <c r="BE173"/>
  <c r="BE174"/>
  <c r="BE176"/>
  <c r="BE177"/>
  <c r="BE178"/>
  <c r="BE179"/>
  <c r="BE180"/>
  <c r="BE181"/>
  <c r="BE182"/>
  <c r="BE183"/>
  <c r="BE184"/>
  <c r="BE185"/>
  <c r="BE186"/>
  <c r="BE187"/>
  <c r="BE188"/>
  <c r="BE189"/>
  <c r="BE190"/>
  <c r="BE191"/>
  <c r="BE193"/>
  <c r="BE194"/>
  <c r="BE195"/>
  <c r="BE196"/>
  <c r="BE197"/>
  <c r="BE199"/>
  <c r="BE202"/>
  <c r="BE203"/>
  <c r="BE205"/>
  <c r="BE206"/>
  <c r="BE207"/>
  <c r="BE208"/>
  <c r="BE209"/>
  <c r="BE210"/>
  <c r="BE212"/>
  <c r="BE213"/>
  <c r="BE214"/>
  <c r="BE216"/>
  <c r="BE217"/>
  <c r="BE218"/>
  <c r="BE219"/>
  <c r="BE220"/>
  <c r="BE221"/>
  <c r="BE222"/>
  <c r="BE223"/>
  <c r="BE224"/>
  <c r="BE225"/>
  <c i="1" r="BC95"/>
  <c r="BB94"/>
  <c r="W34"/>
  <c r="BC94"/>
  <c r="W35"/>
  <c r="BA94"/>
  <c r="W33"/>
  <c r="BD94"/>
  <c r="W36"/>
  <c i="2" l="1" r="T200"/>
  <c r="BK200"/>
  <c r="J200"/>
  <c r="J106"/>
  <c r="P141"/>
  <c r="P200"/>
  <c r="R141"/>
  <c r="R200"/>
  <c r="T141"/>
  <c r="T140"/>
  <c r="BK141"/>
  <c r="J141"/>
  <c r="J97"/>
  <c r="J201"/>
  <c r="J107"/>
  <c i="1" r="AY94"/>
  <c r="AW94"/>
  <c r="AK33"/>
  <c r="AX94"/>
  <c i="2" l="1" r="R140"/>
  <c r="P140"/>
  <c i="1" r="AU95"/>
  <c i="2" r="BK140"/>
  <c r="J140"/>
  <c r="J96"/>
  <c r="J30"/>
  <c i="1" r="AU94"/>
  <c i="2" r="J119"/>
  <c r="J113"/>
  <c r="J121"/>
  <c l="1" r="BE119"/>
  <c r="J31"/>
  <c r="F35"/>
  <c i="1" r="AZ95"/>
  <c r="AZ94"/>
  <c r="AV94"/>
  <c r="AT94"/>
  <c i="2" r="J32"/>
  <c i="1" r="AG95"/>
  <c r="AG94"/>
  <c r="AK26"/>
  <c l="1" r="AN94"/>
  <c r="AG100"/>
  <c r="CD100"/>
  <c i="2" r="J35"/>
  <c i="1" r="AV95"/>
  <c r="AT95"/>
  <c r="AN95"/>
  <c r="AG99"/>
  <c r="AV99"/>
  <c r="BY99"/>
  <c r="AG101"/>
  <c r="CD101"/>
  <c r="AG98"/>
  <c r="AV98"/>
  <c r="BY98"/>
  <c i="2" l="1" r="J41"/>
  <c i="1" r="CD98"/>
  <c r="CD99"/>
  <c r="AV101"/>
  <c r="BY101"/>
  <c r="AN98"/>
  <c r="AV100"/>
  <c r="BY100"/>
  <c r="AG97"/>
  <c r="AK27"/>
  <c r="AK29"/>
  <c r="AN99"/>
  <c l="1" r="AN101"/>
  <c r="AN100"/>
  <c r="AG103"/>
  <c r="AK32"/>
  <c r="AK38"/>
  <c r="W32"/>
  <c l="1" r="AN97"/>
  <c r="AN103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<sst xmlns="http://schemas.openxmlformats.org/spreadsheetml/2006/main">
  <si>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</si>
  <si>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</si>
  <si>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</si>
  <si>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</si>
  <si>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</si>
  <si>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{22d75104-4e76-4734-8fe0-3dbf98f43c1a}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</si>
  <si>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</si>
  <si>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</si>
  <si>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</si>
  <si>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</si>
  <si>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</si>
  <si>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</si>
  <si>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</si>
  <si>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</si>
  <si>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22-5127-01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</si>
  <si>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</si>
  <si>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</si>
  <si>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Areál autobusy Hranečník - Kolárna</t>
  </si>
  <si>
    <t>KSO:</t>
  </si>
  <si>
    <t>CC-CZ:</t>
  </si>
  <si>
    <t>Místo:</t>
  </si>
  <si>
    <t>Ostrava</t>
  </si>
  <si>
    <t>Datum:</t>
  </si>
  <si>
    <t>11. 1. 2023</t>
  </si>
  <si>
    <t>Zadavatel:</t>
  </si>
  <si>
    <t>IČ:</t>
  </si>
  <si>
    <t>Dopravní podnik Ostrava a.s.</t>
  </si>
  <si>
    <t>DIČ:</t>
  </si>
  <si>
    <t>Uchazeč:</t>
  </si>
  <si>
    <t>Vyplň údaj</t>
  </si>
  <si>
    <t>Projektant:</t>
  </si>
  <si>
    <t>Ing. Jakub Jirčík</t>
  </si>
  <si>
    <t>True</t>
  </si>
  <si>
    <t>Zpracovatel:</t>
  </si>
  <si>
    <t>BKB Metal, a.s.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</si>
  <si>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</si>
  <si>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</si>
  <si>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</si>
  <si>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</si>
  <si>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</si>
  <si>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</si>
  <si>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</si>
  <si>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</si>
  <si>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</si>
  <si>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</si>
  <si>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</si>
  <si>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</si>
  <si>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</si>
  <si>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</si>
  <si>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</si>
  <si>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</si>
  <si>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</si>
  <si>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</si>
  <si>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</si>
  <si>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</si>
  <si>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</si>
  <si>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</si>
  <si>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</si>
  <si>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</si>
  <si>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</si>
  <si>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</si>
  <si>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</si>
  <si>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</si>
  <si>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</si>
  <si>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</si>
  <si>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</si>
  <si>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</si>
  <si>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</si>
  <si>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</si>
  <si>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</si>
  <si>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</si>
  <si>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</si>
  <si>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</si>
  <si>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</si>
  <si>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</si>
  <si>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</si>
  <si>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</si>
  <si>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</si>
  <si>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</si>
  <si>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</si>
  <si>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</si>
  <si>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</si>
  <si>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</si>
  <si>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</si>
  <si>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Architektonicko-stavební řešení</t>
  </si>
  <si>
    <t>STA</t>
  </si>
  <si>
    <t>1</t>
  </si>
  <si>
    <t>{5f28545e-a699-465d-81dc-0f54d9d2fd29}</t>
  </si>
  <si>
    <t>2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</si>
  <si>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</si>
  <si>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</si>
  <si>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</si>
  <si>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</si>
  <si>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</si>
  <si>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</si>
  <si>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</si>
  <si>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</si>
  <si>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</si>
  <si>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</si>
  <si>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</si>
  <si>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D.1.1 - Architektonicko-stavební řešení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</si>
  <si>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</si>
  <si>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</si>
  <si>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</si>
  <si>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</si>
  <si>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</si>
  <si>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</si>
  <si>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</si>
  <si>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</si>
  <si>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</si>
  <si>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</si>
  <si>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</si>
  <si>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</si>
  <si>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</si>
  <si>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</si>
  <si>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</si>
  <si>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</si>
  <si>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731 - Ústřední vytápění - kotelny</t>
  </si>
  <si>
    <t xml:space="preserve">    764 - Konstrukce klempířské</t>
  </si>
  <si>
    <t xml:space="preserve">    765 - Krytina skládaná</t>
  </si>
  <si>
    <t xml:space="preserve">    767 - Konstrukce zámečnické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</si>
  <si>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</si>
  <si>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</si>
  <si>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</si>
  <si>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</si>
  <si>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</si>
  <si>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</si>
  <si>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</si>
  <si>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</si>
  <si>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</si>
  <si>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</si>
  <si>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</si>
  <si>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</si>
  <si>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</si>
  <si>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</si>
  <si>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</si>
  <si>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</si>
  <si>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</si>
  <si>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</si>
  <si>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</si>
  <si>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</si>
  <si>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</si>
  <si>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</si>
  <si>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</si>
  <si>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</si>
  <si>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</si>
  <si>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</si>
  <si>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</si>
  <si>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113202111</t>
  </si>
  <si>
    <t>Vytrhání obrub krajníků obrubníků stojatých a jejich očištění - budou vráceny zpět</t>
  </si>
  <si>
    <t>m</t>
  </si>
  <si>
    <t>4</t>
  </si>
  <si>
    <t>1595832739</t>
  </si>
  <si>
    <t>131251102</t>
  </si>
  <si>
    <t>Hloubení jam nezapažených v hornině třídy těžitelnosti I skupiny 3 objem do 50 m3 strojně</t>
  </si>
  <si>
    <t>m3</t>
  </si>
  <si>
    <t>-667173244</t>
  </si>
  <si>
    <t>3</t>
  </si>
  <si>
    <t>162351103</t>
  </si>
  <si>
    <t>Vodorovné přemístění přes 50 do 500 m výkopku/sypaniny z horniny třídy těžitelnosti I skupiny 1 až 3</t>
  </si>
  <si>
    <t>-928858142</t>
  </si>
  <si>
    <t>167151101</t>
  </si>
  <si>
    <t>Nakládání výkopku z hornin třídy těžitelnosti I skupiny 1 až 3 do 100 m3</t>
  </si>
  <si>
    <t>1401294773</t>
  </si>
  <si>
    <t>5</t>
  </si>
  <si>
    <t>162751117</t>
  </si>
  <si>
    <t>Vodorovné přemístění přes 9 000 do 10000 m výkopku/sypaniny z horniny třídy těžitelnosti I skupiny 1 až 3</t>
  </si>
  <si>
    <t>-478285291</t>
  </si>
  <si>
    <t>6</t>
  </si>
  <si>
    <t>171251201</t>
  </si>
  <si>
    <t>Uložení sypaniny na skládky nebo meziskládky</t>
  </si>
  <si>
    <t>-1447090607</t>
  </si>
  <si>
    <t>7</t>
  </si>
  <si>
    <t>171201221</t>
  </si>
  <si>
    <t>Poplatek za uložení na skládce (skládkovné) zeminy a kamení kód odpadu 17 05 04</t>
  </si>
  <si>
    <t>t</t>
  </si>
  <si>
    <t>1020769977</t>
  </si>
  <si>
    <t>8</t>
  </si>
  <si>
    <t>174151101</t>
  </si>
  <si>
    <t>Obsypy patek, podsyp pod betonovou deskou, lože pod obrubník a obsyp kolem odvodnění kanálku štěrkodrtí se zhutněním na Edef,2 = 45 MPa</t>
  </si>
  <si>
    <t>-1708018053</t>
  </si>
  <si>
    <t>9</t>
  </si>
  <si>
    <t>M</t>
  </si>
  <si>
    <t>58344171</t>
  </si>
  <si>
    <t>štěrkodrť frakce 0/32 s plynulou křivkou zrnitosti</t>
  </si>
  <si>
    <t>1301873867</t>
  </si>
  <si>
    <t>10</t>
  </si>
  <si>
    <t>181111121</t>
  </si>
  <si>
    <t xml:space="preserve">Plošná úprava terénu  v rovinně a svahu do 1:5</t>
  </si>
  <si>
    <t>m2</t>
  </si>
  <si>
    <t>532700456</t>
  </si>
  <si>
    <t>11</t>
  </si>
  <si>
    <t>180405114</t>
  </si>
  <si>
    <t>Založení trávníku ve vegetačních prefabrikátech výsevem směsi substrátu a semene v rovině a ve svahu do 1:5</t>
  </si>
  <si>
    <t>1882867404</t>
  </si>
  <si>
    <t>12</t>
  </si>
  <si>
    <t>00572470</t>
  </si>
  <si>
    <t>osivo směs travní univerzál</t>
  </si>
  <si>
    <t>kg</t>
  </si>
  <si>
    <t>-646399484</t>
  </si>
  <si>
    <t>13</t>
  </si>
  <si>
    <t>181912112</t>
  </si>
  <si>
    <t>Úprava pláně v hornině třídy těžitelnosti I skupiny 3 se zhutněním ručně</t>
  </si>
  <si>
    <t>-2076528052</t>
  </si>
  <si>
    <t>Zakládání</t>
  </si>
  <si>
    <t>14</t>
  </si>
  <si>
    <t>274313611</t>
  </si>
  <si>
    <t>Základové pásy z betonu tř. C 16/20 X0 - podkladní beton</t>
  </si>
  <si>
    <t>-51075127</t>
  </si>
  <si>
    <t>275322511</t>
  </si>
  <si>
    <t>Základové patky ze ŽB se zvýšenými nároky na prostředí tř. C 30/37 XC2</t>
  </si>
  <si>
    <t>682608763</t>
  </si>
  <si>
    <t>16</t>
  </si>
  <si>
    <t>275351121.1</t>
  </si>
  <si>
    <t>Zřízení bednění základových patek</t>
  </si>
  <si>
    <t>335860920</t>
  </si>
  <si>
    <t>17</t>
  </si>
  <si>
    <t>275351122.1</t>
  </si>
  <si>
    <t>Odstranění bednění základových patek</t>
  </si>
  <si>
    <t>1342071601</t>
  </si>
  <si>
    <t>18</t>
  </si>
  <si>
    <t>275361821</t>
  </si>
  <si>
    <t>Výztuž základových patek betonářskou kruhovou žebírkovou ocelí 10 505 (R)</t>
  </si>
  <si>
    <t>-1807486677</t>
  </si>
  <si>
    <t>Svislé a kompletní konstrukce</t>
  </si>
  <si>
    <t>19</t>
  </si>
  <si>
    <t>348401320R1</t>
  </si>
  <si>
    <t>Rozvinutí, montáž a napnutí ostnatého drátu včetně systémových sloupků</t>
  </si>
  <si>
    <t>468011002</t>
  </si>
  <si>
    <t>Úpravy povrchů, podlahy a osazování výplní</t>
  </si>
  <si>
    <t>20</t>
  </si>
  <si>
    <t>631311235</t>
  </si>
  <si>
    <t>Mazanina přes 120 do 240 mm z betonu prostého se zvýšenými nároky na prostředí tř. 30/37 XC2, XF1 - 8/16 - S3, bez bednění</t>
  </si>
  <si>
    <t>1224649619</t>
  </si>
  <si>
    <t>631319013R01</t>
  </si>
  <si>
    <t>Příplatek k mazanině tl přes 120 do 240 mm za kartáčování povrchu</t>
  </si>
  <si>
    <t>-401540005</t>
  </si>
  <si>
    <t>22</t>
  </si>
  <si>
    <t>631362021</t>
  </si>
  <si>
    <t>Výztuž mazanin svařovanými sítěmi Kari</t>
  </si>
  <si>
    <t>143262294</t>
  </si>
  <si>
    <t>23</t>
  </si>
  <si>
    <t>634112115</t>
  </si>
  <si>
    <t>Dilatace betonové desky od stávající stavby výšky 150 mm - Mirelon tl 10 mm</t>
  </si>
  <si>
    <t>1337327058</t>
  </si>
  <si>
    <t>24</t>
  </si>
  <si>
    <t>634911123</t>
  </si>
  <si>
    <t>Řezání dilatačních spár š 10 mm hl 35 mm v čerstvé betonové mazanině</t>
  </si>
  <si>
    <t>-870757239</t>
  </si>
  <si>
    <t>25</t>
  </si>
  <si>
    <t>634663111</t>
  </si>
  <si>
    <t>Výplň dilatačních spar šířky do 10 mm v mazaninách polyuretovou samonivelační hmotou</t>
  </si>
  <si>
    <t>361488487</t>
  </si>
  <si>
    <t>Trubní vedení</t>
  </si>
  <si>
    <t>26</t>
  </si>
  <si>
    <t>871265211</t>
  </si>
  <si>
    <t>Kanalizační potrubí z tvrdého PVC jednovrstvé tuhost třídy SN4 DN 110 - napojení odvodnění betonového žlabu</t>
  </si>
  <si>
    <t>-1496431935</t>
  </si>
  <si>
    <t>27</t>
  </si>
  <si>
    <t>28611113.1</t>
  </si>
  <si>
    <t>trubka a kolena kanalizační PVC DN 110 SN4</t>
  </si>
  <si>
    <t>1744382472</t>
  </si>
  <si>
    <t>28</t>
  </si>
  <si>
    <t>891R1</t>
  </si>
  <si>
    <t>Přemístění stávající schránky na hadici k připojení hydrantu a klíče na spuštění hydrantu (nové umístění dle požadavků investora) - odhad</t>
  </si>
  <si>
    <t>kpl</t>
  </si>
  <si>
    <t>459100226</t>
  </si>
  <si>
    <t>Ostatní konstrukce a práce, bourání</t>
  </si>
  <si>
    <t>29</t>
  </si>
  <si>
    <t>916231213</t>
  </si>
  <si>
    <t>Osazení chodníkového obrubníku betonového se zřízením lože, s vyplněním a zatřením spár cementovou maltou stojatého s boční opěrou z betonu prostého, do lože z betonu prostého C 12/15 včetně dodání betonu</t>
  </si>
  <si>
    <t>-888174074</t>
  </si>
  <si>
    <t>30</t>
  </si>
  <si>
    <t>935113111</t>
  </si>
  <si>
    <t>Osazení odvodňovacího polymerbetonového žlabu s krycím roštem šířky do 200 mm</t>
  </si>
  <si>
    <t>-259180039</t>
  </si>
  <si>
    <t>31</t>
  </si>
  <si>
    <t>56241203R1</t>
  </si>
  <si>
    <t>žlab odvodňovací PE/PP světlá š 200mm</t>
  </si>
  <si>
    <t>-1965086457</t>
  </si>
  <si>
    <t>32</t>
  </si>
  <si>
    <t>56241029R1</t>
  </si>
  <si>
    <t>rošt mřížkový Pz pro žlab š 200mm</t>
  </si>
  <si>
    <t>1294936793</t>
  </si>
  <si>
    <t>33</t>
  </si>
  <si>
    <t>936174311</t>
  </si>
  <si>
    <t>Montáž stojanu na kola pro 5 kol kotevními šrouby na pevný podklad (dle odsouhlasení investora)</t>
  </si>
  <si>
    <t>kus</t>
  </si>
  <si>
    <t>1720849418</t>
  </si>
  <si>
    <t>34</t>
  </si>
  <si>
    <t>74910151</t>
  </si>
  <si>
    <t>stojan na kola na 5 kol jednostranný, kov</t>
  </si>
  <si>
    <t>112485505</t>
  </si>
  <si>
    <t>35</t>
  </si>
  <si>
    <t>966049831R1</t>
  </si>
  <si>
    <t>Demontáž betonových plotových panelů - odhad</t>
  </si>
  <si>
    <t>-172791148</t>
  </si>
  <si>
    <t>36</t>
  </si>
  <si>
    <t>966072811R1</t>
  </si>
  <si>
    <t>Demontáž stávajícího oplocení z plotových dílců včetně systémových sloupků</t>
  </si>
  <si>
    <t>-589632568</t>
  </si>
  <si>
    <t>37</t>
  </si>
  <si>
    <t>977151111</t>
  </si>
  <si>
    <t>Jádrové vrty diamantovými korunkami do stavebních materiálů D do 35 mm - kotvení ocelové konstrukce</t>
  </si>
  <si>
    <t>-781570016</t>
  </si>
  <si>
    <t>38</t>
  </si>
  <si>
    <t>HLT.2022696</t>
  </si>
  <si>
    <t>Vytlač. lep. hm. HIT-HY 200-A 330/2 - kotvení ocelové konstrukce</t>
  </si>
  <si>
    <t>1305176917</t>
  </si>
  <si>
    <t>39</t>
  </si>
  <si>
    <t>977312113</t>
  </si>
  <si>
    <t>Řezání stávajících betonových mazanin s vyztužením hloubky přes 100 do 150 mm</t>
  </si>
  <si>
    <t>-458086080</t>
  </si>
  <si>
    <t>40</t>
  </si>
  <si>
    <t>965042241</t>
  </si>
  <si>
    <t>Bourání podkladů pod dlažby nebo mazanin betonových nebo z litého asfaltu tl přes 100 mm pl přes 4 m2</t>
  </si>
  <si>
    <t>-976840434</t>
  </si>
  <si>
    <t>41</t>
  </si>
  <si>
    <t>965049111</t>
  </si>
  <si>
    <t>Příplatek k bourání betonových mazanin za bourání mazanin se svařovanou sítí tl do 100 mm</t>
  </si>
  <si>
    <t>2036195667</t>
  </si>
  <si>
    <t>42</t>
  </si>
  <si>
    <t>9R2.1</t>
  </si>
  <si>
    <t>Podlití nesmrštivou zálivkovou maltou Sikagrout 314</t>
  </si>
  <si>
    <t>-508640898</t>
  </si>
  <si>
    <t>43</t>
  </si>
  <si>
    <t>275351121</t>
  </si>
  <si>
    <t>Zřízení bednění pro podlití</t>
  </si>
  <si>
    <t>390420274</t>
  </si>
  <si>
    <t>44</t>
  </si>
  <si>
    <t>275351122</t>
  </si>
  <si>
    <t>Odstranění bednění pro podlití</t>
  </si>
  <si>
    <t>880361706</t>
  </si>
  <si>
    <t>997</t>
  </si>
  <si>
    <t>Přesun sutě</t>
  </si>
  <si>
    <t>45</t>
  </si>
  <si>
    <t>997013211</t>
  </si>
  <si>
    <t>Vnitrostaveništní doprava suti a vybouraných hmot pro budovy v do 6 m ručně</t>
  </si>
  <si>
    <t>30394419</t>
  </si>
  <si>
    <t>46</t>
  </si>
  <si>
    <t>997013501</t>
  </si>
  <si>
    <t>Odvoz suti a vybouraných hmot na skládku nebo meziskládku do 1 km se složením</t>
  </si>
  <si>
    <t>334431336</t>
  </si>
  <si>
    <t>47</t>
  </si>
  <si>
    <t>997013509</t>
  </si>
  <si>
    <t>Příplatek k odvozu suti a vybouraných hmot na skládku ZKD 1 km přes 1 km</t>
  </si>
  <si>
    <t>1718761477</t>
  </si>
  <si>
    <t>48</t>
  </si>
  <si>
    <t>997013631</t>
  </si>
  <si>
    <t>Poplatek za uložení na skládce (skládkovné) stavebního odpadu směsného kód odpadu 17 09 04</t>
  </si>
  <si>
    <t>2137889770</t>
  </si>
  <si>
    <t>49</t>
  </si>
  <si>
    <t>997013813</t>
  </si>
  <si>
    <t>Poplatek za uložení na skládce (skládkovné) stavebního odpadu z plastických hmot kód odpadu 17 02 03</t>
  </si>
  <si>
    <t>898118754</t>
  </si>
  <si>
    <t>998</t>
  </si>
  <si>
    <t>Přesun hmot</t>
  </si>
  <si>
    <t>50</t>
  </si>
  <si>
    <t>998011001</t>
  </si>
  <si>
    <t>701021308</t>
  </si>
  <si>
    <t>PSV</t>
  </si>
  <si>
    <t>Práce a dodávky PSV</t>
  </si>
  <si>
    <t>731</t>
  </si>
  <si>
    <t>Ústřední vytápění - kotelny</t>
  </si>
  <si>
    <t>51</t>
  </si>
  <si>
    <t>731810342</t>
  </si>
  <si>
    <t>Prodloužení odkouření kondenzačního kotle - nerezový komín koncentrický průměru 80/125 mm. Přesnější informace a typ zajistí dodavatel na základě revizní zprávy. S instalací komínu souvisí úpravy trapézového plechu střechy kolárny.</t>
  </si>
  <si>
    <t>-711349460</t>
  </si>
  <si>
    <t>52</t>
  </si>
  <si>
    <t>998731101</t>
  </si>
  <si>
    <t>Přesun hmot tonážní pro kotelny v objektech v do 6 m</t>
  </si>
  <si>
    <t>-352980412</t>
  </si>
  <si>
    <t>764</t>
  </si>
  <si>
    <t>Konstrukce klempířské</t>
  </si>
  <si>
    <t>53</t>
  </si>
  <si>
    <t>764214403R01</t>
  </si>
  <si>
    <t>Dodání a montáž závětrné lišty z Pz plechu tl 0,55 mm rš 250 mm</t>
  </si>
  <si>
    <t>-570054001</t>
  </si>
  <si>
    <t>54</t>
  </si>
  <si>
    <t>764311403R01</t>
  </si>
  <si>
    <t>Dodání a montáž lemování ke zdi z Pz plechu tl 0,55 mm rš 250 mm</t>
  </si>
  <si>
    <t>-1073412603</t>
  </si>
  <si>
    <t>55</t>
  </si>
  <si>
    <t>764511404</t>
  </si>
  <si>
    <t>Žlab podokapní z pozinkovaného plechu včetně háků a čel půlkruhový rš 330 mm</t>
  </si>
  <si>
    <t>1784759277</t>
  </si>
  <si>
    <t>56</t>
  </si>
  <si>
    <t>764511444</t>
  </si>
  <si>
    <t>Kotlík oválný (trychtýřový) pro podokapní žlaby z Pz plechu 330/100 mm</t>
  </si>
  <si>
    <t>1220929091</t>
  </si>
  <si>
    <t>57</t>
  </si>
  <si>
    <t>764518422</t>
  </si>
  <si>
    <t>Svody kruhové včetně objímek, kolen, odskoků z Pz plechu průměru 100 mm</t>
  </si>
  <si>
    <t>718804842</t>
  </si>
  <si>
    <t>58</t>
  </si>
  <si>
    <t>998764101</t>
  </si>
  <si>
    <t>Přesun hmot tonážní pro konstrukce klempířské v objektech v do 6 m</t>
  </si>
  <si>
    <t>-1836265507</t>
  </si>
  <si>
    <t>765</t>
  </si>
  <si>
    <t>Krytina skládaná</t>
  </si>
  <si>
    <t>59</t>
  </si>
  <si>
    <t>765142801</t>
  </si>
  <si>
    <t>Demontáž krytiny z polykarbonátových desek</t>
  </si>
  <si>
    <t>-2094373586</t>
  </si>
  <si>
    <t>60</t>
  </si>
  <si>
    <t>765144101</t>
  </si>
  <si>
    <t>Krytina z polykarbonátových desek trapézových PALRAM SUNTUF 2UV (8m2)</t>
  </si>
  <si>
    <t>-1573703699</t>
  </si>
  <si>
    <t>61</t>
  </si>
  <si>
    <t>998765101</t>
  </si>
  <si>
    <t>Přesun hmot tonážní pro krytiny skládané v objektech v do 6 m</t>
  </si>
  <si>
    <t>-1132441718</t>
  </si>
  <si>
    <t>767</t>
  </si>
  <si>
    <t>Konstrukce zámečnické</t>
  </si>
  <si>
    <t>62</t>
  </si>
  <si>
    <t>767122112R1</t>
  </si>
  <si>
    <t>Dodání a montáž oplocení plotovými panely výšky 2,03 m, vč. systémových slopuků</t>
  </si>
  <si>
    <t>-1343569909</t>
  </si>
  <si>
    <t>63</t>
  </si>
  <si>
    <t>767134802R1</t>
  </si>
  <si>
    <t>Demontáž stávajícího oplocení z vlnitého plechu</t>
  </si>
  <si>
    <t>-1249967468</t>
  </si>
  <si>
    <t>64</t>
  </si>
  <si>
    <t>767391112</t>
  </si>
  <si>
    <t>Montáž krytiny z tvarovaných plechů šroubováním</t>
  </si>
  <si>
    <t>-481833432</t>
  </si>
  <si>
    <t>65</t>
  </si>
  <si>
    <t>154R1</t>
  </si>
  <si>
    <t>plech trapézový 50/250 tl 0,75 mm</t>
  </si>
  <si>
    <t>-2047864783</t>
  </si>
  <si>
    <t>66</t>
  </si>
  <si>
    <t>767391112R1</t>
  </si>
  <si>
    <t>Oplocení vlnitým plechem, příp. zpětná montáž stávajícího vlnitého plechu (barva plechu dle návrhu investora)</t>
  </si>
  <si>
    <t>507071225</t>
  </si>
  <si>
    <t>67</t>
  </si>
  <si>
    <t>13835000</t>
  </si>
  <si>
    <t>plech vlnitý z lakovaného AlZn tl 0,75mm</t>
  </si>
  <si>
    <t>-163767026</t>
  </si>
  <si>
    <t>68</t>
  </si>
  <si>
    <t>767995115R1</t>
  </si>
  <si>
    <t>Dodání a montáž ocelové konstrukce příštřešku včetně povrchové úpravy a kotevního materiálu</t>
  </si>
  <si>
    <t>-288355489</t>
  </si>
  <si>
    <t>69</t>
  </si>
  <si>
    <t>767996702</t>
  </si>
  <si>
    <t>Demontáž ocelového přístřešku včetně kotvení řezáním hm jednotlivých dílů přes 50 do 100 kg</t>
  </si>
  <si>
    <t>-654279530</t>
  </si>
  <si>
    <t>70</t>
  </si>
  <si>
    <t>767996702R2</t>
  </si>
  <si>
    <t>Demontáž OK oplocení - 2× U80, dl. 1,62 m</t>
  </si>
  <si>
    <t>-1342200898</t>
  </si>
  <si>
    <t>71</t>
  </si>
  <si>
    <t>998767101</t>
  </si>
  <si>
    <t>Přesun hmot tonážní pro zámečnické konstrukce v objektech v do 6 m</t>
  </si>
  <si>
    <t>757192412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</si>
</sst>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4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2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29" fillId="0" borderId="0" xfId="0" applyNumberFormat="1" applyFont="1" applyAlignment="1" applyProtection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0" fontId="32" fillId="0" borderId="23" xfId="0" applyFont="1" applyBorder="1" applyAlignment="1" applyProtection="1">
      <alignment horizontal="center" vertical="center"/>
    </xf>
    <xf numFmtId="49" fontId="32" fillId="0" borderId="23" xfId="0" applyNumberFormat="1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center" vertical="center" wrapText="1"/>
    </xf>
    <xf numFmtId="167" fontId="32" fillId="0" borderId="23" xfId="0" applyNumberFormat="1" applyFont="1" applyBorder="1" applyAlignment="1" applyProtection="1">
      <alignment vertical="center"/>
    </xf>
    <xf numFmtId="4" fontId="32" fillId="2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</xf>
    <xf numFmtId="0" fontId="33" fillId="0" borderId="23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1" customFormat="1" ht="14.4" customHeight="1">
      <c r="B26" s="18"/>
      <c r="C26" s="19"/>
      <c r="D26" s="35" t="s">
        <v>36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36">
        <f>ROUND(AG94,2)</f>
        <v>0</v>
      </c>
      <c r="AL26" s="19"/>
      <c r="AM26" s="19"/>
      <c r="AN26" s="19"/>
      <c r="AO26" s="19"/>
      <c r="AP26" s="19"/>
      <c r="AQ26" s="19"/>
      <c r="AR26" s="17"/>
      <c r="BE26" s="28"/>
    </row>
    <row r="27" s="1" customFormat="1" ht="14.4" customHeight="1">
      <c r="B27" s="18"/>
      <c r="C27" s="19"/>
      <c r="D27" s="35" t="s">
        <v>37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36">
        <f>ROUND(AG97, 2)</f>
        <v>0</v>
      </c>
      <c r="AL27" s="36"/>
      <c r="AM27" s="36"/>
      <c r="AN27" s="36"/>
      <c r="AO27" s="36"/>
      <c r="AP27" s="19"/>
      <c r="AQ27" s="19"/>
      <c r="AR27" s="17"/>
      <c r="BE27" s="28"/>
    </row>
    <row r="28" s="2" customFormat="1" ht="6.96" customHeigh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0"/>
      <c r="BE28" s="28"/>
    </row>
    <row r="29" s="2" customFormat="1" ht="25.92" customHeight="1">
      <c r="A29" s="37"/>
      <c r="B29" s="38"/>
      <c r="C29" s="39"/>
      <c r="D29" s="41" t="s">
        <v>38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3">
        <f>ROUND(AK26 + AK27, 2)</f>
        <v>0</v>
      </c>
      <c r="AL29" s="42"/>
      <c r="AM29" s="42"/>
      <c r="AN29" s="42"/>
      <c r="AO29" s="42"/>
      <c r="AP29" s="39"/>
      <c r="AQ29" s="39"/>
      <c r="AR29" s="40"/>
      <c r="BE29" s="28"/>
    </row>
    <row r="30" s="2" customFormat="1" ht="6.96" customHeight="1">
      <c r="A30" s="37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0"/>
      <c r="BE30" s="28"/>
    </row>
    <row r="31" s="2" customFormat="1">
      <c r="A31" s="37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44" t="s">
        <v>39</v>
      </c>
      <c r="M31" s="44"/>
      <c r="N31" s="44"/>
      <c r="O31" s="44"/>
      <c r="P31" s="44"/>
      <c r="Q31" s="39"/>
      <c r="R31" s="39"/>
      <c r="S31" s="39"/>
      <c r="T31" s="39"/>
      <c r="U31" s="39"/>
      <c r="V31" s="39"/>
      <c r="W31" s="44" t="s">
        <v>40</v>
      </c>
      <c r="X31" s="44"/>
      <c r="Y31" s="44"/>
      <c r="Z31" s="44"/>
      <c r="AA31" s="44"/>
      <c r="AB31" s="44"/>
      <c r="AC31" s="44"/>
      <c r="AD31" s="44"/>
      <c r="AE31" s="44"/>
      <c r="AF31" s="39"/>
      <c r="AG31" s="39"/>
      <c r="AH31" s="39"/>
      <c r="AI31" s="39"/>
      <c r="AJ31" s="39"/>
      <c r="AK31" s="44" t="s">
        <v>41</v>
      </c>
      <c r="AL31" s="44"/>
      <c r="AM31" s="44"/>
      <c r="AN31" s="44"/>
      <c r="AO31" s="44"/>
      <c r="AP31" s="39"/>
      <c r="AQ31" s="39"/>
      <c r="AR31" s="40"/>
      <c r="BE31" s="28"/>
    </row>
    <row r="32" s="3" customFormat="1" ht="14.4" customHeight="1">
      <c r="A32" s="3"/>
      <c r="B32" s="45"/>
      <c r="C32" s="46"/>
      <c r="D32" s="29" t="s">
        <v>42</v>
      </c>
      <c r="E32" s="46"/>
      <c r="F32" s="29" t="s">
        <v>43</v>
      </c>
      <c r="G32" s="46"/>
      <c r="H32" s="46"/>
      <c r="I32" s="46"/>
      <c r="J32" s="46"/>
      <c r="K32" s="46"/>
      <c r="L32" s="47">
        <v>0.20999999999999999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ROUND(AZ94 + SUM(CD97:CD101),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f>ROUND(AV94 + SUM(BY97:BY101), 2)</f>
        <v>0</v>
      </c>
      <c r="AL32" s="46"/>
      <c r="AM32" s="46"/>
      <c r="AN32" s="46"/>
      <c r="AO32" s="46"/>
      <c r="AP32" s="46"/>
      <c r="AQ32" s="46"/>
      <c r="AR32" s="49"/>
      <c r="BE32" s="50"/>
    </row>
    <row r="33" s="3" customFormat="1" ht="14.4" customHeight="1">
      <c r="A33" s="3"/>
      <c r="B33" s="45"/>
      <c r="C33" s="46"/>
      <c r="D33" s="46"/>
      <c r="E33" s="46"/>
      <c r="F33" s="29" t="s">
        <v>44</v>
      </c>
      <c r="G33" s="46"/>
      <c r="H33" s="46"/>
      <c r="I33" s="46"/>
      <c r="J33" s="46"/>
      <c r="K33" s="46"/>
      <c r="L33" s="47">
        <v>0.14999999999999999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ROUND(BA94 + SUM(CE97:CE101),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f>ROUND(AW94 + SUM(BZ97:BZ101), 2)</f>
        <v>0</v>
      </c>
      <c r="AL33" s="46"/>
      <c r="AM33" s="46"/>
      <c r="AN33" s="46"/>
      <c r="AO33" s="46"/>
      <c r="AP33" s="46"/>
      <c r="AQ33" s="46"/>
      <c r="AR33" s="49"/>
      <c r="BE33" s="50"/>
    </row>
    <row r="34" hidden="1" s="3" customFormat="1" ht="14.4" customHeight="1">
      <c r="A34" s="3"/>
      <c r="B34" s="45"/>
      <c r="C34" s="46"/>
      <c r="D34" s="46"/>
      <c r="E34" s="46"/>
      <c r="F34" s="29" t="s">
        <v>45</v>
      </c>
      <c r="G34" s="46"/>
      <c r="H34" s="46"/>
      <c r="I34" s="46"/>
      <c r="J34" s="46"/>
      <c r="K34" s="46"/>
      <c r="L34" s="47">
        <v>0.20999999999999999</v>
      </c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8">
        <f>ROUND(BB94 + SUM(CF97:CF101), 2)</f>
        <v>0</v>
      </c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8">
        <v>0</v>
      </c>
      <c r="AL34" s="46"/>
      <c r="AM34" s="46"/>
      <c r="AN34" s="46"/>
      <c r="AO34" s="46"/>
      <c r="AP34" s="46"/>
      <c r="AQ34" s="46"/>
      <c r="AR34" s="49"/>
      <c r="BE34" s="50"/>
    </row>
    <row r="35" hidden="1" s="3" customFormat="1" ht="14.4" customHeight="1">
      <c r="A35" s="3"/>
      <c r="B35" s="45"/>
      <c r="C35" s="46"/>
      <c r="D35" s="46"/>
      <c r="E35" s="46"/>
      <c r="F35" s="29" t="s">
        <v>46</v>
      </c>
      <c r="G35" s="46"/>
      <c r="H35" s="46"/>
      <c r="I35" s="46"/>
      <c r="J35" s="46"/>
      <c r="K35" s="46"/>
      <c r="L35" s="47">
        <v>0.14999999999999999</v>
      </c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8">
        <f>ROUND(BC94 + SUM(CG97:CG101), 2)</f>
        <v>0</v>
      </c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8">
        <v>0</v>
      </c>
      <c r="AL35" s="46"/>
      <c r="AM35" s="46"/>
      <c r="AN35" s="46"/>
      <c r="AO35" s="46"/>
      <c r="AP35" s="46"/>
      <c r="AQ35" s="46"/>
      <c r="AR35" s="49"/>
      <c r="BE35" s="3"/>
    </row>
    <row r="36" hidden="1" s="3" customFormat="1" ht="14.4" customHeight="1">
      <c r="A36" s="3"/>
      <c r="B36" s="45"/>
      <c r="C36" s="46"/>
      <c r="D36" s="46"/>
      <c r="E36" s="46"/>
      <c r="F36" s="29" t="s">
        <v>47</v>
      </c>
      <c r="G36" s="46"/>
      <c r="H36" s="46"/>
      <c r="I36" s="46"/>
      <c r="J36" s="46"/>
      <c r="K36" s="46"/>
      <c r="L36" s="47">
        <v>0</v>
      </c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8">
        <f>ROUND(BD94 + SUM(CH97:CH101), 2)</f>
        <v>0</v>
      </c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8">
        <v>0</v>
      </c>
      <c r="AL36" s="46"/>
      <c r="AM36" s="46"/>
      <c r="AN36" s="46"/>
      <c r="AO36" s="46"/>
      <c r="AP36" s="46"/>
      <c r="AQ36" s="46"/>
      <c r="AR36" s="49"/>
      <c r="BE36" s="3"/>
    </row>
    <row r="37" s="2" customFormat="1" ht="6.96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0"/>
      <c r="BE37" s="37"/>
    </row>
    <row r="38" s="2" customFormat="1" ht="25.92" customHeight="1">
      <c r="A38" s="37"/>
      <c r="B38" s="38"/>
      <c r="C38" s="51"/>
      <c r="D38" s="52" t="s">
        <v>48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4" t="s">
        <v>49</v>
      </c>
      <c r="U38" s="53"/>
      <c r="V38" s="53"/>
      <c r="W38" s="53"/>
      <c r="X38" s="55" t="s">
        <v>50</v>
      </c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6">
        <f>SUM(AK29:AK36)</f>
        <v>0</v>
      </c>
      <c r="AL38" s="53"/>
      <c r="AM38" s="53"/>
      <c r="AN38" s="53"/>
      <c r="AO38" s="57"/>
      <c r="AP38" s="51"/>
      <c r="AQ38" s="51"/>
      <c r="AR38" s="40"/>
      <c r="BE38" s="37"/>
    </row>
    <row r="39" s="2" customFormat="1" ht="6.96" customHeight="1">
      <c r="A39" s="37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0"/>
      <c r="BE39" s="37"/>
    </row>
    <row r="40" s="2" customFormat="1" ht="14.4" customHeight="1">
      <c r="A40" s="37"/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40"/>
      <c r="BE40" s="3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8"/>
      <c r="C49" s="59"/>
      <c r="D49" s="60" t="s">
        <v>51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52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7"/>
      <c r="B60" s="38"/>
      <c r="C60" s="39"/>
      <c r="D60" s="63" t="s">
        <v>53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3" t="s">
        <v>54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3" t="s">
        <v>53</v>
      </c>
      <c r="AI60" s="42"/>
      <c r="AJ60" s="42"/>
      <c r="AK60" s="42"/>
      <c r="AL60" s="42"/>
      <c r="AM60" s="63" t="s">
        <v>54</v>
      </c>
      <c r="AN60" s="42"/>
      <c r="AO60" s="42"/>
      <c r="AP60" s="39"/>
      <c r="AQ60" s="39"/>
      <c r="AR60" s="40"/>
      <c r="BE60" s="37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7"/>
      <c r="B64" s="38"/>
      <c r="C64" s="39"/>
      <c r="D64" s="60" t="s">
        <v>55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56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0"/>
      <c r="BE64" s="37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7"/>
      <c r="B75" s="38"/>
      <c r="C75" s="39"/>
      <c r="D75" s="63" t="s">
        <v>53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3" t="s">
        <v>54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3" t="s">
        <v>53</v>
      </c>
      <c r="AI75" s="42"/>
      <c r="AJ75" s="42"/>
      <c r="AK75" s="42"/>
      <c r="AL75" s="42"/>
      <c r="AM75" s="63" t="s">
        <v>54</v>
      </c>
      <c r="AN75" s="42"/>
      <c r="AO75" s="42"/>
      <c r="AP75" s="39"/>
      <c r="AQ75" s="39"/>
      <c r="AR75" s="40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0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0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0"/>
      <c r="BE81" s="37"/>
    </row>
    <row r="82" s="2" customFormat="1" ht="24.96" customHeight="1">
      <c r="A82" s="37"/>
      <c r="B82" s="38"/>
      <c r="C82" s="20" t="s">
        <v>57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0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0"/>
      <c r="BE83" s="37"/>
    </row>
    <row r="84" s="4" customFormat="1" ht="12" customHeight="1">
      <c r="A84" s="4"/>
      <c r="B84" s="69"/>
      <c r="C84" s="29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22-5127-01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Areál autobusy Hranečník - Kolárna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0"/>
      <c r="BE86" s="37"/>
    </row>
    <row r="87" s="2" customFormat="1" ht="12" customHeight="1">
      <c r="A87" s="37"/>
      <c r="B87" s="38"/>
      <c r="C87" s="29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Ostrava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29" t="s">
        <v>22</v>
      </c>
      <c r="AJ87" s="39"/>
      <c r="AK87" s="39"/>
      <c r="AL87" s="39"/>
      <c r="AM87" s="78" t="str">
        <f>IF(AN8= "","",AN8)</f>
        <v>11. 1. 2023</v>
      </c>
      <c r="AN87" s="78"/>
      <c r="AO87" s="39"/>
      <c r="AP87" s="39"/>
      <c r="AQ87" s="39"/>
      <c r="AR87" s="40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0"/>
      <c r="BE88" s="37"/>
    </row>
    <row r="89" s="2" customFormat="1" ht="15.15" customHeight="1">
      <c r="A89" s="37"/>
      <c r="B89" s="38"/>
      <c r="C89" s="29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Dopravní podnik Ostrava a.s.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29" t="s">
        <v>30</v>
      </c>
      <c r="AJ89" s="39"/>
      <c r="AK89" s="39"/>
      <c r="AL89" s="39"/>
      <c r="AM89" s="79" t="str">
        <f>IF(E17="","",E17)</f>
        <v>Ing. Jakub Jirčík</v>
      </c>
      <c r="AN89" s="70"/>
      <c r="AO89" s="70"/>
      <c r="AP89" s="70"/>
      <c r="AQ89" s="39"/>
      <c r="AR89" s="40"/>
      <c r="AS89" s="80" t="s">
        <v>58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29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29" t="s">
        <v>33</v>
      </c>
      <c r="AJ90" s="39"/>
      <c r="AK90" s="39"/>
      <c r="AL90" s="39"/>
      <c r="AM90" s="79" t="str">
        <f>IF(E20="","",E20)</f>
        <v>BKB Metal, a.s.</v>
      </c>
      <c r="AN90" s="70"/>
      <c r="AO90" s="70"/>
      <c r="AP90" s="70"/>
      <c r="AQ90" s="39"/>
      <c r="AR90" s="40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0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59</v>
      </c>
      <c r="D92" s="93"/>
      <c r="E92" s="93"/>
      <c r="F92" s="93"/>
      <c r="G92" s="93"/>
      <c r="H92" s="94"/>
      <c r="I92" s="95" t="s">
        <v>60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61</v>
      </c>
      <c r="AH92" s="93"/>
      <c r="AI92" s="93"/>
      <c r="AJ92" s="93"/>
      <c r="AK92" s="93"/>
      <c r="AL92" s="93"/>
      <c r="AM92" s="93"/>
      <c r="AN92" s="95" t="s">
        <v>62</v>
      </c>
      <c r="AO92" s="93"/>
      <c r="AP92" s="97"/>
      <c r="AQ92" s="98" t="s">
        <v>63</v>
      </c>
      <c r="AR92" s="40"/>
      <c r="AS92" s="99" t="s">
        <v>64</v>
      </c>
      <c r="AT92" s="100" t="s">
        <v>65</v>
      </c>
      <c r="AU92" s="100" t="s">
        <v>66</v>
      </c>
      <c r="AV92" s="100" t="s">
        <v>67</v>
      </c>
      <c r="AW92" s="100" t="s">
        <v>68</v>
      </c>
      <c r="AX92" s="100" t="s">
        <v>69</v>
      </c>
      <c r="AY92" s="100" t="s">
        <v>70</v>
      </c>
      <c r="AZ92" s="100" t="s">
        <v>71</v>
      </c>
      <c r="BA92" s="100" t="s">
        <v>72</v>
      </c>
      <c r="BB92" s="100" t="s">
        <v>73</v>
      </c>
      <c r="BC92" s="100" t="s">
        <v>74</v>
      </c>
      <c r="BD92" s="101" t="s">
        <v>75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0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76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ROUND(AZ94*L32,2)</f>
        <v>0</v>
      </c>
      <c r="AW94" s="113">
        <f>ROUND(BA94*L33,2)</f>
        <v>0</v>
      </c>
      <c r="AX94" s="113">
        <f>ROUND(BB94*L32,2)</f>
        <v>0</v>
      </c>
      <c r="AY94" s="113">
        <f>ROUND(BC94*L33,2)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77</v>
      </c>
      <c r="BT94" s="116" t="s">
        <v>78</v>
      </c>
      <c r="BU94" s="117" t="s">
        <v>79</v>
      </c>
      <c r="BV94" s="116" t="s">
        <v>80</v>
      </c>
      <c r="BW94" s="116" t="s">
        <v>5</v>
      </c>
      <c r="BX94" s="116" t="s">
        <v>81</v>
      </c>
      <c r="CL94" s="116" t="s">
        <v>1</v>
      </c>
    </row>
    <row r="95" s="7" customFormat="1" ht="16.5" customHeight="1">
      <c r="A95" s="118" t="s">
        <v>82</v>
      </c>
      <c r="B95" s="119"/>
      <c r="C95" s="120"/>
      <c r="D95" s="121" t="s">
        <v>83</v>
      </c>
      <c r="E95" s="121"/>
      <c r="F95" s="121"/>
      <c r="G95" s="121"/>
      <c r="H95" s="121"/>
      <c r="I95" s="122"/>
      <c r="J95" s="121" t="s">
        <v>84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'D.1.1 - Architektonicko-s...'!J32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85</v>
      </c>
      <c r="AR95" s="125"/>
      <c r="AS95" s="126">
        <v>0</v>
      </c>
      <c r="AT95" s="127">
        <f>ROUND(SUM(AV95:AW95),2)</f>
        <v>0</v>
      </c>
      <c r="AU95" s="128">
        <f>'D.1.1 - Architektonicko-s...'!P140</f>
        <v>0</v>
      </c>
      <c r="AV95" s="127">
        <f>'D.1.1 - Architektonicko-s...'!J35</f>
        <v>0</v>
      </c>
      <c r="AW95" s="127">
        <f>'D.1.1 - Architektonicko-s...'!J36</f>
        <v>0</v>
      </c>
      <c r="AX95" s="127">
        <f>'D.1.1 - Architektonicko-s...'!J37</f>
        <v>0</v>
      </c>
      <c r="AY95" s="127">
        <f>'D.1.1 - Architektonicko-s...'!J38</f>
        <v>0</v>
      </c>
      <c r="AZ95" s="127">
        <f>'D.1.1 - Architektonicko-s...'!F35</f>
        <v>0</v>
      </c>
      <c r="BA95" s="127">
        <f>'D.1.1 - Architektonicko-s...'!F36</f>
        <v>0</v>
      </c>
      <c r="BB95" s="127">
        <f>'D.1.1 - Architektonicko-s...'!F37</f>
        <v>0</v>
      </c>
      <c r="BC95" s="127">
        <f>'D.1.1 - Architektonicko-s...'!F38</f>
        <v>0</v>
      </c>
      <c r="BD95" s="129">
        <f>'D.1.1 - Architektonicko-s...'!F39</f>
        <v>0</v>
      </c>
      <c r="BE95" s="7"/>
      <c r="BT95" s="130" t="s">
        <v>86</v>
      </c>
      <c r="BV95" s="130" t="s">
        <v>80</v>
      </c>
      <c r="BW95" s="130" t="s">
        <v>87</v>
      </c>
      <c r="BX95" s="130" t="s">
        <v>5</v>
      </c>
      <c r="CL95" s="130" t="s">
        <v>1</v>
      </c>
      <c r="CM95" s="130" t="s">
        <v>88</v>
      </c>
    </row>
    <row r="96"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7"/>
    </row>
    <row r="97" s="2" customFormat="1" ht="30" customHeight="1">
      <c r="A97" s="37"/>
      <c r="B97" s="38"/>
      <c r="C97" s="106" t="s">
        <v>89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109">
        <f>ROUND(SUM(AG98:AG101), 2)</f>
        <v>0</v>
      </c>
      <c r="AH97" s="109"/>
      <c r="AI97" s="109"/>
      <c r="AJ97" s="109"/>
      <c r="AK97" s="109"/>
      <c r="AL97" s="109"/>
      <c r="AM97" s="109"/>
      <c r="AN97" s="109">
        <f>ROUND(SUM(AN98:AN101), 2)</f>
        <v>0</v>
      </c>
      <c r="AO97" s="109"/>
      <c r="AP97" s="109"/>
      <c r="AQ97" s="131"/>
      <c r="AR97" s="40"/>
      <c r="AS97" s="99" t="s">
        <v>90</v>
      </c>
      <c r="AT97" s="100" t="s">
        <v>91</v>
      </c>
      <c r="AU97" s="100" t="s">
        <v>42</v>
      </c>
      <c r="AV97" s="101" t="s">
        <v>65</v>
      </c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19.92" customHeight="1">
      <c r="A98" s="37"/>
      <c r="B98" s="38"/>
      <c r="C98" s="39"/>
      <c r="D98" s="132" t="s">
        <v>92</v>
      </c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39"/>
      <c r="AD98" s="39"/>
      <c r="AE98" s="39"/>
      <c r="AF98" s="39"/>
      <c r="AG98" s="133">
        <f>ROUND(AG94 * AS98, 2)</f>
        <v>0</v>
      </c>
      <c r="AH98" s="134"/>
      <c r="AI98" s="134"/>
      <c r="AJ98" s="134"/>
      <c r="AK98" s="134"/>
      <c r="AL98" s="134"/>
      <c r="AM98" s="134"/>
      <c r="AN98" s="134">
        <f>ROUND(AG98 + AV98, 2)</f>
        <v>0</v>
      </c>
      <c r="AO98" s="134"/>
      <c r="AP98" s="134"/>
      <c r="AQ98" s="39"/>
      <c r="AR98" s="40"/>
      <c r="AS98" s="135">
        <v>0</v>
      </c>
      <c r="AT98" s="136" t="s">
        <v>93</v>
      </c>
      <c r="AU98" s="136" t="s">
        <v>43</v>
      </c>
      <c r="AV98" s="137">
        <f>ROUND(IF(AU98="základní",AG98*L32,IF(AU98="snížená",AG98*L33,0)), 2)</f>
        <v>0</v>
      </c>
      <c r="AW98" s="37"/>
      <c r="AX98" s="37"/>
      <c r="AY98" s="37"/>
      <c r="AZ98" s="37"/>
      <c r="BA98" s="37"/>
      <c r="BB98" s="37"/>
      <c r="BC98" s="37"/>
      <c r="BD98" s="37"/>
      <c r="BE98" s="37"/>
      <c r="BV98" s="14" t="s">
        <v>94</v>
      </c>
      <c r="BY98" s="138">
        <f>IF(AU98="základní",AV98,0)</f>
        <v>0</v>
      </c>
      <c r="BZ98" s="138">
        <f>IF(AU98="snížená",AV98,0)</f>
        <v>0</v>
      </c>
      <c r="CA98" s="138">
        <v>0</v>
      </c>
      <c r="CB98" s="138">
        <v>0</v>
      </c>
      <c r="CC98" s="138">
        <v>0</v>
      </c>
      <c r="CD98" s="138">
        <f>IF(AU98="základní",AG98,0)</f>
        <v>0</v>
      </c>
      <c r="CE98" s="138">
        <f>IF(AU98="snížená",AG98,0)</f>
        <v>0</v>
      </c>
      <c r="CF98" s="138">
        <f>IF(AU98="zákl. přenesená",AG98,0)</f>
        <v>0</v>
      </c>
      <c r="CG98" s="138">
        <f>IF(AU98="sníž. přenesená",AG98,0)</f>
        <v>0</v>
      </c>
      <c r="CH98" s="138">
        <f>IF(AU98="nulová",AG98,0)</f>
        <v>0</v>
      </c>
      <c r="CI98" s="14">
        <f>IF(AU98="základní",1,IF(AU98="snížená",2,IF(AU98="zákl. přenesená",4,IF(AU98="sníž. přenesená",5,3))))</f>
        <v>1</v>
      </c>
      <c r="CJ98" s="14">
        <f>IF(AT98="stavební čast",1,IF(AT98="investiční čast",2,3))</f>
        <v>1</v>
      </c>
      <c r="CK98" s="14" t="str">
        <f>IF(D98="Vyplň vlastní","","x")</f>
        <v>x</v>
      </c>
    </row>
    <row r="99" s="2" customFormat="1" ht="19.92" customHeight="1">
      <c r="A99" s="37"/>
      <c r="B99" s="38"/>
      <c r="C99" s="39"/>
      <c r="D99" s="139" t="s">
        <v>95</v>
      </c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39"/>
      <c r="AD99" s="39"/>
      <c r="AE99" s="39"/>
      <c r="AF99" s="39"/>
      <c r="AG99" s="133">
        <f>ROUND(AG94 * AS99, 2)</f>
        <v>0</v>
      </c>
      <c r="AH99" s="134"/>
      <c r="AI99" s="134"/>
      <c r="AJ99" s="134"/>
      <c r="AK99" s="134"/>
      <c r="AL99" s="134"/>
      <c r="AM99" s="134"/>
      <c r="AN99" s="134">
        <f>ROUND(AG99 + AV99, 2)</f>
        <v>0</v>
      </c>
      <c r="AO99" s="134"/>
      <c r="AP99" s="134"/>
      <c r="AQ99" s="39"/>
      <c r="AR99" s="40"/>
      <c r="AS99" s="135">
        <v>0</v>
      </c>
      <c r="AT99" s="136" t="s">
        <v>93</v>
      </c>
      <c r="AU99" s="136" t="s">
        <v>43</v>
      </c>
      <c r="AV99" s="137">
        <f>ROUND(IF(AU99="základní",AG99*L32,IF(AU99="snížená",AG99*L33,0)), 2)</f>
        <v>0</v>
      </c>
      <c r="AW99" s="37"/>
      <c r="AX99" s="37"/>
      <c r="AY99" s="37"/>
      <c r="AZ99" s="37"/>
      <c r="BA99" s="37"/>
      <c r="BB99" s="37"/>
      <c r="BC99" s="37"/>
      <c r="BD99" s="37"/>
      <c r="BE99" s="37"/>
      <c r="BV99" s="14" t="s">
        <v>96</v>
      </c>
      <c r="BY99" s="138">
        <f>IF(AU99="základní",AV99,0)</f>
        <v>0</v>
      </c>
      <c r="BZ99" s="138">
        <f>IF(AU99="snížená",AV99,0)</f>
        <v>0</v>
      </c>
      <c r="CA99" s="138">
        <v>0</v>
      </c>
      <c r="CB99" s="138">
        <v>0</v>
      </c>
      <c r="CC99" s="138">
        <v>0</v>
      </c>
      <c r="CD99" s="138">
        <f>IF(AU99="základní",AG99,0)</f>
        <v>0</v>
      </c>
      <c r="CE99" s="138">
        <f>IF(AU99="snížená",AG99,0)</f>
        <v>0</v>
      </c>
      <c r="CF99" s="138">
        <f>IF(AU99="zákl. přenesená",AG99,0)</f>
        <v>0</v>
      </c>
      <c r="CG99" s="138">
        <f>IF(AU99="sníž. přenesená",AG99,0)</f>
        <v>0</v>
      </c>
      <c r="CH99" s="138">
        <f>IF(AU99="nulová",AG99,0)</f>
        <v>0</v>
      </c>
      <c r="CI99" s="14">
        <f>IF(AU99="základní",1,IF(AU99="snížená",2,IF(AU99="zákl. přenesená",4,IF(AU99="sníž. přenesená",5,3))))</f>
        <v>1</v>
      </c>
      <c r="CJ99" s="14">
        <f>IF(AT99="stavební čast",1,IF(AT99="investiční čast",2,3))</f>
        <v>1</v>
      </c>
      <c r="CK99" s="14" t="str">
        <f>IF(D99="Vyplň vlastní","","x")</f>
        <v/>
      </c>
    </row>
    <row r="100" s="2" customFormat="1" ht="19.92" customHeight="1">
      <c r="A100" s="37"/>
      <c r="B100" s="38"/>
      <c r="C100" s="39"/>
      <c r="D100" s="139" t="s">
        <v>95</v>
      </c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39"/>
      <c r="AD100" s="39"/>
      <c r="AE100" s="39"/>
      <c r="AF100" s="39"/>
      <c r="AG100" s="133">
        <f>ROUND(AG94 * AS100, 2)</f>
        <v>0</v>
      </c>
      <c r="AH100" s="134"/>
      <c r="AI100" s="134"/>
      <c r="AJ100" s="134"/>
      <c r="AK100" s="134"/>
      <c r="AL100" s="134"/>
      <c r="AM100" s="134"/>
      <c r="AN100" s="134">
        <f>ROUND(AG100 + AV100, 2)</f>
        <v>0</v>
      </c>
      <c r="AO100" s="134"/>
      <c r="AP100" s="134"/>
      <c r="AQ100" s="39"/>
      <c r="AR100" s="40"/>
      <c r="AS100" s="135">
        <v>0</v>
      </c>
      <c r="AT100" s="136" t="s">
        <v>93</v>
      </c>
      <c r="AU100" s="136" t="s">
        <v>43</v>
      </c>
      <c r="AV100" s="137">
        <f>ROUND(IF(AU100="základní",AG100*L32,IF(AU100="snížená",AG100*L33,0)), 2)</f>
        <v>0</v>
      </c>
      <c r="AW100" s="37"/>
      <c r="AX100" s="37"/>
      <c r="AY100" s="37"/>
      <c r="AZ100" s="37"/>
      <c r="BA100" s="37"/>
      <c r="BB100" s="37"/>
      <c r="BC100" s="37"/>
      <c r="BD100" s="37"/>
      <c r="BE100" s="37"/>
      <c r="BV100" s="14" t="s">
        <v>96</v>
      </c>
      <c r="BY100" s="138">
        <f>IF(AU100="základní",AV100,0)</f>
        <v>0</v>
      </c>
      <c r="BZ100" s="138">
        <f>IF(AU100="snížená",AV100,0)</f>
        <v>0</v>
      </c>
      <c r="CA100" s="138">
        <v>0</v>
      </c>
      <c r="CB100" s="138">
        <v>0</v>
      </c>
      <c r="CC100" s="138">
        <v>0</v>
      </c>
      <c r="CD100" s="138">
        <f>IF(AU100="základní",AG100,0)</f>
        <v>0</v>
      </c>
      <c r="CE100" s="138">
        <f>IF(AU100="snížená",AG100,0)</f>
        <v>0</v>
      </c>
      <c r="CF100" s="138">
        <f>IF(AU100="zákl. přenesená",AG100,0)</f>
        <v>0</v>
      </c>
      <c r="CG100" s="138">
        <f>IF(AU100="sníž. přenesená",AG100,0)</f>
        <v>0</v>
      </c>
      <c r="CH100" s="138">
        <f>IF(AU100="nulová",AG100,0)</f>
        <v>0</v>
      </c>
      <c r="CI100" s="14">
        <f>IF(AU100="základní",1,IF(AU100="snížená",2,IF(AU100="zákl. přenesená",4,IF(AU100="sníž. přenesená",5,3))))</f>
        <v>1</v>
      </c>
      <c r="CJ100" s="14">
        <f>IF(AT100="stavební čast",1,IF(AT100="investiční čast",2,3))</f>
        <v>1</v>
      </c>
      <c r="CK100" s="14" t="str">
        <f>IF(D100="Vyplň vlastní","","x")</f>
        <v/>
      </c>
    </row>
    <row r="101" s="2" customFormat="1" ht="19.92" customHeight="1">
      <c r="A101" s="37"/>
      <c r="B101" s="38"/>
      <c r="C101" s="39"/>
      <c r="D101" s="139" t="s">
        <v>95</v>
      </c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39"/>
      <c r="AD101" s="39"/>
      <c r="AE101" s="39"/>
      <c r="AF101" s="39"/>
      <c r="AG101" s="133">
        <f>ROUND(AG94 * AS101, 2)</f>
        <v>0</v>
      </c>
      <c r="AH101" s="134"/>
      <c r="AI101" s="134"/>
      <c r="AJ101" s="134"/>
      <c r="AK101" s="134"/>
      <c r="AL101" s="134"/>
      <c r="AM101" s="134"/>
      <c r="AN101" s="134">
        <f>ROUND(AG101 + AV101, 2)</f>
        <v>0</v>
      </c>
      <c r="AO101" s="134"/>
      <c r="AP101" s="134"/>
      <c r="AQ101" s="39"/>
      <c r="AR101" s="40"/>
      <c r="AS101" s="140">
        <v>0</v>
      </c>
      <c r="AT101" s="141" t="s">
        <v>93</v>
      </c>
      <c r="AU101" s="141" t="s">
        <v>43</v>
      </c>
      <c r="AV101" s="142">
        <f>ROUND(IF(AU101="základní",AG101*L32,IF(AU101="snížená",AG101*L33,0)), 2)</f>
        <v>0</v>
      </c>
      <c r="AW101" s="37"/>
      <c r="AX101" s="37"/>
      <c r="AY101" s="37"/>
      <c r="AZ101" s="37"/>
      <c r="BA101" s="37"/>
      <c r="BB101" s="37"/>
      <c r="BC101" s="37"/>
      <c r="BD101" s="37"/>
      <c r="BE101" s="37"/>
      <c r="BV101" s="14" t="s">
        <v>96</v>
      </c>
      <c r="BY101" s="138">
        <f>IF(AU101="základní",AV101,0)</f>
        <v>0</v>
      </c>
      <c r="BZ101" s="138">
        <f>IF(AU101="snížená",AV101,0)</f>
        <v>0</v>
      </c>
      <c r="CA101" s="138">
        <v>0</v>
      </c>
      <c r="CB101" s="138">
        <v>0</v>
      </c>
      <c r="CC101" s="138">
        <v>0</v>
      </c>
      <c r="CD101" s="138">
        <f>IF(AU101="základní",AG101,0)</f>
        <v>0</v>
      </c>
      <c r="CE101" s="138">
        <f>IF(AU101="snížená",AG101,0)</f>
        <v>0</v>
      </c>
      <c r="CF101" s="138">
        <f>IF(AU101="zákl. přenesená",AG101,0)</f>
        <v>0</v>
      </c>
      <c r="CG101" s="138">
        <f>IF(AU101="sníž. přenesená",AG101,0)</f>
        <v>0</v>
      </c>
      <c r="CH101" s="138">
        <f>IF(AU101="nulová",AG101,0)</f>
        <v>0</v>
      </c>
      <c r="CI101" s="14">
        <f>IF(AU101="základní",1,IF(AU101="snížená",2,IF(AU101="zákl. přenesená",4,IF(AU101="sníž. přenesená",5,3))))</f>
        <v>1</v>
      </c>
      <c r="CJ101" s="14">
        <f>IF(AT101="stavební čast",1,IF(AT101="investiční čast",2,3))</f>
        <v>1</v>
      </c>
      <c r="CK101" s="14" t="str">
        <f>IF(D101="Vyplň vlastní","","x")</f>
        <v/>
      </c>
    </row>
    <row r="102" s="2" customFormat="1" ht="10.8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40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="2" customFormat="1" ht="30" customHeight="1">
      <c r="A103" s="37"/>
      <c r="B103" s="38"/>
      <c r="C103" s="143" t="s">
        <v>97</v>
      </c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5">
        <f>ROUND(AG94 + AG97, 2)</f>
        <v>0</v>
      </c>
      <c r="AH103" s="145"/>
      <c r="AI103" s="145"/>
      <c r="AJ103" s="145"/>
      <c r="AK103" s="145"/>
      <c r="AL103" s="145"/>
      <c r="AM103" s="145"/>
      <c r="AN103" s="145">
        <f>ROUND(AN94 + AN97, 2)</f>
        <v>0</v>
      </c>
      <c r="AO103" s="145"/>
      <c r="AP103" s="145"/>
      <c r="AQ103" s="144"/>
      <c r="AR103" s="40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40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</sheetData>
  <sheetProtection sheet="1" formatColumns="0" formatRows="0" objects="1" scenarios="1" spinCount="100000" saltValue="M3pEp/rqMpvoy/HrWQlndsuAG6RfwNpnYxaUmLNeHyDS3LTR0RQrkM0VG3X1cx6UcOfQI8YcPOZxBc7B8bOoGQ==" hashValue="6iFjMhq//XsSeftpdeG9ohrYE2V2WfZWdOOzU69DcuNXpbkuJyXvA/FAm33y59FkVMnIpxNDor5kE4Y9UoleDA==" algorithmName="SHA-512" password="D4F4"/>
  <mergeCells count="60">
    <mergeCell ref="L85:AO85"/>
    <mergeCell ref="AM87:AN87"/>
    <mergeCell ref="AS89:AT91"/>
    <mergeCell ref="AM89:AP89"/>
    <mergeCell ref="AM90:AP90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8:AM98"/>
    <mergeCell ref="D98:AB98"/>
    <mergeCell ref="AN98:AP98"/>
    <mergeCell ref="AG99:AM99"/>
    <mergeCell ref="D99:AB99"/>
    <mergeCell ref="AN99:AP99"/>
    <mergeCell ref="D100:AB100"/>
    <mergeCell ref="AG100:AM100"/>
    <mergeCell ref="AN100:AP100"/>
    <mergeCell ref="D101:AB101"/>
    <mergeCell ref="AG101:AM101"/>
    <mergeCell ref="AN101:AP101"/>
    <mergeCell ref="AG94:AM94"/>
    <mergeCell ref="AN94:AP94"/>
    <mergeCell ref="AG97:AM97"/>
    <mergeCell ref="AN97:AP97"/>
    <mergeCell ref="AG103:AM103"/>
    <mergeCell ref="AN103:AP103"/>
    <mergeCell ref="BE5:BE34"/>
    <mergeCell ref="K5:AO5"/>
    <mergeCell ref="K6:AO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W33:AE33"/>
    <mergeCell ref="L34:P34"/>
    <mergeCell ref="AK34:AO34"/>
    <mergeCell ref="W34:AE34"/>
    <mergeCell ref="W35:AE35"/>
    <mergeCell ref="L35:P35"/>
    <mergeCell ref="AK35:AO35"/>
    <mergeCell ref="AK36:AO36"/>
    <mergeCell ref="L36:P36"/>
    <mergeCell ref="W36:AE36"/>
    <mergeCell ref="X38:AB38"/>
    <mergeCell ref="AK38:AO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D.1.1 - Architektonicko-s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17"/>
      <c r="AT3" s="14" t="s">
        <v>88</v>
      </c>
    </row>
    <row r="4" s="1" customFormat="1" ht="24.96" customHeight="1">
      <c r="B4" s="17"/>
      <c r="D4" s="148" t="s">
        <v>98</v>
      </c>
      <c r="L4" s="17"/>
      <c r="M4" s="149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0" t="s">
        <v>16</v>
      </c>
      <c r="L6" s="17"/>
    </row>
    <row r="7" s="1" customFormat="1" ht="16.5" customHeight="1">
      <c r="B7" s="17"/>
      <c r="E7" s="151" t="str">
        <f>'Rekapitulace stavby'!K6</f>
        <v>Areál autobusy Hranečník - Kolárna</v>
      </c>
      <c r="F7" s="150"/>
      <c r="G7" s="150"/>
      <c r="H7" s="150"/>
      <c r="L7" s="17"/>
    </row>
    <row r="8" s="2" customFormat="1" ht="12" customHeight="1">
      <c r="A8" s="37"/>
      <c r="B8" s="40"/>
      <c r="C8" s="37"/>
      <c r="D8" s="150" t="s">
        <v>99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0"/>
      <c r="C9" s="37"/>
      <c r="D9" s="37"/>
      <c r="E9" s="152" t="s">
        <v>100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0" t="s">
        <v>18</v>
      </c>
      <c r="E11" s="37"/>
      <c r="F11" s="153" t="s">
        <v>1</v>
      </c>
      <c r="G11" s="37"/>
      <c r="H11" s="37"/>
      <c r="I11" s="150" t="s">
        <v>19</v>
      </c>
      <c r="J11" s="153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0" t="s">
        <v>20</v>
      </c>
      <c r="E12" s="37"/>
      <c r="F12" s="153" t="s">
        <v>21</v>
      </c>
      <c r="G12" s="37"/>
      <c r="H12" s="37"/>
      <c r="I12" s="150" t="s">
        <v>22</v>
      </c>
      <c r="J12" s="154" t="str">
        <f>'Rekapitulace stavby'!AN8</f>
        <v>11. 1. 2023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0" t="s">
        <v>24</v>
      </c>
      <c r="E14" s="37"/>
      <c r="F14" s="37"/>
      <c r="G14" s="37"/>
      <c r="H14" s="37"/>
      <c r="I14" s="150" t="s">
        <v>25</v>
      </c>
      <c r="J14" s="153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3" t="s">
        <v>26</v>
      </c>
      <c r="F15" s="37"/>
      <c r="G15" s="37"/>
      <c r="H15" s="37"/>
      <c r="I15" s="150" t="s">
        <v>27</v>
      </c>
      <c r="J15" s="153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0" t="s">
        <v>28</v>
      </c>
      <c r="E17" s="37"/>
      <c r="F17" s="37"/>
      <c r="G17" s="37"/>
      <c r="H17" s="37"/>
      <c r="I17" s="150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3"/>
      <c r="G18" s="153"/>
      <c r="H18" s="153"/>
      <c r="I18" s="150" t="s">
        <v>27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0" t="s">
        <v>30</v>
      </c>
      <c r="E20" s="37"/>
      <c r="F20" s="37"/>
      <c r="G20" s="37"/>
      <c r="H20" s="37"/>
      <c r="I20" s="150" t="s">
        <v>25</v>
      </c>
      <c r="J20" s="153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3" t="s">
        <v>31</v>
      </c>
      <c r="F21" s="37"/>
      <c r="G21" s="37"/>
      <c r="H21" s="37"/>
      <c r="I21" s="150" t="s">
        <v>27</v>
      </c>
      <c r="J21" s="153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0" t="s">
        <v>33</v>
      </c>
      <c r="E23" s="37"/>
      <c r="F23" s="37"/>
      <c r="G23" s="37"/>
      <c r="H23" s="37"/>
      <c r="I23" s="150" t="s">
        <v>25</v>
      </c>
      <c r="J23" s="153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3" t="s">
        <v>34</v>
      </c>
      <c r="F24" s="37"/>
      <c r="G24" s="37"/>
      <c r="H24" s="37"/>
      <c r="I24" s="150" t="s">
        <v>27</v>
      </c>
      <c r="J24" s="153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0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59"/>
      <c r="E29" s="159"/>
      <c r="F29" s="159"/>
      <c r="G29" s="159"/>
      <c r="H29" s="159"/>
      <c r="I29" s="159"/>
      <c r="J29" s="159"/>
      <c r="K29" s="159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53" t="s">
        <v>101</v>
      </c>
      <c r="E30" s="37"/>
      <c r="F30" s="37"/>
      <c r="G30" s="37"/>
      <c r="H30" s="37"/>
      <c r="I30" s="37"/>
      <c r="J30" s="160">
        <f>J96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61" t="s">
        <v>92</v>
      </c>
      <c r="E31" s="37"/>
      <c r="F31" s="37"/>
      <c r="G31" s="37"/>
      <c r="H31" s="37"/>
      <c r="I31" s="37"/>
      <c r="J31" s="160">
        <f>J113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62" t="s">
        <v>38</v>
      </c>
      <c r="E32" s="37"/>
      <c r="F32" s="37"/>
      <c r="G32" s="37"/>
      <c r="H32" s="37"/>
      <c r="I32" s="37"/>
      <c r="J32" s="163">
        <f>ROUND(J30 + J31,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59"/>
      <c r="E33" s="159"/>
      <c r="F33" s="159"/>
      <c r="G33" s="159"/>
      <c r="H33" s="159"/>
      <c r="I33" s="159"/>
      <c r="J33" s="159"/>
      <c r="K33" s="159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64" t="s">
        <v>40</v>
      </c>
      <c r="G34" s="37"/>
      <c r="H34" s="37"/>
      <c r="I34" s="164" t="s">
        <v>39</v>
      </c>
      <c r="J34" s="164" t="s">
        <v>41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65" t="s">
        <v>42</v>
      </c>
      <c r="E35" s="150" t="s">
        <v>43</v>
      </c>
      <c r="F35" s="166">
        <f>ROUND((SUM(BE113:BE120) + SUM(BE140:BE225)),  2)</f>
        <v>0</v>
      </c>
      <c r="G35" s="37"/>
      <c r="H35" s="37"/>
      <c r="I35" s="167">
        <v>0.20999999999999999</v>
      </c>
      <c r="J35" s="166">
        <f>ROUND(((SUM(BE113:BE120) + SUM(BE140:BE225))*I35),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50" t="s">
        <v>44</v>
      </c>
      <c r="F36" s="166">
        <f>ROUND((SUM(BF113:BF120) + SUM(BF140:BF225)),  2)</f>
        <v>0</v>
      </c>
      <c r="G36" s="37"/>
      <c r="H36" s="37"/>
      <c r="I36" s="167">
        <v>0.14999999999999999</v>
      </c>
      <c r="J36" s="166">
        <f>ROUND(((SUM(BF113:BF120) + SUM(BF140:BF225))*I36),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0" t="s">
        <v>45</v>
      </c>
      <c r="F37" s="166">
        <f>ROUND((SUM(BG113:BG120) + SUM(BG140:BG225)),  2)</f>
        <v>0</v>
      </c>
      <c r="G37" s="37"/>
      <c r="H37" s="37"/>
      <c r="I37" s="167">
        <v>0.20999999999999999</v>
      </c>
      <c r="J37" s="166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50" t="s">
        <v>46</v>
      </c>
      <c r="F38" s="166">
        <f>ROUND((SUM(BH113:BH120) + SUM(BH140:BH225)),  2)</f>
        <v>0</v>
      </c>
      <c r="G38" s="37"/>
      <c r="H38" s="37"/>
      <c r="I38" s="167">
        <v>0.14999999999999999</v>
      </c>
      <c r="J38" s="166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50" t="s">
        <v>47</v>
      </c>
      <c r="F39" s="166">
        <f>ROUND((SUM(BI113:BI120) + SUM(BI140:BI225)),  2)</f>
        <v>0</v>
      </c>
      <c r="G39" s="37"/>
      <c r="H39" s="37"/>
      <c r="I39" s="167">
        <v>0</v>
      </c>
      <c r="J39" s="166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68"/>
      <c r="D41" s="169" t="s">
        <v>48</v>
      </c>
      <c r="E41" s="170"/>
      <c r="F41" s="170"/>
      <c r="G41" s="171" t="s">
        <v>49</v>
      </c>
      <c r="H41" s="172" t="s">
        <v>50</v>
      </c>
      <c r="I41" s="170"/>
      <c r="J41" s="173">
        <f>SUM(J32:J39)</f>
        <v>0</v>
      </c>
      <c r="K41" s="174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5" t="s">
        <v>51</v>
      </c>
      <c r="E50" s="176"/>
      <c r="F50" s="176"/>
      <c r="G50" s="175" t="s">
        <v>52</v>
      </c>
      <c r="H50" s="176"/>
      <c r="I50" s="176"/>
      <c r="J50" s="176"/>
      <c r="K50" s="176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77" t="s">
        <v>53</v>
      </c>
      <c r="E61" s="178"/>
      <c r="F61" s="179" t="s">
        <v>54</v>
      </c>
      <c r="G61" s="177" t="s">
        <v>53</v>
      </c>
      <c r="H61" s="178"/>
      <c r="I61" s="178"/>
      <c r="J61" s="180" t="s">
        <v>54</v>
      </c>
      <c r="K61" s="178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5" t="s">
        <v>55</v>
      </c>
      <c r="E65" s="181"/>
      <c r="F65" s="181"/>
      <c r="G65" s="175" t="s">
        <v>56</v>
      </c>
      <c r="H65" s="181"/>
      <c r="I65" s="181"/>
      <c r="J65" s="181"/>
      <c r="K65" s="181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77" t="s">
        <v>53</v>
      </c>
      <c r="E76" s="178"/>
      <c r="F76" s="179" t="s">
        <v>54</v>
      </c>
      <c r="G76" s="177" t="s">
        <v>53</v>
      </c>
      <c r="H76" s="178"/>
      <c r="I76" s="178"/>
      <c r="J76" s="180" t="s">
        <v>54</v>
      </c>
      <c r="K76" s="178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4"/>
      <c r="C81" s="185"/>
      <c r="D81" s="185"/>
      <c r="E81" s="185"/>
      <c r="F81" s="185"/>
      <c r="G81" s="185"/>
      <c r="H81" s="185"/>
      <c r="I81" s="185"/>
      <c r="J81" s="185"/>
      <c r="K81" s="185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102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Areál autobusy Hranečník - Kolárna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99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D.1.1 - Architektonicko-stavební řešení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Ostrava</v>
      </c>
      <c r="G89" s="39"/>
      <c r="H89" s="39"/>
      <c r="I89" s="29" t="s">
        <v>22</v>
      </c>
      <c r="J89" s="78" t="str">
        <f>IF(J12="","",J12)</f>
        <v>11. 1. 2023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29" t="s">
        <v>24</v>
      </c>
      <c r="D91" s="39"/>
      <c r="E91" s="39"/>
      <c r="F91" s="24" t="str">
        <f>E15</f>
        <v>Dopravní podnik Ostrava a.s.</v>
      </c>
      <c r="G91" s="39"/>
      <c r="H91" s="39"/>
      <c r="I91" s="29" t="s">
        <v>30</v>
      </c>
      <c r="J91" s="33" t="str">
        <f>E21</f>
        <v>Ing. Jakub Jirčík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29" t="s">
        <v>28</v>
      </c>
      <c r="D92" s="39"/>
      <c r="E92" s="39"/>
      <c r="F92" s="24" t="str">
        <f>IF(E18="","",E18)</f>
        <v>Vyplň údaj</v>
      </c>
      <c r="G92" s="39"/>
      <c r="H92" s="39"/>
      <c r="I92" s="29" t="s">
        <v>33</v>
      </c>
      <c r="J92" s="33" t="str">
        <f>E24</f>
        <v>BKB Metal, a.s.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103</v>
      </c>
      <c r="D94" s="144"/>
      <c r="E94" s="144"/>
      <c r="F94" s="144"/>
      <c r="G94" s="144"/>
      <c r="H94" s="144"/>
      <c r="I94" s="144"/>
      <c r="J94" s="188" t="s">
        <v>104</v>
      </c>
      <c r="K94" s="14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9" t="s">
        <v>105</v>
      </c>
      <c r="D96" s="39"/>
      <c r="E96" s="39"/>
      <c r="F96" s="39"/>
      <c r="G96" s="39"/>
      <c r="H96" s="39"/>
      <c r="I96" s="39"/>
      <c r="J96" s="109">
        <f>J140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106</v>
      </c>
    </row>
    <row r="97" s="9" customFormat="1" ht="24.96" customHeight="1">
      <c r="A97" s="9"/>
      <c r="B97" s="190"/>
      <c r="C97" s="191"/>
      <c r="D97" s="192" t="s">
        <v>107</v>
      </c>
      <c r="E97" s="193"/>
      <c r="F97" s="193"/>
      <c r="G97" s="193"/>
      <c r="H97" s="193"/>
      <c r="I97" s="193"/>
      <c r="J97" s="194">
        <f>J141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108</v>
      </c>
      <c r="E98" s="199"/>
      <c r="F98" s="199"/>
      <c r="G98" s="199"/>
      <c r="H98" s="199"/>
      <c r="I98" s="199"/>
      <c r="J98" s="200">
        <f>J142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109</v>
      </c>
      <c r="E99" s="199"/>
      <c r="F99" s="199"/>
      <c r="G99" s="199"/>
      <c r="H99" s="199"/>
      <c r="I99" s="199"/>
      <c r="J99" s="200">
        <f>J156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110</v>
      </c>
      <c r="E100" s="199"/>
      <c r="F100" s="199"/>
      <c r="G100" s="199"/>
      <c r="H100" s="199"/>
      <c r="I100" s="199"/>
      <c r="J100" s="200">
        <f>J162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111</v>
      </c>
      <c r="E101" s="199"/>
      <c r="F101" s="199"/>
      <c r="G101" s="199"/>
      <c r="H101" s="199"/>
      <c r="I101" s="199"/>
      <c r="J101" s="200">
        <f>J164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112</v>
      </c>
      <c r="E102" s="199"/>
      <c r="F102" s="199"/>
      <c r="G102" s="199"/>
      <c r="H102" s="199"/>
      <c r="I102" s="199"/>
      <c r="J102" s="200">
        <f>J171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97"/>
      <c r="D103" s="198" t="s">
        <v>113</v>
      </c>
      <c r="E103" s="199"/>
      <c r="F103" s="199"/>
      <c r="G103" s="199"/>
      <c r="H103" s="199"/>
      <c r="I103" s="199"/>
      <c r="J103" s="200">
        <f>J175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97"/>
      <c r="D104" s="198" t="s">
        <v>114</v>
      </c>
      <c r="E104" s="199"/>
      <c r="F104" s="199"/>
      <c r="G104" s="199"/>
      <c r="H104" s="199"/>
      <c r="I104" s="199"/>
      <c r="J104" s="200">
        <f>J192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97"/>
      <c r="D105" s="198" t="s">
        <v>115</v>
      </c>
      <c r="E105" s="199"/>
      <c r="F105" s="199"/>
      <c r="G105" s="199"/>
      <c r="H105" s="199"/>
      <c r="I105" s="199"/>
      <c r="J105" s="200">
        <f>J198</f>
        <v>0</v>
      </c>
      <c r="K105" s="197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90"/>
      <c r="C106" s="191"/>
      <c r="D106" s="192" t="s">
        <v>116</v>
      </c>
      <c r="E106" s="193"/>
      <c r="F106" s="193"/>
      <c r="G106" s="193"/>
      <c r="H106" s="193"/>
      <c r="I106" s="193"/>
      <c r="J106" s="194">
        <f>J200</f>
        <v>0</v>
      </c>
      <c r="K106" s="191"/>
      <c r="L106" s="19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6"/>
      <c r="C107" s="197"/>
      <c r="D107" s="198" t="s">
        <v>117</v>
      </c>
      <c r="E107" s="199"/>
      <c r="F107" s="199"/>
      <c r="G107" s="199"/>
      <c r="H107" s="199"/>
      <c r="I107" s="199"/>
      <c r="J107" s="200">
        <f>J201</f>
        <v>0</v>
      </c>
      <c r="K107" s="197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97"/>
      <c r="D108" s="198" t="s">
        <v>118</v>
      </c>
      <c r="E108" s="199"/>
      <c r="F108" s="199"/>
      <c r="G108" s="199"/>
      <c r="H108" s="199"/>
      <c r="I108" s="199"/>
      <c r="J108" s="200">
        <f>J204</f>
        <v>0</v>
      </c>
      <c r="K108" s="197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97"/>
      <c r="D109" s="198" t="s">
        <v>119</v>
      </c>
      <c r="E109" s="199"/>
      <c r="F109" s="199"/>
      <c r="G109" s="199"/>
      <c r="H109" s="199"/>
      <c r="I109" s="199"/>
      <c r="J109" s="200">
        <f>J211</f>
        <v>0</v>
      </c>
      <c r="K109" s="197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97"/>
      <c r="D110" s="198" t="s">
        <v>120</v>
      </c>
      <c r="E110" s="199"/>
      <c r="F110" s="199"/>
      <c r="G110" s="199"/>
      <c r="H110" s="199"/>
      <c r="I110" s="199"/>
      <c r="J110" s="200">
        <f>J215</f>
        <v>0</v>
      </c>
      <c r="K110" s="197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9.28" customHeight="1">
      <c r="A113" s="37"/>
      <c r="B113" s="38"/>
      <c r="C113" s="189" t="s">
        <v>121</v>
      </c>
      <c r="D113" s="39"/>
      <c r="E113" s="39"/>
      <c r="F113" s="39"/>
      <c r="G113" s="39"/>
      <c r="H113" s="39"/>
      <c r="I113" s="39"/>
      <c r="J113" s="202">
        <f>ROUND(J114 + J115 + J116 + J117 + J118 + J119,2)</f>
        <v>0</v>
      </c>
      <c r="K113" s="39"/>
      <c r="L113" s="62"/>
      <c r="N113" s="203" t="s">
        <v>42</v>
      </c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8" customHeight="1">
      <c r="A114" s="37"/>
      <c r="B114" s="38"/>
      <c r="C114" s="39"/>
      <c r="D114" s="139" t="s">
        <v>122</v>
      </c>
      <c r="E114" s="132"/>
      <c r="F114" s="132"/>
      <c r="G114" s="39"/>
      <c r="H114" s="39"/>
      <c r="I114" s="39"/>
      <c r="J114" s="133">
        <v>0</v>
      </c>
      <c r="K114" s="39"/>
      <c r="L114" s="204"/>
      <c r="M114" s="205"/>
      <c r="N114" s="206" t="s">
        <v>43</v>
      </c>
      <c r="O114" s="205"/>
      <c r="P114" s="205"/>
      <c r="Q114" s="205"/>
      <c r="R114" s="205"/>
      <c r="S114" s="207"/>
      <c r="T114" s="207"/>
      <c r="U114" s="207"/>
      <c r="V114" s="207"/>
      <c r="W114" s="207"/>
      <c r="X114" s="207"/>
      <c r="Y114" s="207"/>
      <c r="Z114" s="207"/>
      <c r="AA114" s="207"/>
      <c r="AB114" s="207"/>
      <c r="AC114" s="207"/>
      <c r="AD114" s="207"/>
      <c r="AE114" s="207"/>
      <c r="AF114" s="205"/>
      <c r="AG114" s="205"/>
      <c r="AH114" s="205"/>
      <c r="AI114" s="205"/>
      <c r="AJ114" s="205"/>
      <c r="AK114" s="205"/>
      <c r="AL114" s="205"/>
      <c r="AM114" s="205"/>
      <c r="AN114" s="205"/>
      <c r="AO114" s="205"/>
      <c r="AP114" s="205"/>
      <c r="AQ114" s="205"/>
      <c r="AR114" s="205"/>
      <c r="AS114" s="205"/>
      <c r="AT114" s="205"/>
      <c r="AU114" s="205"/>
      <c r="AV114" s="205"/>
      <c r="AW114" s="205"/>
      <c r="AX114" s="205"/>
      <c r="AY114" s="208" t="s">
        <v>123</v>
      </c>
      <c r="AZ114" s="205"/>
      <c r="BA114" s="205"/>
      <c r="BB114" s="205"/>
      <c r="BC114" s="205"/>
      <c r="BD114" s="205"/>
      <c r="BE114" s="209">
        <f>IF(N114="základní",J114,0)</f>
        <v>0</v>
      </c>
      <c r="BF114" s="209">
        <f>IF(N114="snížená",J114,0)</f>
        <v>0</v>
      </c>
      <c r="BG114" s="209">
        <f>IF(N114="zákl. přenesená",J114,0)</f>
        <v>0</v>
      </c>
      <c r="BH114" s="209">
        <f>IF(N114="sníž. přenesená",J114,0)</f>
        <v>0</v>
      </c>
      <c r="BI114" s="209">
        <f>IF(N114="nulová",J114,0)</f>
        <v>0</v>
      </c>
      <c r="BJ114" s="208" t="s">
        <v>86</v>
      </c>
      <c r="BK114" s="205"/>
      <c r="BL114" s="205"/>
      <c r="BM114" s="205"/>
    </row>
    <row r="115" s="2" customFormat="1" ht="18" customHeight="1">
      <c r="A115" s="37"/>
      <c r="B115" s="38"/>
      <c r="C115" s="39"/>
      <c r="D115" s="139" t="s">
        <v>124</v>
      </c>
      <c r="E115" s="132"/>
      <c r="F115" s="132"/>
      <c r="G115" s="39"/>
      <c r="H115" s="39"/>
      <c r="I115" s="39"/>
      <c r="J115" s="133">
        <v>0</v>
      </c>
      <c r="K115" s="39"/>
      <c r="L115" s="204"/>
      <c r="M115" s="205"/>
      <c r="N115" s="206" t="s">
        <v>43</v>
      </c>
      <c r="O115" s="205"/>
      <c r="P115" s="205"/>
      <c r="Q115" s="205"/>
      <c r="R115" s="205"/>
      <c r="S115" s="207"/>
      <c r="T115" s="207"/>
      <c r="U115" s="207"/>
      <c r="V115" s="207"/>
      <c r="W115" s="207"/>
      <c r="X115" s="207"/>
      <c r="Y115" s="207"/>
      <c r="Z115" s="207"/>
      <c r="AA115" s="207"/>
      <c r="AB115" s="207"/>
      <c r="AC115" s="207"/>
      <c r="AD115" s="207"/>
      <c r="AE115" s="207"/>
      <c r="AF115" s="205"/>
      <c r="AG115" s="205"/>
      <c r="AH115" s="205"/>
      <c r="AI115" s="205"/>
      <c r="AJ115" s="205"/>
      <c r="AK115" s="205"/>
      <c r="AL115" s="205"/>
      <c r="AM115" s="205"/>
      <c r="AN115" s="205"/>
      <c r="AO115" s="205"/>
      <c r="AP115" s="205"/>
      <c r="AQ115" s="205"/>
      <c r="AR115" s="205"/>
      <c r="AS115" s="205"/>
      <c r="AT115" s="205"/>
      <c r="AU115" s="205"/>
      <c r="AV115" s="205"/>
      <c r="AW115" s="205"/>
      <c r="AX115" s="205"/>
      <c r="AY115" s="208" t="s">
        <v>123</v>
      </c>
      <c r="AZ115" s="205"/>
      <c r="BA115" s="205"/>
      <c r="BB115" s="205"/>
      <c r="BC115" s="205"/>
      <c r="BD115" s="205"/>
      <c r="BE115" s="209">
        <f>IF(N115="základní",J115,0)</f>
        <v>0</v>
      </c>
      <c r="BF115" s="209">
        <f>IF(N115="snížená",J115,0)</f>
        <v>0</v>
      </c>
      <c r="BG115" s="209">
        <f>IF(N115="zákl. přenesená",J115,0)</f>
        <v>0</v>
      </c>
      <c r="BH115" s="209">
        <f>IF(N115="sníž. přenesená",J115,0)</f>
        <v>0</v>
      </c>
      <c r="BI115" s="209">
        <f>IF(N115="nulová",J115,0)</f>
        <v>0</v>
      </c>
      <c r="BJ115" s="208" t="s">
        <v>86</v>
      </c>
      <c r="BK115" s="205"/>
      <c r="BL115" s="205"/>
      <c r="BM115" s="205"/>
    </row>
    <row r="116" s="2" customFormat="1" ht="18" customHeight="1">
      <c r="A116" s="37"/>
      <c r="B116" s="38"/>
      <c r="C116" s="39"/>
      <c r="D116" s="139" t="s">
        <v>125</v>
      </c>
      <c r="E116" s="132"/>
      <c r="F116" s="132"/>
      <c r="G116" s="39"/>
      <c r="H116" s="39"/>
      <c r="I116" s="39"/>
      <c r="J116" s="133">
        <v>0</v>
      </c>
      <c r="K116" s="39"/>
      <c r="L116" s="204"/>
      <c r="M116" s="205"/>
      <c r="N116" s="206" t="s">
        <v>43</v>
      </c>
      <c r="O116" s="205"/>
      <c r="P116" s="205"/>
      <c r="Q116" s="205"/>
      <c r="R116" s="205"/>
      <c r="S116" s="207"/>
      <c r="T116" s="207"/>
      <c r="U116" s="207"/>
      <c r="V116" s="207"/>
      <c r="W116" s="207"/>
      <c r="X116" s="207"/>
      <c r="Y116" s="207"/>
      <c r="Z116" s="207"/>
      <c r="AA116" s="207"/>
      <c r="AB116" s="207"/>
      <c r="AC116" s="207"/>
      <c r="AD116" s="207"/>
      <c r="AE116" s="207"/>
      <c r="AF116" s="205"/>
      <c r="AG116" s="205"/>
      <c r="AH116" s="205"/>
      <c r="AI116" s="205"/>
      <c r="AJ116" s="205"/>
      <c r="AK116" s="205"/>
      <c r="AL116" s="205"/>
      <c r="AM116" s="205"/>
      <c r="AN116" s="205"/>
      <c r="AO116" s="205"/>
      <c r="AP116" s="205"/>
      <c r="AQ116" s="205"/>
      <c r="AR116" s="205"/>
      <c r="AS116" s="205"/>
      <c r="AT116" s="205"/>
      <c r="AU116" s="205"/>
      <c r="AV116" s="205"/>
      <c r="AW116" s="205"/>
      <c r="AX116" s="205"/>
      <c r="AY116" s="208" t="s">
        <v>123</v>
      </c>
      <c r="AZ116" s="205"/>
      <c r="BA116" s="205"/>
      <c r="BB116" s="205"/>
      <c r="BC116" s="205"/>
      <c r="BD116" s="205"/>
      <c r="BE116" s="209">
        <f>IF(N116="základní",J116,0)</f>
        <v>0</v>
      </c>
      <c r="BF116" s="209">
        <f>IF(N116="snížená",J116,0)</f>
        <v>0</v>
      </c>
      <c r="BG116" s="209">
        <f>IF(N116="zákl. přenesená",J116,0)</f>
        <v>0</v>
      </c>
      <c r="BH116" s="209">
        <f>IF(N116="sníž. přenesená",J116,0)</f>
        <v>0</v>
      </c>
      <c r="BI116" s="209">
        <f>IF(N116="nulová",J116,0)</f>
        <v>0</v>
      </c>
      <c r="BJ116" s="208" t="s">
        <v>86</v>
      </c>
      <c r="BK116" s="205"/>
      <c r="BL116" s="205"/>
      <c r="BM116" s="205"/>
    </row>
    <row r="117" s="2" customFormat="1" ht="18" customHeight="1">
      <c r="A117" s="37"/>
      <c r="B117" s="38"/>
      <c r="C117" s="39"/>
      <c r="D117" s="139" t="s">
        <v>126</v>
      </c>
      <c r="E117" s="132"/>
      <c r="F117" s="132"/>
      <c r="G117" s="39"/>
      <c r="H117" s="39"/>
      <c r="I117" s="39"/>
      <c r="J117" s="133">
        <v>0</v>
      </c>
      <c r="K117" s="39"/>
      <c r="L117" s="204"/>
      <c r="M117" s="205"/>
      <c r="N117" s="206" t="s">
        <v>43</v>
      </c>
      <c r="O117" s="205"/>
      <c r="P117" s="205"/>
      <c r="Q117" s="205"/>
      <c r="R117" s="205"/>
      <c r="S117" s="207"/>
      <c r="T117" s="207"/>
      <c r="U117" s="207"/>
      <c r="V117" s="207"/>
      <c r="W117" s="207"/>
      <c r="X117" s="207"/>
      <c r="Y117" s="207"/>
      <c r="Z117" s="207"/>
      <c r="AA117" s="207"/>
      <c r="AB117" s="207"/>
      <c r="AC117" s="207"/>
      <c r="AD117" s="207"/>
      <c r="AE117" s="207"/>
      <c r="AF117" s="205"/>
      <c r="AG117" s="205"/>
      <c r="AH117" s="205"/>
      <c r="AI117" s="205"/>
      <c r="AJ117" s="205"/>
      <c r="AK117" s="205"/>
      <c r="AL117" s="205"/>
      <c r="AM117" s="205"/>
      <c r="AN117" s="205"/>
      <c r="AO117" s="205"/>
      <c r="AP117" s="205"/>
      <c r="AQ117" s="205"/>
      <c r="AR117" s="205"/>
      <c r="AS117" s="205"/>
      <c r="AT117" s="205"/>
      <c r="AU117" s="205"/>
      <c r="AV117" s="205"/>
      <c r="AW117" s="205"/>
      <c r="AX117" s="205"/>
      <c r="AY117" s="208" t="s">
        <v>123</v>
      </c>
      <c r="AZ117" s="205"/>
      <c r="BA117" s="205"/>
      <c r="BB117" s="205"/>
      <c r="BC117" s="205"/>
      <c r="BD117" s="205"/>
      <c r="BE117" s="209">
        <f>IF(N117="základní",J117,0)</f>
        <v>0</v>
      </c>
      <c r="BF117" s="209">
        <f>IF(N117="snížená",J117,0)</f>
        <v>0</v>
      </c>
      <c r="BG117" s="209">
        <f>IF(N117="zákl. přenesená",J117,0)</f>
        <v>0</v>
      </c>
      <c r="BH117" s="209">
        <f>IF(N117="sníž. přenesená",J117,0)</f>
        <v>0</v>
      </c>
      <c r="BI117" s="209">
        <f>IF(N117="nulová",J117,0)</f>
        <v>0</v>
      </c>
      <c r="BJ117" s="208" t="s">
        <v>86</v>
      </c>
      <c r="BK117" s="205"/>
      <c r="BL117" s="205"/>
      <c r="BM117" s="205"/>
    </row>
    <row r="118" s="2" customFormat="1" ht="18" customHeight="1">
      <c r="A118" s="37"/>
      <c r="B118" s="38"/>
      <c r="C118" s="39"/>
      <c r="D118" s="139" t="s">
        <v>127</v>
      </c>
      <c r="E118" s="132"/>
      <c r="F118" s="132"/>
      <c r="G118" s="39"/>
      <c r="H118" s="39"/>
      <c r="I118" s="39"/>
      <c r="J118" s="133">
        <v>0</v>
      </c>
      <c r="K118" s="39"/>
      <c r="L118" s="204"/>
      <c r="M118" s="205"/>
      <c r="N118" s="206" t="s">
        <v>43</v>
      </c>
      <c r="O118" s="205"/>
      <c r="P118" s="205"/>
      <c r="Q118" s="205"/>
      <c r="R118" s="205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07"/>
      <c r="AD118" s="207"/>
      <c r="AE118" s="207"/>
      <c r="AF118" s="205"/>
      <c r="AG118" s="205"/>
      <c r="AH118" s="205"/>
      <c r="AI118" s="205"/>
      <c r="AJ118" s="205"/>
      <c r="AK118" s="205"/>
      <c r="AL118" s="205"/>
      <c r="AM118" s="205"/>
      <c r="AN118" s="205"/>
      <c r="AO118" s="205"/>
      <c r="AP118" s="205"/>
      <c r="AQ118" s="205"/>
      <c r="AR118" s="205"/>
      <c r="AS118" s="205"/>
      <c r="AT118" s="205"/>
      <c r="AU118" s="205"/>
      <c r="AV118" s="205"/>
      <c r="AW118" s="205"/>
      <c r="AX118" s="205"/>
      <c r="AY118" s="208" t="s">
        <v>123</v>
      </c>
      <c r="AZ118" s="205"/>
      <c r="BA118" s="205"/>
      <c r="BB118" s="205"/>
      <c r="BC118" s="205"/>
      <c r="BD118" s="205"/>
      <c r="BE118" s="209">
        <f>IF(N118="základní",J118,0)</f>
        <v>0</v>
      </c>
      <c r="BF118" s="209">
        <f>IF(N118="snížená",J118,0)</f>
        <v>0</v>
      </c>
      <c r="BG118" s="209">
        <f>IF(N118="zákl. přenesená",J118,0)</f>
        <v>0</v>
      </c>
      <c r="BH118" s="209">
        <f>IF(N118="sníž. přenesená",J118,0)</f>
        <v>0</v>
      </c>
      <c r="BI118" s="209">
        <f>IF(N118="nulová",J118,0)</f>
        <v>0</v>
      </c>
      <c r="BJ118" s="208" t="s">
        <v>86</v>
      </c>
      <c r="BK118" s="205"/>
      <c r="BL118" s="205"/>
      <c r="BM118" s="205"/>
    </row>
    <row r="119" s="2" customFormat="1" ht="18" customHeight="1">
      <c r="A119" s="37"/>
      <c r="B119" s="38"/>
      <c r="C119" s="39"/>
      <c r="D119" s="132" t="s">
        <v>128</v>
      </c>
      <c r="E119" s="39"/>
      <c r="F119" s="39"/>
      <c r="G119" s="39"/>
      <c r="H119" s="39"/>
      <c r="I119" s="39"/>
      <c r="J119" s="133">
        <f>ROUND(J30*T119,2)</f>
        <v>0</v>
      </c>
      <c r="K119" s="39"/>
      <c r="L119" s="204"/>
      <c r="M119" s="205"/>
      <c r="N119" s="206" t="s">
        <v>43</v>
      </c>
      <c r="O119" s="205"/>
      <c r="P119" s="205"/>
      <c r="Q119" s="205"/>
      <c r="R119" s="205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205"/>
      <c r="AV119" s="205"/>
      <c r="AW119" s="205"/>
      <c r="AX119" s="205"/>
      <c r="AY119" s="208" t="s">
        <v>129</v>
      </c>
      <c r="AZ119" s="205"/>
      <c r="BA119" s="205"/>
      <c r="BB119" s="205"/>
      <c r="BC119" s="205"/>
      <c r="BD119" s="205"/>
      <c r="BE119" s="209">
        <f>IF(N119="základní",J119,0)</f>
        <v>0</v>
      </c>
      <c r="BF119" s="209">
        <f>IF(N119="snížená",J119,0)</f>
        <v>0</v>
      </c>
      <c r="BG119" s="209">
        <f>IF(N119="zákl. přenesená",J119,0)</f>
        <v>0</v>
      </c>
      <c r="BH119" s="209">
        <f>IF(N119="sníž. přenesená",J119,0)</f>
        <v>0</v>
      </c>
      <c r="BI119" s="209">
        <f>IF(N119="nulová",J119,0)</f>
        <v>0</v>
      </c>
      <c r="BJ119" s="208" t="s">
        <v>86</v>
      </c>
      <c r="BK119" s="205"/>
      <c r="BL119" s="205"/>
      <c r="BM119" s="205"/>
    </row>
    <row r="120" s="2" customForma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9.28" customHeight="1">
      <c r="A121" s="37"/>
      <c r="B121" s="38"/>
      <c r="C121" s="143" t="s">
        <v>97</v>
      </c>
      <c r="D121" s="144"/>
      <c r="E121" s="144"/>
      <c r="F121" s="144"/>
      <c r="G121" s="144"/>
      <c r="H121" s="144"/>
      <c r="I121" s="144"/>
      <c r="J121" s="145">
        <f>ROUND(J96+J113,2)</f>
        <v>0</v>
      </c>
      <c r="K121" s="144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65"/>
      <c r="C122" s="66"/>
      <c r="D122" s="66"/>
      <c r="E122" s="66"/>
      <c r="F122" s="66"/>
      <c r="G122" s="66"/>
      <c r="H122" s="66"/>
      <c r="I122" s="66"/>
      <c r="J122" s="66"/>
      <c r="K122" s="66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6" s="2" customFormat="1" ht="6.96" customHeight="1">
      <c r="A126" s="37"/>
      <c r="B126" s="67"/>
      <c r="C126" s="68"/>
      <c r="D126" s="68"/>
      <c r="E126" s="68"/>
      <c r="F126" s="68"/>
      <c r="G126" s="68"/>
      <c r="H126" s="68"/>
      <c r="I126" s="68"/>
      <c r="J126" s="68"/>
      <c r="K126" s="68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24.96" customHeight="1">
      <c r="A127" s="37"/>
      <c r="B127" s="38"/>
      <c r="C127" s="20" t="s">
        <v>130</v>
      </c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2" customHeight="1">
      <c r="A129" s="37"/>
      <c r="B129" s="38"/>
      <c r="C129" s="29" t="s">
        <v>16</v>
      </c>
      <c r="D129" s="39"/>
      <c r="E129" s="39"/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6.5" customHeight="1">
      <c r="A130" s="37"/>
      <c r="B130" s="38"/>
      <c r="C130" s="39"/>
      <c r="D130" s="39"/>
      <c r="E130" s="186" t="str">
        <f>E7</f>
        <v>Areál autobusy Hranečník - Kolárna</v>
      </c>
      <c r="F130" s="29"/>
      <c r="G130" s="29"/>
      <c r="H130" s="2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2" customHeight="1">
      <c r="A131" s="37"/>
      <c r="B131" s="38"/>
      <c r="C131" s="29" t="s">
        <v>99</v>
      </c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6.5" customHeight="1">
      <c r="A132" s="37"/>
      <c r="B132" s="38"/>
      <c r="C132" s="39"/>
      <c r="D132" s="39"/>
      <c r="E132" s="75" t="str">
        <f>E9</f>
        <v>D.1.1 - Architektonicko-stavební řešení</v>
      </c>
      <c r="F132" s="39"/>
      <c r="G132" s="39"/>
      <c r="H132" s="39"/>
      <c r="I132" s="39"/>
      <c r="J132" s="39"/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6.96" customHeight="1">
      <c r="A133" s="37"/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2" customHeight="1">
      <c r="A134" s="37"/>
      <c r="B134" s="38"/>
      <c r="C134" s="29" t="s">
        <v>20</v>
      </c>
      <c r="D134" s="39"/>
      <c r="E134" s="39"/>
      <c r="F134" s="24" t="str">
        <f>F12</f>
        <v>Ostrava</v>
      </c>
      <c r="G134" s="39"/>
      <c r="H134" s="39"/>
      <c r="I134" s="29" t="s">
        <v>22</v>
      </c>
      <c r="J134" s="78" t="str">
        <f>IF(J12="","",J12)</f>
        <v>11. 1. 2023</v>
      </c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6.96" customHeight="1">
      <c r="A135" s="37"/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6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5.15" customHeight="1">
      <c r="A136" s="37"/>
      <c r="B136" s="38"/>
      <c r="C136" s="29" t="s">
        <v>24</v>
      </c>
      <c r="D136" s="39"/>
      <c r="E136" s="39"/>
      <c r="F136" s="24" t="str">
        <f>E15</f>
        <v>Dopravní podnik Ostrava a.s.</v>
      </c>
      <c r="G136" s="39"/>
      <c r="H136" s="39"/>
      <c r="I136" s="29" t="s">
        <v>30</v>
      </c>
      <c r="J136" s="33" t="str">
        <f>E21</f>
        <v>Ing. Jakub Jirčík</v>
      </c>
      <c r="K136" s="39"/>
      <c r="L136" s="62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15.15" customHeight="1">
      <c r="A137" s="37"/>
      <c r="B137" s="38"/>
      <c r="C137" s="29" t="s">
        <v>28</v>
      </c>
      <c r="D137" s="39"/>
      <c r="E137" s="39"/>
      <c r="F137" s="24" t="str">
        <f>IF(E18="","",E18)</f>
        <v>Vyplň údaj</v>
      </c>
      <c r="G137" s="39"/>
      <c r="H137" s="39"/>
      <c r="I137" s="29" t="s">
        <v>33</v>
      </c>
      <c r="J137" s="33" t="str">
        <f>E24</f>
        <v>BKB Metal, a.s.</v>
      </c>
      <c r="K137" s="39"/>
      <c r="L137" s="62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10.32" customHeight="1">
      <c r="A138" s="37"/>
      <c r="B138" s="38"/>
      <c r="C138" s="39"/>
      <c r="D138" s="39"/>
      <c r="E138" s="39"/>
      <c r="F138" s="39"/>
      <c r="G138" s="39"/>
      <c r="H138" s="39"/>
      <c r="I138" s="39"/>
      <c r="J138" s="39"/>
      <c r="K138" s="39"/>
      <c r="L138" s="62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11" customFormat="1" ht="29.28" customHeight="1">
      <c r="A139" s="210"/>
      <c r="B139" s="211"/>
      <c r="C139" s="212" t="s">
        <v>131</v>
      </c>
      <c r="D139" s="213" t="s">
        <v>63</v>
      </c>
      <c r="E139" s="213" t="s">
        <v>59</v>
      </c>
      <c r="F139" s="213" t="s">
        <v>60</v>
      </c>
      <c r="G139" s="213" t="s">
        <v>132</v>
      </c>
      <c r="H139" s="213" t="s">
        <v>133</v>
      </c>
      <c r="I139" s="213" t="s">
        <v>134</v>
      </c>
      <c r="J139" s="214" t="s">
        <v>104</v>
      </c>
      <c r="K139" s="215" t="s">
        <v>135</v>
      </c>
      <c r="L139" s="216"/>
      <c r="M139" s="99" t="s">
        <v>1</v>
      </c>
      <c r="N139" s="100" t="s">
        <v>42</v>
      </c>
      <c r="O139" s="100" t="s">
        <v>136</v>
      </c>
      <c r="P139" s="100" t="s">
        <v>137</v>
      </c>
      <c r="Q139" s="100" t="s">
        <v>138</v>
      </c>
      <c r="R139" s="100" t="s">
        <v>139</v>
      </c>
      <c r="S139" s="100" t="s">
        <v>140</v>
      </c>
      <c r="T139" s="101" t="s">
        <v>141</v>
      </c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/>
    </row>
    <row r="140" s="2" customFormat="1" ht="22.8" customHeight="1">
      <c r="A140" s="37"/>
      <c r="B140" s="38"/>
      <c r="C140" s="106" t="s">
        <v>142</v>
      </c>
      <c r="D140" s="39"/>
      <c r="E140" s="39"/>
      <c r="F140" s="39"/>
      <c r="G140" s="39"/>
      <c r="H140" s="39"/>
      <c r="I140" s="39"/>
      <c r="J140" s="217">
        <f>BK140</f>
        <v>0</v>
      </c>
      <c r="K140" s="39"/>
      <c r="L140" s="40"/>
      <c r="M140" s="102"/>
      <c r="N140" s="218"/>
      <c r="O140" s="103"/>
      <c r="P140" s="219">
        <f>P141+P200</f>
        <v>0</v>
      </c>
      <c r="Q140" s="103"/>
      <c r="R140" s="219">
        <f>R141+R200</f>
        <v>112.4362203</v>
      </c>
      <c r="S140" s="103"/>
      <c r="T140" s="220">
        <f>T141+T200</f>
        <v>22.870570000000001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4" t="s">
        <v>77</v>
      </c>
      <c r="AU140" s="14" t="s">
        <v>106</v>
      </c>
      <c r="BK140" s="221">
        <f>BK141+BK200</f>
        <v>0</v>
      </c>
    </row>
    <row r="141" s="12" customFormat="1" ht="25.92" customHeight="1">
      <c r="A141" s="12"/>
      <c r="B141" s="222"/>
      <c r="C141" s="223"/>
      <c r="D141" s="224" t="s">
        <v>77</v>
      </c>
      <c r="E141" s="225" t="s">
        <v>143</v>
      </c>
      <c r="F141" s="225" t="s">
        <v>144</v>
      </c>
      <c r="G141" s="223"/>
      <c r="H141" s="223"/>
      <c r="I141" s="226"/>
      <c r="J141" s="227">
        <f>BK141</f>
        <v>0</v>
      </c>
      <c r="K141" s="223"/>
      <c r="L141" s="228"/>
      <c r="M141" s="229"/>
      <c r="N141" s="230"/>
      <c r="O141" s="230"/>
      <c r="P141" s="231">
        <f>P142+P156+P162+P164+P171+P175+P192+P198</f>
        <v>0</v>
      </c>
      <c r="Q141" s="230"/>
      <c r="R141" s="231">
        <f>R142+R156+R162+R164+R171+R175+R192+R198</f>
        <v>109.67272270000001</v>
      </c>
      <c r="S141" s="230"/>
      <c r="T141" s="232">
        <f>T142+T156+T162+T164+T171+T175+T192+T198</f>
        <v>22.072970000000002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3" t="s">
        <v>86</v>
      </c>
      <c r="AT141" s="234" t="s">
        <v>77</v>
      </c>
      <c r="AU141" s="234" t="s">
        <v>78</v>
      </c>
      <c r="AY141" s="233" t="s">
        <v>145</v>
      </c>
      <c r="BK141" s="235">
        <f>BK142+BK156+BK162+BK164+BK171+BK175+BK192+BK198</f>
        <v>0</v>
      </c>
    </row>
    <row r="142" s="12" customFormat="1" ht="22.8" customHeight="1">
      <c r="A142" s="12"/>
      <c r="B142" s="222"/>
      <c r="C142" s="223"/>
      <c r="D142" s="224" t="s">
        <v>77</v>
      </c>
      <c r="E142" s="236" t="s">
        <v>86</v>
      </c>
      <c r="F142" s="236" t="s">
        <v>146</v>
      </c>
      <c r="G142" s="223"/>
      <c r="H142" s="223"/>
      <c r="I142" s="226"/>
      <c r="J142" s="237">
        <f>BK142</f>
        <v>0</v>
      </c>
      <c r="K142" s="223"/>
      <c r="L142" s="228"/>
      <c r="M142" s="229"/>
      <c r="N142" s="230"/>
      <c r="O142" s="230"/>
      <c r="P142" s="231">
        <f>SUM(P143:P155)</f>
        <v>0</v>
      </c>
      <c r="Q142" s="230"/>
      <c r="R142" s="231">
        <f>SUM(R143:R155)</f>
        <v>47.084144000000002</v>
      </c>
      <c r="S142" s="230"/>
      <c r="T142" s="232">
        <f>SUM(T143:T155)</f>
        <v>0.17399999999999999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33" t="s">
        <v>86</v>
      </c>
      <c r="AT142" s="234" t="s">
        <v>77</v>
      </c>
      <c r="AU142" s="234" t="s">
        <v>86</v>
      </c>
      <c r="AY142" s="233" t="s">
        <v>145</v>
      </c>
      <c r="BK142" s="235">
        <f>SUM(BK143:BK155)</f>
        <v>0</v>
      </c>
    </row>
    <row r="143" s="2" customFormat="1" ht="24.15" customHeight="1">
      <c r="A143" s="37"/>
      <c r="B143" s="38"/>
      <c r="C143" s="238" t="s">
        <v>86</v>
      </c>
      <c r="D143" s="238" t="s">
        <v>147</v>
      </c>
      <c r="E143" s="239" t="s">
        <v>148</v>
      </c>
      <c r="F143" s="240" t="s">
        <v>149</v>
      </c>
      <c r="G143" s="241" t="s">
        <v>150</v>
      </c>
      <c r="H143" s="242">
        <v>17.399999999999999</v>
      </c>
      <c r="I143" s="243"/>
      <c r="J143" s="244">
        <f>ROUND(I143*H143,2)</f>
        <v>0</v>
      </c>
      <c r="K143" s="245"/>
      <c r="L143" s="40"/>
      <c r="M143" s="246" t="s">
        <v>1</v>
      </c>
      <c r="N143" s="247" t="s">
        <v>43</v>
      </c>
      <c r="O143" s="90"/>
      <c r="P143" s="248">
        <f>O143*H143</f>
        <v>0</v>
      </c>
      <c r="Q143" s="248">
        <v>0</v>
      </c>
      <c r="R143" s="248">
        <f>Q143*H143</f>
        <v>0</v>
      </c>
      <c r="S143" s="248">
        <v>0.01</v>
      </c>
      <c r="T143" s="249">
        <f>S143*H143</f>
        <v>0.17399999999999999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50" t="s">
        <v>151</v>
      </c>
      <c r="AT143" s="250" t="s">
        <v>147</v>
      </c>
      <c r="AU143" s="250" t="s">
        <v>88</v>
      </c>
      <c r="AY143" s="14" t="s">
        <v>145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4" t="s">
        <v>86</v>
      </c>
      <c r="BK143" s="138">
        <f>ROUND(I143*H143,2)</f>
        <v>0</v>
      </c>
      <c r="BL143" s="14" t="s">
        <v>151</v>
      </c>
      <c r="BM143" s="250" t="s">
        <v>152</v>
      </c>
    </row>
    <row r="144" s="2" customFormat="1" ht="24.15" customHeight="1">
      <c r="A144" s="37"/>
      <c r="B144" s="38"/>
      <c r="C144" s="238" t="s">
        <v>88</v>
      </c>
      <c r="D144" s="238" t="s">
        <v>147</v>
      </c>
      <c r="E144" s="239" t="s">
        <v>153</v>
      </c>
      <c r="F144" s="240" t="s">
        <v>154</v>
      </c>
      <c r="G144" s="241" t="s">
        <v>155</v>
      </c>
      <c r="H144" s="242">
        <v>33.43</v>
      </c>
      <c r="I144" s="243"/>
      <c r="J144" s="244">
        <f>ROUND(I144*H144,2)</f>
        <v>0</v>
      </c>
      <c r="K144" s="245"/>
      <c r="L144" s="40"/>
      <c r="M144" s="246" t="s">
        <v>1</v>
      </c>
      <c r="N144" s="247" t="s">
        <v>43</v>
      </c>
      <c r="O144" s="90"/>
      <c r="P144" s="248">
        <f>O144*H144</f>
        <v>0</v>
      </c>
      <c r="Q144" s="248">
        <v>0</v>
      </c>
      <c r="R144" s="248">
        <f>Q144*H144</f>
        <v>0</v>
      </c>
      <c r="S144" s="248">
        <v>0</v>
      </c>
      <c r="T144" s="24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0" t="s">
        <v>151</v>
      </c>
      <c r="AT144" s="250" t="s">
        <v>147</v>
      </c>
      <c r="AU144" s="250" t="s">
        <v>88</v>
      </c>
      <c r="AY144" s="14" t="s">
        <v>145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4" t="s">
        <v>86</v>
      </c>
      <c r="BK144" s="138">
        <f>ROUND(I144*H144,2)</f>
        <v>0</v>
      </c>
      <c r="BL144" s="14" t="s">
        <v>151</v>
      </c>
      <c r="BM144" s="250" t="s">
        <v>156</v>
      </c>
    </row>
    <row r="145" s="2" customFormat="1" ht="37.8" customHeight="1">
      <c r="A145" s="37"/>
      <c r="B145" s="38"/>
      <c r="C145" s="238" t="s">
        <v>157</v>
      </c>
      <c r="D145" s="238" t="s">
        <v>147</v>
      </c>
      <c r="E145" s="239" t="s">
        <v>158</v>
      </c>
      <c r="F145" s="240" t="s">
        <v>159</v>
      </c>
      <c r="G145" s="241" t="s">
        <v>155</v>
      </c>
      <c r="H145" s="242">
        <v>33.43</v>
      </c>
      <c r="I145" s="243"/>
      <c r="J145" s="244">
        <f>ROUND(I145*H145,2)</f>
        <v>0</v>
      </c>
      <c r="K145" s="245"/>
      <c r="L145" s="40"/>
      <c r="M145" s="246" t="s">
        <v>1</v>
      </c>
      <c r="N145" s="247" t="s">
        <v>43</v>
      </c>
      <c r="O145" s="90"/>
      <c r="P145" s="248">
        <f>O145*H145</f>
        <v>0</v>
      </c>
      <c r="Q145" s="248">
        <v>0</v>
      </c>
      <c r="R145" s="248">
        <f>Q145*H145</f>
        <v>0</v>
      </c>
      <c r="S145" s="248">
        <v>0</v>
      </c>
      <c r="T145" s="24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50" t="s">
        <v>151</v>
      </c>
      <c r="AT145" s="250" t="s">
        <v>147</v>
      </c>
      <c r="AU145" s="250" t="s">
        <v>88</v>
      </c>
      <c r="AY145" s="14" t="s">
        <v>145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4" t="s">
        <v>86</v>
      </c>
      <c r="BK145" s="138">
        <f>ROUND(I145*H145,2)</f>
        <v>0</v>
      </c>
      <c r="BL145" s="14" t="s">
        <v>151</v>
      </c>
      <c r="BM145" s="250" t="s">
        <v>160</v>
      </c>
    </row>
    <row r="146" s="2" customFormat="1" ht="24.15" customHeight="1">
      <c r="A146" s="37"/>
      <c r="B146" s="38"/>
      <c r="C146" s="238" t="s">
        <v>151</v>
      </c>
      <c r="D146" s="238" t="s">
        <v>147</v>
      </c>
      <c r="E146" s="239" t="s">
        <v>161</v>
      </c>
      <c r="F146" s="240" t="s">
        <v>162</v>
      </c>
      <c r="G146" s="241" t="s">
        <v>155</v>
      </c>
      <c r="H146" s="242">
        <v>33.43</v>
      </c>
      <c r="I146" s="243"/>
      <c r="J146" s="244">
        <f>ROUND(I146*H146,2)</f>
        <v>0</v>
      </c>
      <c r="K146" s="245"/>
      <c r="L146" s="40"/>
      <c r="M146" s="246" t="s">
        <v>1</v>
      </c>
      <c r="N146" s="247" t="s">
        <v>43</v>
      </c>
      <c r="O146" s="90"/>
      <c r="P146" s="248">
        <f>O146*H146</f>
        <v>0</v>
      </c>
      <c r="Q146" s="248">
        <v>0</v>
      </c>
      <c r="R146" s="248">
        <f>Q146*H146</f>
        <v>0</v>
      </c>
      <c r="S146" s="248">
        <v>0</v>
      </c>
      <c r="T146" s="24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50" t="s">
        <v>151</v>
      </c>
      <c r="AT146" s="250" t="s">
        <v>147</v>
      </c>
      <c r="AU146" s="250" t="s">
        <v>88</v>
      </c>
      <c r="AY146" s="14" t="s">
        <v>145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4" t="s">
        <v>86</v>
      </c>
      <c r="BK146" s="138">
        <f>ROUND(I146*H146,2)</f>
        <v>0</v>
      </c>
      <c r="BL146" s="14" t="s">
        <v>151</v>
      </c>
      <c r="BM146" s="250" t="s">
        <v>163</v>
      </c>
    </row>
    <row r="147" s="2" customFormat="1" ht="37.8" customHeight="1">
      <c r="A147" s="37"/>
      <c r="B147" s="38"/>
      <c r="C147" s="238" t="s">
        <v>164</v>
      </c>
      <c r="D147" s="238" t="s">
        <v>147</v>
      </c>
      <c r="E147" s="239" t="s">
        <v>165</v>
      </c>
      <c r="F147" s="240" t="s">
        <v>166</v>
      </c>
      <c r="G147" s="241" t="s">
        <v>155</v>
      </c>
      <c r="H147" s="242">
        <v>33.43</v>
      </c>
      <c r="I147" s="243"/>
      <c r="J147" s="244">
        <f>ROUND(I147*H147,2)</f>
        <v>0</v>
      </c>
      <c r="K147" s="245"/>
      <c r="L147" s="40"/>
      <c r="M147" s="246" t="s">
        <v>1</v>
      </c>
      <c r="N147" s="247" t="s">
        <v>43</v>
      </c>
      <c r="O147" s="90"/>
      <c r="P147" s="248">
        <f>O147*H147</f>
        <v>0</v>
      </c>
      <c r="Q147" s="248">
        <v>0</v>
      </c>
      <c r="R147" s="248">
        <f>Q147*H147</f>
        <v>0</v>
      </c>
      <c r="S147" s="248">
        <v>0</v>
      </c>
      <c r="T147" s="24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50" t="s">
        <v>151</v>
      </c>
      <c r="AT147" s="250" t="s">
        <v>147</v>
      </c>
      <c r="AU147" s="250" t="s">
        <v>88</v>
      </c>
      <c r="AY147" s="14" t="s">
        <v>145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4" t="s">
        <v>86</v>
      </c>
      <c r="BK147" s="138">
        <f>ROUND(I147*H147,2)</f>
        <v>0</v>
      </c>
      <c r="BL147" s="14" t="s">
        <v>151</v>
      </c>
      <c r="BM147" s="250" t="s">
        <v>167</v>
      </c>
    </row>
    <row r="148" s="2" customFormat="1" ht="16.5" customHeight="1">
      <c r="A148" s="37"/>
      <c r="B148" s="38"/>
      <c r="C148" s="238" t="s">
        <v>168</v>
      </c>
      <c r="D148" s="238" t="s">
        <v>147</v>
      </c>
      <c r="E148" s="239" t="s">
        <v>169</v>
      </c>
      <c r="F148" s="240" t="s">
        <v>170</v>
      </c>
      <c r="G148" s="241" t="s">
        <v>155</v>
      </c>
      <c r="H148" s="242">
        <v>33.43</v>
      </c>
      <c r="I148" s="243"/>
      <c r="J148" s="244">
        <f>ROUND(I148*H148,2)</f>
        <v>0</v>
      </c>
      <c r="K148" s="245"/>
      <c r="L148" s="40"/>
      <c r="M148" s="246" t="s">
        <v>1</v>
      </c>
      <c r="N148" s="247" t="s">
        <v>43</v>
      </c>
      <c r="O148" s="90"/>
      <c r="P148" s="248">
        <f>O148*H148</f>
        <v>0</v>
      </c>
      <c r="Q148" s="248">
        <v>0</v>
      </c>
      <c r="R148" s="248">
        <f>Q148*H148</f>
        <v>0</v>
      </c>
      <c r="S148" s="248">
        <v>0</v>
      </c>
      <c r="T148" s="24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0" t="s">
        <v>151</v>
      </c>
      <c r="AT148" s="250" t="s">
        <v>147</v>
      </c>
      <c r="AU148" s="250" t="s">
        <v>88</v>
      </c>
      <c r="AY148" s="14" t="s">
        <v>145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4" t="s">
        <v>86</v>
      </c>
      <c r="BK148" s="138">
        <f>ROUND(I148*H148,2)</f>
        <v>0</v>
      </c>
      <c r="BL148" s="14" t="s">
        <v>151</v>
      </c>
      <c r="BM148" s="250" t="s">
        <v>171</v>
      </c>
    </row>
    <row r="149" s="2" customFormat="1" ht="24.15" customHeight="1">
      <c r="A149" s="37"/>
      <c r="B149" s="38"/>
      <c r="C149" s="238" t="s">
        <v>172</v>
      </c>
      <c r="D149" s="238" t="s">
        <v>147</v>
      </c>
      <c r="E149" s="239" t="s">
        <v>173</v>
      </c>
      <c r="F149" s="240" t="s">
        <v>174</v>
      </c>
      <c r="G149" s="241" t="s">
        <v>175</v>
      </c>
      <c r="H149" s="242">
        <v>60.173999999999999</v>
      </c>
      <c r="I149" s="243"/>
      <c r="J149" s="244">
        <f>ROUND(I149*H149,2)</f>
        <v>0</v>
      </c>
      <c r="K149" s="245"/>
      <c r="L149" s="40"/>
      <c r="M149" s="246" t="s">
        <v>1</v>
      </c>
      <c r="N149" s="247" t="s">
        <v>43</v>
      </c>
      <c r="O149" s="90"/>
      <c r="P149" s="248">
        <f>O149*H149</f>
        <v>0</v>
      </c>
      <c r="Q149" s="248">
        <v>0</v>
      </c>
      <c r="R149" s="248">
        <f>Q149*H149</f>
        <v>0</v>
      </c>
      <c r="S149" s="248">
        <v>0</v>
      </c>
      <c r="T149" s="24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50" t="s">
        <v>151</v>
      </c>
      <c r="AT149" s="250" t="s">
        <v>147</v>
      </c>
      <c r="AU149" s="250" t="s">
        <v>88</v>
      </c>
      <c r="AY149" s="14" t="s">
        <v>145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4" t="s">
        <v>86</v>
      </c>
      <c r="BK149" s="138">
        <f>ROUND(I149*H149,2)</f>
        <v>0</v>
      </c>
      <c r="BL149" s="14" t="s">
        <v>151</v>
      </c>
      <c r="BM149" s="250" t="s">
        <v>176</v>
      </c>
    </row>
    <row r="150" s="2" customFormat="1" ht="44.25" customHeight="1">
      <c r="A150" s="37"/>
      <c r="B150" s="38"/>
      <c r="C150" s="238" t="s">
        <v>177</v>
      </c>
      <c r="D150" s="238" t="s">
        <v>147</v>
      </c>
      <c r="E150" s="239" t="s">
        <v>178</v>
      </c>
      <c r="F150" s="240" t="s">
        <v>179</v>
      </c>
      <c r="G150" s="241" t="s">
        <v>155</v>
      </c>
      <c r="H150" s="242">
        <v>21.609999999999999</v>
      </c>
      <c r="I150" s="243"/>
      <c r="J150" s="244">
        <f>ROUND(I150*H150,2)</f>
        <v>0</v>
      </c>
      <c r="K150" s="245"/>
      <c r="L150" s="40"/>
      <c r="M150" s="246" t="s">
        <v>1</v>
      </c>
      <c r="N150" s="247" t="s">
        <v>43</v>
      </c>
      <c r="O150" s="90"/>
      <c r="P150" s="248">
        <f>O150*H150</f>
        <v>0</v>
      </c>
      <c r="Q150" s="248">
        <v>0</v>
      </c>
      <c r="R150" s="248">
        <f>Q150*H150</f>
        <v>0</v>
      </c>
      <c r="S150" s="248">
        <v>0</v>
      </c>
      <c r="T150" s="24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50" t="s">
        <v>151</v>
      </c>
      <c r="AT150" s="250" t="s">
        <v>147</v>
      </c>
      <c r="AU150" s="250" t="s">
        <v>88</v>
      </c>
      <c r="AY150" s="14" t="s">
        <v>145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4" t="s">
        <v>86</v>
      </c>
      <c r="BK150" s="138">
        <f>ROUND(I150*H150,2)</f>
        <v>0</v>
      </c>
      <c r="BL150" s="14" t="s">
        <v>151</v>
      </c>
      <c r="BM150" s="250" t="s">
        <v>180</v>
      </c>
    </row>
    <row r="151" s="2" customFormat="1" ht="16.5" customHeight="1">
      <c r="A151" s="37"/>
      <c r="B151" s="38"/>
      <c r="C151" s="251" t="s">
        <v>181</v>
      </c>
      <c r="D151" s="251" t="s">
        <v>182</v>
      </c>
      <c r="E151" s="252" t="s">
        <v>183</v>
      </c>
      <c r="F151" s="253" t="s">
        <v>184</v>
      </c>
      <c r="G151" s="254" t="s">
        <v>175</v>
      </c>
      <c r="H151" s="255">
        <v>47.084000000000003</v>
      </c>
      <c r="I151" s="256"/>
      <c r="J151" s="257">
        <f>ROUND(I151*H151,2)</f>
        <v>0</v>
      </c>
      <c r="K151" s="258"/>
      <c r="L151" s="259"/>
      <c r="M151" s="260" t="s">
        <v>1</v>
      </c>
      <c r="N151" s="261" t="s">
        <v>43</v>
      </c>
      <c r="O151" s="90"/>
      <c r="P151" s="248">
        <f>O151*H151</f>
        <v>0</v>
      </c>
      <c r="Q151" s="248">
        <v>1</v>
      </c>
      <c r="R151" s="248">
        <f>Q151*H151</f>
        <v>47.084000000000003</v>
      </c>
      <c r="S151" s="248">
        <v>0</v>
      </c>
      <c r="T151" s="24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50" t="s">
        <v>177</v>
      </c>
      <c r="AT151" s="250" t="s">
        <v>182</v>
      </c>
      <c r="AU151" s="250" t="s">
        <v>88</v>
      </c>
      <c r="AY151" s="14" t="s">
        <v>145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4" t="s">
        <v>86</v>
      </c>
      <c r="BK151" s="138">
        <f>ROUND(I151*H151,2)</f>
        <v>0</v>
      </c>
      <c r="BL151" s="14" t="s">
        <v>151</v>
      </c>
      <c r="BM151" s="250" t="s">
        <v>185</v>
      </c>
    </row>
    <row r="152" s="2" customFormat="1" ht="21.75" customHeight="1">
      <c r="A152" s="37"/>
      <c r="B152" s="38"/>
      <c r="C152" s="238" t="s">
        <v>186</v>
      </c>
      <c r="D152" s="238" t="s">
        <v>147</v>
      </c>
      <c r="E152" s="239" t="s">
        <v>187</v>
      </c>
      <c r="F152" s="240" t="s">
        <v>188</v>
      </c>
      <c r="G152" s="241" t="s">
        <v>189</v>
      </c>
      <c r="H152" s="242">
        <v>30</v>
      </c>
      <c r="I152" s="243"/>
      <c r="J152" s="244">
        <f>ROUND(I152*H152,2)</f>
        <v>0</v>
      </c>
      <c r="K152" s="245"/>
      <c r="L152" s="40"/>
      <c r="M152" s="246" t="s">
        <v>1</v>
      </c>
      <c r="N152" s="247" t="s">
        <v>43</v>
      </c>
      <c r="O152" s="90"/>
      <c r="P152" s="248">
        <f>O152*H152</f>
        <v>0</v>
      </c>
      <c r="Q152" s="248">
        <v>0</v>
      </c>
      <c r="R152" s="248">
        <f>Q152*H152</f>
        <v>0</v>
      </c>
      <c r="S152" s="248">
        <v>0</v>
      </c>
      <c r="T152" s="24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50" t="s">
        <v>151</v>
      </c>
      <c r="AT152" s="250" t="s">
        <v>147</v>
      </c>
      <c r="AU152" s="250" t="s">
        <v>88</v>
      </c>
      <c r="AY152" s="14" t="s">
        <v>145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4" t="s">
        <v>86</v>
      </c>
      <c r="BK152" s="138">
        <f>ROUND(I152*H152,2)</f>
        <v>0</v>
      </c>
      <c r="BL152" s="14" t="s">
        <v>151</v>
      </c>
      <c r="BM152" s="250" t="s">
        <v>190</v>
      </c>
    </row>
    <row r="153" s="2" customFormat="1" ht="37.8" customHeight="1">
      <c r="A153" s="37"/>
      <c r="B153" s="38"/>
      <c r="C153" s="238" t="s">
        <v>191</v>
      </c>
      <c r="D153" s="238" t="s">
        <v>147</v>
      </c>
      <c r="E153" s="239" t="s">
        <v>192</v>
      </c>
      <c r="F153" s="240" t="s">
        <v>193</v>
      </c>
      <c r="G153" s="241" t="s">
        <v>189</v>
      </c>
      <c r="H153" s="242">
        <v>30</v>
      </c>
      <c r="I153" s="243"/>
      <c r="J153" s="244">
        <f>ROUND(I153*H153,2)</f>
        <v>0</v>
      </c>
      <c r="K153" s="245"/>
      <c r="L153" s="40"/>
      <c r="M153" s="246" t="s">
        <v>1</v>
      </c>
      <c r="N153" s="247" t="s">
        <v>43</v>
      </c>
      <c r="O153" s="90"/>
      <c r="P153" s="248">
        <f>O153*H153</f>
        <v>0</v>
      </c>
      <c r="Q153" s="248">
        <v>0</v>
      </c>
      <c r="R153" s="248">
        <f>Q153*H153</f>
        <v>0</v>
      </c>
      <c r="S153" s="248">
        <v>0</v>
      </c>
      <c r="T153" s="24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50" t="s">
        <v>151</v>
      </c>
      <c r="AT153" s="250" t="s">
        <v>147</v>
      </c>
      <c r="AU153" s="250" t="s">
        <v>88</v>
      </c>
      <c r="AY153" s="14" t="s">
        <v>145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4" t="s">
        <v>86</v>
      </c>
      <c r="BK153" s="138">
        <f>ROUND(I153*H153,2)</f>
        <v>0</v>
      </c>
      <c r="BL153" s="14" t="s">
        <v>151</v>
      </c>
      <c r="BM153" s="250" t="s">
        <v>194</v>
      </c>
    </row>
    <row r="154" s="2" customFormat="1" ht="16.5" customHeight="1">
      <c r="A154" s="37"/>
      <c r="B154" s="38"/>
      <c r="C154" s="251" t="s">
        <v>195</v>
      </c>
      <c r="D154" s="251" t="s">
        <v>182</v>
      </c>
      <c r="E154" s="252" t="s">
        <v>196</v>
      </c>
      <c r="F154" s="253" t="s">
        <v>197</v>
      </c>
      <c r="G154" s="254" t="s">
        <v>198</v>
      </c>
      <c r="H154" s="255">
        <v>0.14399999999999999</v>
      </c>
      <c r="I154" s="256"/>
      <c r="J154" s="257">
        <f>ROUND(I154*H154,2)</f>
        <v>0</v>
      </c>
      <c r="K154" s="258"/>
      <c r="L154" s="259"/>
      <c r="M154" s="260" t="s">
        <v>1</v>
      </c>
      <c r="N154" s="261" t="s">
        <v>43</v>
      </c>
      <c r="O154" s="90"/>
      <c r="P154" s="248">
        <f>O154*H154</f>
        <v>0</v>
      </c>
      <c r="Q154" s="248">
        <v>0.001</v>
      </c>
      <c r="R154" s="248">
        <f>Q154*H154</f>
        <v>0.000144</v>
      </c>
      <c r="S154" s="248">
        <v>0</v>
      </c>
      <c r="T154" s="24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50" t="s">
        <v>177</v>
      </c>
      <c r="AT154" s="250" t="s">
        <v>182</v>
      </c>
      <c r="AU154" s="250" t="s">
        <v>88</v>
      </c>
      <c r="AY154" s="14" t="s">
        <v>145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4" t="s">
        <v>86</v>
      </c>
      <c r="BK154" s="138">
        <f>ROUND(I154*H154,2)</f>
        <v>0</v>
      </c>
      <c r="BL154" s="14" t="s">
        <v>151</v>
      </c>
      <c r="BM154" s="250" t="s">
        <v>199</v>
      </c>
    </row>
    <row r="155" s="2" customFormat="1" ht="24.15" customHeight="1">
      <c r="A155" s="37"/>
      <c r="B155" s="38"/>
      <c r="C155" s="238" t="s">
        <v>200</v>
      </c>
      <c r="D155" s="238" t="s">
        <v>147</v>
      </c>
      <c r="E155" s="239" t="s">
        <v>201</v>
      </c>
      <c r="F155" s="240" t="s">
        <v>202</v>
      </c>
      <c r="G155" s="241" t="s">
        <v>189</v>
      </c>
      <c r="H155" s="242">
        <v>98</v>
      </c>
      <c r="I155" s="243"/>
      <c r="J155" s="244">
        <f>ROUND(I155*H155,2)</f>
        <v>0</v>
      </c>
      <c r="K155" s="245"/>
      <c r="L155" s="40"/>
      <c r="M155" s="246" t="s">
        <v>1</v>
      </c>
      <c r="N155" s="247" t="s">
        <v>43</v>
      </c>
      <c r="O155" s="90"/>
      <c r="P155" s="248">
        <f>O155*H155</f>
        <v>0</v>
      </c>
      <c r="Q155" s="248">
        <v>0</v>
      </c>
      <c r="R155" s="248">
        <f>Q155*H155</f>
        <v>0</v>
      </c>
      <c r="S155" s="248">
        <v>0</v>
      </c>
      <c r="T155" s="24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50" t="s">
        <v>151</v>
      </c>
      <c r="AT155" s="250" t="s">
        <v>147</v>
      </c>
      <c r="AU155" s="250" t="s">
        <v>88</v>
      </c>
      <c r="AY155" s="14" t="s">
        <v>145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4" t="s">
        <v>86</v>
      </c>
      <c r="BK155" s="138">
        <f>ROUND(I155*H155,2)</f>
        <v>0</v>
      </c>
      <c r="BL155" s="14" t="s">
        <v>151</v>
      </c>
      <c r="BM155" s="250" t="s">
        <v>203</v>
      </c>
    </row>
    <row r="156" s="12" customFormat="1" ht="22.8" customHeight="1">
      <c r="A156" s="12"/>
      <c r="B156" s="222"/>
      <c r="C156" s="223"/>
      <c r="D156" s="224" t="s">
        <v>77</v>
      </c>
      <c r="E156" s="236" t="s">
        <v>88</v>
      </c>
      <c r="F156" s="236" t="s">
        <v>204</v>
      </c>
      <c r="G156" s="223"/>
      <c r="H156" s="223"/>
      <c r="I156" s="226"/>
      <c r="J156" s="237">
        <f>BK156</f>
        <v>0</v>
      </c>
      <c r="K156" s="223"/>
      <c r="L156" s="228"/>
      <c r="M156" s="229"/>
      <c r="N156" s="230"/>
      <c r="O156" s="230"/>
      <c r="P156" s="231">
        <f>SUM(P157:P161)</f>
        <v>0</v>
      </c>
      <c r="Q156" s="230"/>
      <c r="R156" s="231">
        <f>SUM(R157:R161)</f>
        <v>18.180644199999996</v>
      </c>
      <c r="S156" s="230"/>
      <c r="T156" s="232">
        <f>SUM(T157:T161)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33" t="s">
        <v>86</v>
      </c>
      <c r="AT156" s="234" t="s">
        <v>77</v>
      </c>
      <c r="AU156" s="234" t="s">
        <v>86</v>
      </c>
      <c r="AY156" s="233" t="s">
        <v>145</v>
      </c>
      <c r="BK156" s="235">
        <f>SUM(BK157:BK161)</f>
        <v>0</v>
      </c>
    </row>
    <row r="157" s="2" customFormat="1" ht="24.15" customHeight="1">
      <c r="A157" s="37"/>
      <c r="B157" s="38"/>
      <c r="C157" s="238" t="s">
        <v>205</v>
      </c>
      <c r="D157" s="238" t="s">
        <v>147</v>
      </c>
      <c r="E157" s="239" t="s">
        <v>206</v>
      </c>
      <c r="F157" s="240" t="s">
        <v>207</v>
      </c>
      <c r="G157" s="241" t="s">
        <v>155</v>
      </c>
      <c r="H157" s="242">
        <v>1.8899999999999999</v>
      </c>
      <c r="I157" s="243"/>
      <c r="J157" s="244">
        <f>ROUND(I157*H157,2)</f>
        <v>0</v>
      </c>
      <c r="K157" s="245"/>
      <c r="L157" s="40"/>
      <c r="M157" s="246" t="s">
        <v>1</v>
      </c>
      <c r="N157" s="247" t="s">
        <v>43</v>
      </c>
      <c r="O157" s="90"/>
      <c r="P157" s="248">
        <f>O157*H157</f>
        <v>0</v>
      </c>
      <c r="Q157" s="248">
        <v>2.3010199999999998</v>
      </c>
      <c r="R157" s="248">
        <f>Q157*H157</f>
        <v>4.3489277999999993</v>
      </c>
      <c r="S157" s="248">
        <v>0</v>
      </c>
      <c r="T157" s="24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50" t="s">
        <v>151</v>
      </c>
      <c r="AT157" s="250" t="s">
        <v>147</v>
      </c>
      <c r="AU157" s="250" t="s">
        <v>88</v>
      </c>
      <c r="AY157" s="14" t="s">
        <v>145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4" t="s">
        <v>86</v>
      </c>
      <c r="BK157" s="138">
        <f>ROUND(I157*H157,2)</f>
        <v>0</v>
      </c>
      <c r="BL157" s="14" t="s">
        <v>151</v>
      </c>
      <c r="BM157" s="250" t="s">
        <v>208</v>
      </c>
    </row>
    <row r="158" s="2" customFormat="1" ht="24.15" customHeight="1">
      <c r="A158" s="37"/>
      <c r="B158" s="38"/>
      <c r="C158" s="238" t="s">
        <v>8</v>
      </c>
      <c r="D158" s="238" t="s">
        <v>147</v>
      </c>
      <c r="E158" s="239" t="s">
        <v>209</v>
      </c>
      <c r="F158" s="240" t="s">
        <v>210</v>
      </c>
      <c r="G158" s="241" t="s">
        <v>155</v>
      </c>
      <c r="H158" s="242">
        <v>5.1200000000000001</v>
      </c>
      <c r="I158" s="243"/>
      <c r="J158" s="244">
        <f>ROUND(I158*H158,2)</f>
        <v>0</v>
      </c>
      <c r="K158" s="245"/>
      <c r="L158" s="40"/>
      <c r="M158" s="246" t="s">
        <v>1</v>
      </c>
      <c r="N158" s="247" t="s">
        <v>43</v>
      </c>
      <c r="O158" s="90"/>
      <c r="P158" s="248">
        <f>O158*H158</f>
        <v>0</v>
      </c>
      <c r="Q158" s="248">
        <v>2.5018699999999998</v>
      </c>
      <c r="R158" s="248">
        <f>Q158*H158</f>
        <v>12.809574399999999</v>
      </c>
      <c r="S158" s="248">
        <v>0</v>
      </c>
      <c r="T158" s="24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50" t="s">
        <v>151</v>
      </c>
      <c r="AT158" s="250" t="s">
        <v>147</v>
      </c>
      <c r="AU158" s="250" t="s">
        <v>88</v>
      </c>
      <c r="AY158" s="14" t="s">
        <v>145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4" t="s">
        <v>86</v>
      </c>
      <c r="BK158" s="138">
        <f>ROUND(I158*H158,2)</f>
        <v>0</v>
      </c>
      <c r="BL158" s="14" t="s">
        <v>151</v>
      </c>
      <c r="BM158" s="250" t="s">
        <v>211</v>
      </c>
    </row>
    <row r="159" s="2" customFormat="1" ht="16.5" customHeight="1">
      <c r="A159" s="37"/>
      <c r="B159" s="38"/>
      <c r="C159" s="238" t="s">
        <v>212</v>
      </c>
      <c r="D159" s="238" t="s">
        <v>147</v>
      </c>
      <c r="E159" s="239" t="s">
        <v>213</v>
      </c>
      <c r="F159" s="240" t="s">
        <v>214</v>
      </c>
      <c r="G159" s="241" t="s">
        <v>189</v>
      </c>
      <c r="H159" s="242">
        <v>25.600000000000001</v>
      </c>
      <c r="I159" s="243"/>
      <c r="J159" s="244">
        <f>ROUND(I159*H159,2)</f>
        <v>0</v>
      </c>
      <c r="K159" s="245"/>
      <c r="L159" s="40"/>
      <c r="M159" s="246" t="s">
        <v>1</v>
      </c>
      <c r="N159" s="247" t="s">
        <v>43</v>
      </c>
      <c r="O159" s="90"/>
      <c r="P159" s="248">
        <f>O159*H159</f>
        <v>0</v>
      </c>
      <c r="Q159" s="248">
        <v>0.00264</v>
      </c>
      <c r="R159" s="248">
        <f>Q159*H159</f>
        <v>0.067584000000000005</v>
      </c>
      <c r="S159" s="248">
        <v>0</v>
      </c>
      <c r="T159" s="24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50" t="s">
        <v>151</v>
      </c>
      <c r="AT159" s="250" t="s">
        <v>147</v>
      </c>
      <c r="AU159" s="250" t="s">
        <v>88</v>
      </c>
      <c r="AY159" s="14" t="s">
        <v>145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4" t="s">
        <v>86</v>
      </c>
      <c r="BK159" s="138">
        <f>ROUND(I159*H159,2)</f>
        <v>0</v>
      </c>
      <c r="BL159" s="14" t="s">
        <v>151</v>
      </c>
      <c r="BM159" s="250" t="s">
        <v>215</v>
      </c>
    </row>
    <row r="160" s="2" customFormat="1" ht="16.5" customHeight="1">
      <c r="A160" s="37"/>
      <c r="B160" s="38"/>
      <c r="C160" s="238" t="s">
        <v>216</v>
      </c>
      <c r="D160" s="238" t="s">
        <v>147</v>
      </c>
      <c r="E160" s="239" t="s">
        <v>217</v>
      </c>
      <c r="F160" s="240" t="s">
        <v>218</v>
      </c>
      <c r="G160" s="241" t="s">
        <v>189</v>
      </c>
      <c r="H160" s="242">
        <v>25.600000000000001</v>
      </c>
      <c r="I160" s="243"/>
      <c r="J160" s="244">
        <f>ROUND(I160*H160,2)</f>
        <v>0</v>
      </c>
      <c r="K160" s="245"/>
      <c r="L160" s="40"/>
      <c r="M160" s="246" t="s">
        <v>1</v>
      </c>
      <c r="N160" s="247" t="s">
        <v>43</v>
      </c>
      <c r="O160" s="90"/>
      <c r="P160" s="248">
        <f>O160*H160</f>
        <v>0</v>
      </c>
      <c r="Q160" s="248">
        <v>0</v>
      </c>
      <c r="R160" s="248">
        <f>Q160*H160</f>
        <v>0</v>
      </c>
      <c r="S160" s="248">
        <v>0</v>
      </c>
      <c r="T160" s="24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50" t="s">
        <v>151</v>
      </c>
      <c r="AT160" s="250" t="s">
        <v>147</v>
      </c>
      <c r="AU160" s="250" t="s">
        <v>88</v>
      </c>
      <c r="AY160" s="14" t="s">
        <v>145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4" t="s">
        <v>86</v>
      </c>
      <c r="BK160" s="138">
        <f>ROUND(I160*H160,2)</f>
        <v>0</v>
      </c>
      <c r="BL160" s="14" t="s">
        <v>151</v>
      </c>
      <c r="BM160" s="250" t="s">
        <v>219</v>
      </c>
    </row>
    <row r="161" s="2" customFormat="1" ht="24.15" customHeight="1">
      <c r="A161" s="37"/>
      <c r="B161" s="38"/>
      <c r="C161" s="238" t="s">
        <v>220</v>
      </c>
      <c r="D161" s="238" t="s">
        <v>147</v>
      </c>
      <c r="E161" s="239" t="s">
        <v>221</v>
      </c>
      <c r="F161" s="240" t="s">
        <v>222</v>
      </c>
      <c r="G161" s="241" t="s">
        <v>175</v>
      </c>
      <c r="H161" s="242">
        <v>0.90000000000000002</v>
      </c>
      <c r="I161" s="243"/>
      <c r="J161" s="244">
        <f>ROUND(I161*H161,2)</f>
        <v>0</v>
      </c>
      <c r="K161" s="245"/>
      <c r="L161" s="40"/>
      <c r="M161" s="246" t="s">
        <v>1</v>
      </c>
      <c r="N161" s="247" t="s">
        <v>43</v>
      </c>
      <c r="O161" s="90"/>
      <c r="P161" s="248">
        <f>O161*H161</f>
        <v>0</v>
      </c>
      <c r="Q161" s="248">
        <v>1.0606199999999999</v>
      </c>
      <c r="R161" s="248">
        <f>Q161*H161</f>
        <v>0.95455799999999991</v>
      </c>
      <c r="S161" s="248">
        <v>0</v>
      </c>
      <c r="T161" s="24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50" t="s">
        <v>151</v>
      </c>
      <c r="AT161" s="250" t="s">
        <v>147</v>
      </c>
      <c r="AU161" s="250" t="s">
        <v>88</v>
      </c>
      <c r="AY161" s="14" t="s">
        <v>145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4" t="s">
        <v>86</v>
      </c>
      <c r="BK161" s="138">
        <f>ROUND(I161*H161,2)</f>
        <v>0</v>
      </c>
      <c r="BL161" s="14" t="s">
        <v>151</v>
      </c>
      <c r="BM161" s="250" t="s">
        <v>223</v>
      </c>
    </row>
    <row r="162" s="12" customFormat="1" ht="22.8" customHeight="1">
      <c r="A162" s="12"/>
      <c r="B162" s="222"/>
      <c r="C162" s="223"/>
      <c r="D162" s="224" t="s">
        <v>77</v>
      </c>
      <c r="E162" s="236" t="s">
        <v>157</v>
      </c>
      <c r="F162" s="236" t="s">
        <v>224</v>
      </c>
      <c r="G162" s="223"/>
      <c r="H162" s="223"/>
      <c r="I162" s="226"/>
      <c r="J162" s="237">
        <f>BK162</f>
        <v>0</v>
      </c>
      <c r="K162" s="223"/>
      <c r="L162" s="228"/>
      <c r="M162" s="229"/>
      <c r="N162" s="230"/>
      <c r="O162" s="230"/>
      <c r="P162" s="231">
        <f>P163</f>
        <v>0</v>
      </c>
      <c r="Q162" s="230"/>
      <c r="R162" s="231">
        <f>R163</f>
        <v>0</v>
      </c>
      <c r="S162" s="230"/>
      <c r="T162" s="232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33" t="s">
        <v>86</v>
      </c>
      <c r="AT162" s="234" t="s">
        <v>77</v>
      </c>
      <c r="AU162" s="234" t="s">
        <v>86</v>
      </c>
      <c r="AY162" s="233" t="s">
        <v>145</v>
      </c>
      <c r="BK162" s="235">
        <f>BK163</f>
        <v>0</v>
      </c>
    </row>
    <row r="163" s="2" customFormat="1" ht="24.15" customHeight="1">
      <c r="A163" s="37"/>
      <c r="B163" s="38"/>
      <c r="C163" s="238" t="s">
        <v>225</v>
      </c>
      <c r="D163" s="238" t="s">
        <v>147</v>
      </c>
      <c r="E163" s="239" t="s">
        <v>226</v>
      </c>
      <c r="F163" s="240" t="s">
        <v>227</v>
      </c>
      <c r="G163" s="241" t="s">
        <v>150</v>
      </c>
      <c r="H163" s="242">
        <v>120</v>
      </c>
      <c r="I163" s="243"/>
      <c r="J163" s="244">
        <f>ROUND(I163*H163,2)</f>
        <v>0</v>
      </c>
      <c r="K163" s="245"/>
      <c r="L163" s="40"/>
      <c r="M163" s="246" t="s">
        <v>1</v>
      </c>
      <c r="N163" s="247" t="s">
        <v>43</v>
      </c>
      <c r="O163" s="90"/>
      <c r="P163" s="248">
        <f>O163*H163</f>
        <v>0</v>
      </c>
      <c r="Q163" s="248">
        <v>0</v>
      </c>
      <c r="R163" s="248">
        <f>Q163*H163</f>
        <v>0</v>
      </c>
      <c r="S163" s="248">
        <v>0</v>
      </c>
      <c r="T163" s="24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50" t="s">
        <v>151</v>
      </c>
      <c r="AT163" s="250" t="s">
        <v>147</v>
      </c>
      <c r="AU163" s="250" t="s">
        <v>88</v>
      </c>
      <c r="AY163" s="14" t="s">
        <v>145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4" t="s">
        <v>86</v>
      </c>
      <c r="BK163" s="138">
        <f>ROUND(I163*H163,2)</f>
        <v>0</v>
      </c>
      <c r="BL163" s="14" t="s">
        <v>151</v>
      </c>
      <c r="BM163" s="250" t="s">
        <v>228</v>
      </c>
    </row>
    <row r="164" s="12" customFormat="1" ht="22.8" customHeight="1">
      <c r="A164" s="12"/>
      <c r="B164" s="222"/>
      <c r="C164" s="223"/>
      <c r="D164" s="224" t="s">
        <v>77</v>
      </c>
      <c r="E164" s="236" t="s">
        <v>168</v>
      </c>
      <c r="F164" s="236" t="s">
        <v>229</v>
      </c>
      <c r="G164" s="223"/>
      <c r="H164" s="223"/>
      <c r="I164" s="226"/>
      <c r="J164" s="237">
        <f>BK164</f>
        <v>0</v>
      </c>
      <c r="K164" s="223"/>
      <c r="L164" s="228"/>
      <c r="M164" s="229"/>
      <c r="N164" s="230"/>
      <c r="O164" s="230"/>
      <c r="P164" s="231">
        <f>SUM(P165:P170)</f>
        <v>0</v>
      </c>
      <c r="Q164" s="230"/>
      <c r="R164" s="231">
        <f>SUM(R165:R170)</f>
        <v>36.681363500000003</v>
      </c>
      <c r="S164" s="230"/>
      <c r="T164" s="232">
        <f>SUM(T165:T170)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33" t="s">
        <v>86</v>
      </c>
      <c r="AT164" s="234" t="s">
        <v>77</v>
      </c>
      <c r="AU164" s="234" t="s">
        <v>86</v>
      </c>
      <c r="AY164" s="233" t="s">
        <v>145</v>
      </c>
      <c r="BK164" s="235">
        <f>SUM(BK165:BK170)</f>
        <v>0</v>
      </c>
    </row>
    <row r="165" s="2" customFormat="1" ht="37.8" customHeight="1">
      <c r="A165" s="37"/>
      <c r="B165" s="38"/>
      <c r="C165" s="238" t="s">
        <v>230</v>
      </c>
      <c r="D165" s="238" t="s">
        <v>147</v>
      </c>
      <c r="E165" s="239" t="s">
        <v>231</v>
      </c>
      <c r="F165" s="240" t="s">
        <v>232</v>
      </c>
      <c r="G165" s="241" t="s">
        <v>155</v>
      </c>
      <c r="H165" s="242">
        <v>14.44</v>
      </c>
      <c r="I165" s="243"/>
      <c r="J165" s="244">
        <f>ROUND(I165*H165,2)</f>
        <v>0</v>
      </c>
      <c r="K165" s="245"/>
      <c r="L165" s="40"/>
      <c r="M165" s="246" t="s">
        <v>1</v>
      </c>
      <c r="N165" s="247" t="s">
        <v>43</v>
      </c>
      <c r="O165" s="90"/>
      <c r="P165" s="248">
        <f>O165*H165</f>
        <v>0</v>
      </c>
      <c r="Q165" s="248">
        <v>2.5018699999999998</v>
      </c>
      <c r="R165" s="248">
        <f>Q165*H165</f>
        <v>36.1270028</v>
      </c>
      <c r="S165" s="248">
        <v>0</v>
      </c>
      <c r="T165" s="24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50" t="s">
        <v>151</v>
      </c>
      <c r="AT165" s="250" t="s">
        <v>147</v>
      </c>
      <c r="AU165" s="250" t="s">
        <v>88</v>
      </c>
      <c r="AY165" s="14" t="s">
        <v>145</v>
      </c>
      <c r="BE165" s="138">
        <f>IF(N165="základní",J165,0)</f>
        <v>0</v>
      </c>
      <c r="BF165" s="138">
        <f>IF(N165="snížená",J165,0)</f>
        <v>0</v>
      </c>
      <c r="BG165" s="138">
        <f>IF(N165="zákl. přenesená",J165,0)</f>
        <v>0</v>
      </c>
      <c r="BH165" s="138">
        <f>IF(N165="sníž. přenesená",J165,0)</f>
        <v>0</v>
      </c>
      <c r="BI165" s="138">
        <f>IF(N165="nulová",J165,0)</f>
        <v>0</v>
      </c>
      <c r="BJ165" s="14" t="s">
        <v>86</v>
      </c>
      <c r="BK165" s="138">
        <f>ROUND(I165*H165,2)</f>
        <v>0</v>
      </c>
      <c r="BL165" s="14" t="s">
        <v>151</v>
      </c>
      <c r="BM165" s="250" t="s">
        <v>233</v>
      </c>
    </row>
    <row r="166" s="2" customFormat="1" ht="24.15" customHeight="1">
      <c r="A166" s="37"/>
      <c r="B166" s="38"/>
      <c r="C166" s="238" t="s">
        <v>7</v>
      </c>
      <c r="D166" s="238" t="s">
        <v>147</v>
      </c>
      <c r="E166" s="239" t="s">
        <v>234</v>
      </c>
      <c r="F166" s="240" t="s">
        <v>235</v>
      </c>
      <c r="G166" s="241" t="s">
        <v>155</v>
      </c>
      <c r="H166" s="242">
        <v>14.44</v>
      </c>
      <c r="I166" s="243"/>
      <c r="J166" s="244">
        <f>ROUND(I166*H166,2)</f>
        <v>0</v>
      </c>
      <c r="K166" s="245"/>
      <c r="L166" s="40"/>
      <c r="M166" s="246" t="s">
        <v>1</v>
      </c>
      <c r="N166" s="247" t="s">
        <v>43</v>
      </c>
      <c r="O166" s="90"/>
      <c r="P166" s="248">
        <f>O166*H166</f>
        <v>0</v>
      </c>
      <c r="Q166" s="248">
        <v>0</v>
      </c>
      <c r="R166" s="248">
        <f>Q166*H166</f>
        <v>0</v>
      </c>
      <c r="S166" s="248">
        <v>0</v>
      </c>
      <c r="T166" s="24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50" t="s">
        <v>151</v>
      </c>
      <c r="AT166" s="250" t="s">
        <v>147</v>
      </c>
      <c r="AU166" s="250" t="s">
        <v>88</v>
      </c>
      <c r="AY166" s="14" t="s">
        <v>145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4" t="s">
        <v>86</v>
      </c>
      <c r="BK166" s="138">
        <f>ROUND(I166*H166,2)</f>
        <v>0</v>
      </c>
      <c r="BL166" s="14" t="s">
        <v>151</v>
      </c>
      <c r="BM166" s="250" t="s">
        <v>236</v>
      </c>
    </row>
    <row r="167" s="2" customFormat="1" ht="16.5" customHeight="1">
      <c r="A167" s="37"/>
      <c r="B167" s="38"/>
      <c r="C167" s="238" t="s">
        <v>237</v>
      </c>
      <c r="D167" s="238" t="s">
        <v>147</v>
      </c>
      <c r="E167" s="239" t="s">
        <v>238</v>
      </c>
      <c r="F167" s="240" t="s">
        <v>239</v>
      </c>
      <c r="G167" s="241" t="s">
        <v>175</v>
      </c>
      <c r="H167" s="242">
        <v>0.51000000000000001</v>
      </c>
      <c r="I167" s="243"/>
      <c r="J167" s="244">
        <f>ROUND(I167*H167,2)</f>
        <v>0</v>
      </c>
      <c r="K167" s="245"/>
      <c r="L167" s="40"/>
      <c r="M167" s="246" t="s">
        <v>1</v>
      </c>
      <c r="N167" s="247" t="s">
        <v>43</v>
      </c>
      <c r="O167" s="90"/>
      <c r="P167" s="248">
        <f>O167*H167</f>
        <v>0</v>
      </c>
      <c r="Q167" s="248">
        <v>1.06277</v>
      </c>
      <c r="R167" s="248">
        <f>Q167*H167</f>
        <v>0.54201270000000001</v>
      </c>
      <c r="S167" s="248">
        <v>0</v>
      </c>
      <c r="T167" s="24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50" t="s">
        <v>151</v>
      </c>
      <c r="AT167" s="250" t="s">
        <v>147</v>
      </c>
      <c r="AU167" s="250" t="s">
        <v>88</v>
      </c>
      <c r="AY167" s="14" t="s">
        <v>145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4" t="s">
        <v>86</v>
      </c>
      <c r="BK167" s="138">
        <f>ROUND(I167*H167,2)</f>
        <v>0</v>
      </c>
      <c r="BL167" s="14" t="s">
        <v>151</v>
      </c>
      <c r="BM167" s="250" t="s">
        <v>240</v>
      </c>
    </row>
    <row r="168" s="2" customFormat="1" ht="24.15" customHeight="1">
      <c r="A168" s="37"/>
      <c r="B168" s="38"/>
      <c r="C168" s="238" t="s">
        <v>241</v>
      </c>
      <c r="D168" s="238" t="s">
        <v>147</v>
      </c>
      <c r="E168" s="239" t="s">
        <v>242</v>
      </c>
      <c r="F168" s="240" t="s">
        <v>243</v>
      </c>
      <c r="G168" s="241" t="s">
        <v>150</v>
      </c>
      <c r="H168" s="242">
        <v>17.399999999999999</v>
      </c>
      <c r="I168" s="243"/>
      <c r="J168" s="244">
        <f>ROUND(I168*H168,2)</f>
        <v>0</v>
      </c>
      <c r="K168" s="245"/>
      <c r="L168" s="40"/>
      <c r="M168" s="246" t="s">
        <v>1</v>
      </c>
      <c r="N168" s="247" t="s">
        <v>43</v>
      </c>
      <c r="O168" s="90"/>
      <c r="P168" s="248">
        <f>O168*H168</f>
        <v>0</v>
      </c>
      <c r="Q168" s="248">
        <v>2.0000000000000002E-05</v>
      </c>
      <c r="R168" s="248">
        <f>Q168*H168</f>
        <v>0.000348</v>
      </c>
      <c r="S168" s="248">
        <v>0</v>
      </c>
      <c r="T168" s="24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50" t="s">
        <v>151</v>
      </c>
      <c r="AT168" s="250" t="s">
        <v>147</v>
      </c>
      <c r="AU168" s="250" t="s">
        <v>88</v>
      </c>
      <c r="AY168" s="14" t="s">
        <v>145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4" t="s">
        <v>86</v>
      </c>
      <c r="BK168" s="138">
        <f>ROUND(I168*H168,2)</f>
        <v>0</v>
      </c>
      <c r="BL168" s="14" t="s">
        <v>151</v>
      </c>
      <c r="BM168" s="250" t="s">
        <v>244</v>
      </c>
    </row>
    <row r="169" s="2" customFormat="1" ht="24.15" customHeight="1">
      <c r="A169" s="37"/>
      <c r="B169" s="38"/>
      <c r="C169" s="238" t="s">
        <v>245</v>
      </c>
      <c r="D169" s="238" t="s">
        <v>147</v>
      </c>
      <c r="E169" s="239" t="s">
        <v>246</v>
      </c>
      <c r="F169" s="240" t="s">
        <v>247</v>
      </c>
      <c r="G169" s="241" t="s">
        <v>150</v>
      </c>
      <c r="H169" s="242">
        <v>50</v>
      </c>
      <c r="I169" s="243"/>
      <c r="J169" s="244">
        <f>ROUND(I169*H169,2)</f>
        <v>0</v>
      </c>
      <c r="K169" s="245"/>
      <c r="L169" s="40"/>
      <c r="M169" s="246" t="s">
        <v>1</v>
      </c>
      <c r="N169" s="247" t="s">
        <v>43</v>
      </c>
      <c r="O169" s="90"/>
      <c r="P169" s="248">
        <f>O169*H169</f>
        <v>0</v>
      </c>
      <c r="Q169" s="248">
        <v>1.0000000000000001E-05</v>
      </c>
      <c r="R169" s="248">
        <f>Q169*H169</f>
        <v>0.00050000000000000001</v>
      </c>
      <c r="S169" s="248">
        <v>0</v>
      </c>
      <c r="T169" s="24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50" t="s">
        <v>151</v>
      </c>
      <c r="AT169" s="250" t="s">
        <v>147</v>
      </c>
      <c r="AU169" s="250" t="s">
        <v>88</v>
      </c>
      <c r="AY169" s="14" t="s">
        <v>145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4" t="s">
        <v>86</v>
      </c>
      <c r="BK169" s="138">
        <f>ROUND(I169*H169,2)</f>
        <v>0</v>
      </c>
      <c r="BL169" s="14" t="s">
        <v>151</v>
      </c>
      <c r="BM169" s="250" t="s">
        <v>248</v>
      </c>
    </row>
    <row r="170" s="2" customFormat="1" ht="24.15" customHeight="1">
      <c r="A170" s="37"/>
      <c r="B170" s="38"/>
      <c r="C170" s="238" t="s">
        <v>249</v>
      </c>
      <c r="D170" s="238" t="s">
        <v>147</v>
      </c>
      <c r="E170" s="239" t="s">
        <v>250</v>
      </c>
      <c r="F170" s="240" t="s">
        <v>251</v>
      </c>
      <c r="G170" s="241" t="s">
        <v>150</v>
      </c>
      <c r="H170" s="242">
        <v>50</v>
      </c>
      <c r="I170" s="243"/>
      <c r="J170" s="244">
        <f>ROUND(I170*H170,2)</f>
        <v>0</v>
      </c>
      <c r="K170" s="245"/>
      <c r="L170" s="40"/>
      <c r="M170" s="246" t="s">
        <v>1</v>
      </c>
      <c r="N170" s="247" t="s">
        <v>43</v>
      </c>
      <c r="O170" s="90"/>
      <c r="P170" s="248">
        <f>O170*H170</f>
        <v>0</v>
      </c>
      <c r="Q170" s="248">
        <v>0.00023000000000000001</v>
      </c>
      <c r="R170" s="248">
        <f>Q170*H170</f>
        <v>0.0115</v>
      </c>
      <c r="S170" s="248">
        <v>0</v>
      </c>
      <c r="T170" s="24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50" t="s">
        <v>151</v>
      </c>
      <c r="AT170" s="250" t="s">
        <v>147</v>
      </c>
      <c r="AU170" s="250" t="s">
        <v>88</v>
      </c>
      <c r="AY170" s="14" t="s">
        <v>145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4" t="s">
        <v>86</v>
      </c>
      <c r="BK170" s="138">
        <f>ROUND(I170*H170,2)</f>
        <v>0</v>
      </c>
      <c r="BL170" s="14" t="s">
        <v>151</v>
      </c>
      <c r="BM170" s="250" t="s">
        <v>252</v>
      </c>
    </row>
    <row r="171" s="12" customFormat="1" ht="22.8" customHeight="1">
      <c r="A171" s="12"/>
      <c r="B171" s="222"/>
      <c r="C171" s="223"/>
      <c r="D171" s="224" t="s">
        <v>77</v>
      </c>
      <c r="E171" s="236" t="s">
        <v>177</v>
      </c>
      <c r="F171" s="236" t="s">
        <v>253</v>
      </c>
      <c r="G171" s="223"/>
      <c r="H171" s="223"/>
      <c r="I171" s="226"/>
      <c r="J171" s="237">
        <f>BK171</f>
        <v>0</v>
      </c>
      <c r="K171" s="223"/>
      <c r="L171" s="228"/>
      <c r="M171" s="229"/>
      <c r="N171" s="230"/>
      <c r="O171" s="230"/>
      <c r="P171" s="231">
        <f>SUM(P172:P174)</f>
        <v>0</v>
      </c>
      <c r="Q171" s="230"/>
      <c r="R171" s="231">
        <f>SUM(R172:R174)</f>
        <v>0.020477000000000002</v>
      </c>
      <c r="S171" s="230"/>
      <c r="T171" s="232">
        <f>SUM(T172:T174)</f>
        <v>0.0046100000000000004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33" t="s">
        <v>86</v>
      </c>
      <c r="AT171" s="234" t="s">
        <v>77</v>
      </c>
      <c r="AU171" s="234" t="s">
        <v>86</v>
      </c>
      <c r="AY171" s="233" t="s">
        <v>145</v>
      </c>
      <c r="BK171" s="235">
        <f>SUM(BK172:BK174)</f>
        <v>0</v>
      </c>
    </row>
    <row r="172" s="2" customFormat="1" ht="37.8" customHeight="1">
      <c r="A172" s="37"/>
      <c r="B172" s="38"/>
      <c r="C172" s="238" t="s">
        <v>254</v>
      </c>
      <c r="D172" s="238" t="s">
        <v>147</v>
      </c>
      <c r="E172" s="239" t="s">
        <v>255</v>
      </c>
      <c r="F172" s="240" t="s">
        <v>256</v>
      </c>
      <c r="G172" s="241" t="s">
        <v>150</v>
      </c>
      <c r="H172" s="242">
        <v>7</v>
      </c>
      <c r="I172" s="243"/>
      <c r="J172" s="244">
        <f>ROUND(I172*H172,2)</f>
        <v>0</v>
      </c>
      <c r="K172" s="245"/>
      <c r="L172" s="40"/>
      <c r="M172" s="246" t="s">
        <v>1</v>
      </c>
      <c r="N172" s="247" t="s">
        <v>43</v>
      </c>
      <c r="O172" s="90"/>
      <c r="P172" s="248">
        <f>O172*H172</f>
        <v>0</v>
      </c>
      <c r="Q172" s="248">
        <v>0.00131</v>
      </c>
      <c r="R172" s="248">
        <f>Q172*H172</f>
        <v>0.0091699999999999993</v>
      </c>
      <c r="S172" s="248">
        <v>0</v>
      </c>
      <c r="T172" s="24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50" t="s">
        <v>151</v>
      </c>
      <c r="AT172" s="250" t="s">
        <v>147</v>
      </c>
      <c r="AU172" s="250" t="s">
        <v>88</v>
      </c>
      <c r="AY172" s="14" t="s">
        <v>145</v>
      </c>
      <c r="BE172" s="138">
        <f>IF(N172="základní",J172,0)</f>
        <v>0</v>
      </c>
      <c r="BF172" s="138">
        <f>IF(N172="snížená",J172,0)</f>
        <v>0</v>
      </c>
      <c r="BG172" s="138">
        <f>IF(N172="zákl. přenesená",J172,0)</f>
        <v>0</v>
      </c>
      <c r="BH172" s="138">
        <f>IF(N172="sníž. přenesená",J172,0)</f>
        <v>0</v>
      </c>
      <c r="BI172" s="138">
        <f>IF(N172="nulová",J172,0)</f>
        <v>0</v>
      </c>
      <c r="BJ172" s="14" t="s">
        <v>86</v>
      </c>
      <c r="BK172" s="138">
        <f>ROUND(I172*H172,2)</f>
        <v>0</v>
      </c>
      <c r="BL172" s="14" t="s">
        <v>151</v>
      </c>
      <c r="BM172" s="250" t="s">
        <v>257</v>
      </c>
    </row>
    <row r="173" s="2" customFormat="1" ht="16.5" customHeight="1">
      <c r="A173" s="37"/>
      <c r="B173" s="38"/>
      <c r="C173" s="251" t="s">
        <v>258</v>
      </c>
      <c r="D173" s="251" t="s">
        <v>182</v>
      </c>
      <c r="E173" s="252" t="s">
        <v>259</v>
      </c>
      <c r="F173" s="253" t="s">
        <v>260</v>
      </c>
      <c r="G173" s="254" t="s">
        <v>150</v>
      </c>
      <c r="H173" s="255">
        <v>7.1050000000000004</v>
      </c>
      <c r="I173" s="256"/>
      <c r="J173" s="257">
        <f>ROUND(I173*H173,2)</f>
        <v>0</v>
      </c>
      <c r="K173" s="258"/>
      <c r="L173" s="259"/>
      <c r="M173" s="260" t="s">
        <v>1</v>
      </c>
      <c r="N173" s="261" t="s">
        <v>43</v>
      </c>
      <c r="O173" s="90"/>
      <c r="P173" s="248">
        <f>O173*H173</f>
        <v>0</v>
      </c>
      <c r="Q173" s="248">
        <v>0.0014</v>
      </c>
      <c r="R173" s="248">
        <f>Q173*H173</f>
        <v>0.009947000000000001</v>
      </c>
      <c r="S173" s="248">
        <v>0</v>
      </c>
      <c r="T173" s="24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50" t="s">
        <v>177</v>
      </c>
      <c r="AT173" s="250" t="s">
        <v>182</v>
      </c>
      <c r="AU173" s="250" t="s">
        <v>88</v>
      </c>
      <c r="AY173" s="14" t="s">
        <v>145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4" t="s">
        <v>86</v>
      </c>
      <c r="BK173" s="138">
        <f>ROUND(I173*H173,2)</f>
        <v>0</v>
      </c>
      <c r="BL173" s="14" t="s">
        <v>151</v>
      </c>
      <c r="BM173" s="250" t="s">
        <v>261</v>
      </c>
    </row>
    <row r="174" s="2" customFormat="1" ht="37.8" customHeight="1">
      <c r="A174" s="37"/>
      <c r="B174" s="38"/>
      <c r="C174" s="238" t="s">
        <v>262</v>
      </c>
      <c r="D174" s="238" t="s">
        <v>147</v>
      </c>
      <c r="E174" s="239" t="s">
        <v>263</v>
      </c>
      <c r="F174" s="240" t="s">
        <v>264</v>
      </c>
      <c r="G174" s="241" t="s">
        <v>265</v>
      </c>
      <c r="H174" s="242">
        <v>1</v>
      </c>
      <c r="I174" s="243"/>
      <c r="J174" s="244">
        <f>ROUND(I174*H174,2)</f>
        <v>0</v>
      </c>
      <c r="K174" s="245"/>
      <c r="L174" s="40"/>
      <c r="M174" s="246" t="s">
        <v>1</v>
      </c>
      <c r="N174" s="247" t="s">
        <v>43</v>
      </c>
      <c r="O174" s="90"/>
      <c r="P174" s="248">
        <f>O174*H174</f>
        <v>0</v>
      </c>
      <c r="Q174" s="248">
        <v>0.0013600000000000001</v>
      </c>
      <c r="R174" s="248">
        <f>Q174*H174</f>
        <v>0.0013600000000000001</v>
      </c>
      <c r="S174" s="248">
        <v>0.0046100000000000004</v>
      </c>
      <c r="T174" s="249">
        <f>S174*H174</f>
        <v>0.0046100000000000004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50" t="s">
        <v>151</v>
      </c>
      <c r="AT174" s="250" t="s">
        <v>147</v>
      </c>
      <c r="AU174" s="250" t="s">
        <v>88</v>
      </c>
      <c r="AY174" s="14" t="s">
        <v>145</v>
      </c>
      <c r="BE174" s="138">
        <f>IF(N174="základní",J174,0)</f>
        <v>0</v>
      </c>
      <c r="BF174" s="138">
        <f>IF(N174="snížená",J174,0)</f>
        <v>0</v>
      </c>
      <c r="BG174" s="138">
        <f>IF(N174="zákl. přenesená",J174,0)</f>
        <v>0</v>
      </c>
      <c r="BH174" s="138">
        <f>IF(N174="sníž. přenesená",J174,0)</f>
        <v>0</v>
      </c>
      <c r="BI174" s="138">
        <f>IF(N174="nulová",J174,0)</f>
        <v>0</v>
      </c>
      <c r="BJ174" s="14" t="s">
        <v>86</v>
      </c>
      <c r="BK174" s="138">
        <f>ROUND(I174*H174,2)</f>
        <v>0</v>
      </c>
      <c r="BL174" s="14" t="s">
        <v>151</v>
      </c>
      <c r="BM174" s="250" t="s">
        <v>266</v>
      </c>
    </row>
    <row r="175" s="12" customFormat="1" ht="22.8" customHeight="1">
      <c r="A175" s="12"/>
      <c r="B175" s="222"/>
      <c r="C175" s="223"/>
      <c r="D175" s="224" t="s">
        <v>77</v>
      </c>
      <c r="E175" s="236" t="s">
        <v>181</v>
      </c>
      <c r="F175" s="236" t="s">
        <v>267</v>
      </c>
      <c r="G175" s="223"/>
      <c r="H175" s="223"/>
      <c r="I175" s="226"/>
      <c r="J175" s="237">
        <f>BK175</f>
        <v>0</v>
      </c>
      <c r="K175" s="223"/>
      <c r="L175" s="228"/>
      <c r="M175" s="229"/>
      <c r="N175" s="230"/>
      <c r="O175" s="230"/>
      <c r="P175" s="231">
        <f>SUM(P176:P191)</f>
        <v>0</v>
      </c>
      <c r="Q175" s="230"/>
      <c r="R175" s="231">
        <f>SUM(R176:R191)</f>
        <v>7.7060940000000002</v>
      </c>
      <c r="S175" s="230"/>
      <c r="T175" s="232">
        <f>SUM(T176:T191)</f>
        <v>21.894360000000002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33" t="s">
        <v>86</v>
      </c>
      <c r="AT175" s="234" t="s">
        <v>77</v>
      </c>
      <c r="AU175" s="234" t="s">
        <v>86</v>
      </c>
      <c r="AY175" s="233" t="s">
        <v>145</v>
      </c>
      <c r="BK175" s="235">
        <f>SUM(BK176:BK191)</f>
        <v>0</v>
      </c>
    </row>
    <row r="176" s="2" customFormat="1" ht="55.5" customHeight="1">
      <c r="A176" s="37"/>
      <c r="B176" s="38"/>
      <c r="C176" s="238" t="s">
        <v>268</v>
      </c>
      <c r="D176" s="238" t="s">
        <v>147</v>
      </c>
      <c r="E176" s="239" t="s">
        <v>269</v>
      </c>
      <c r="F176" s="240" t="s">
        <v>270</v>
      </c>
      <c r="G176" s="241" t="s">
        <v>150</v>
      </c>
      <c r="H176" s="242">
        <v>17.399999999999999</v>
      </c>
      <c r="I176" s="243"/>
      <c r="J176" s="244">
        <f>ROUND(I176*H176,2)</f>
        <v>0</v>
      </c>
      <c r="K176" s="245"/>
      <c r="L176" s="40"/>
      <c r="M176" s="246" t="s">
        <v>1</v>
      </c>
      <c r="N176" s="247" t="s">
        <v>43</v>
      </c>
      <c r="O176" s="90"/>
      <c r="P176" s="248">
        <f>O176*H176</f>
        <v>0</v>
      </c>
      <c r="Q176" s="248">
        <v>0.1295</v>
      </c>
      <c r="R176" s="248">
        <f>Q176*H176</f>
        <v>2.2532999999999999</v>
      </c>
      <c r="S176" s="248">
        <v>0</v>
      </c>
      <c r="T176" s="24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50" t="s">
        <v>151</v>
      </c>
      <c r="AT176" s="250" t="s">
        <v>147</v>
      </c>
      <c r="AU176" s="250" t="s">
        <v>88</v>
      </c>
      <c r="AY176" s="14" t="s">
        <v>145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4" t="s">
        <v>86</v>
      </c>
      <c r="BK176" s="138">
        <f>ROUND(I176*H176,2)</f>
        <v>0</v>
      </c>
      <c r="BL176" s="14" t="s">
        <v>151</v>
      </c>
      <c r="BM176" s="250" t="s">
        <v>271</v>
      </c>
    </row>
    <row r="177" s="2" customFormat="1" ht="24.15" customHeight="1">
      <c r="A177" s="37"/>
      <c r="B177" s="38"/>
      <c r="C177" s="238" t="s">
        <v>272</v>
      </c>
      <c r="D177" s="238" t="s">
        <v>147</v>
      </c>
      <c r="E177" s="239" t="s">
        <v>273</v>
      </c>
      <c r="F177" s="240" t="s">
        <v>274</v>
      </c>
      <c r="G177" s="241" t="s">
        <v>150</v>
      </c>
      <c r="H177" s="242">
        <v>17.5</v>
      </c>
      <c r="I177" s="243"/>
      <c r="J177" s="244">
        <f>ROUND(I177*H177,2)</f>
        <v>0</v>
      </c>
      <c r="K177" s="245"/>
      <c r="L177" s="40"/>
      <c r="M177" s="246" t="s">
        <v>1</v>
      </c>
      <c r="N177" s="247" t="s">
        <v>43</v>
      </c>
      <c r="O177" s="90"/>
      <c r="P177" s="248">
        <f>O177*H177</f>
        <v>0</v>
      </c>
      <c r="Q177" s="248">
        <v>0.29221000000000003</v>
      </c>
      <c r="R177" s="248">
        <f>Q177*H177</f>
        <v>5.1136750000000006</v>
      </c>
      <c r="S177" s="248">
        <v>0</v>
      </c>
      <c r="T177" s="249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50" t="s">
        <v>151</v>
      </c>
      <c r="AT177" s="250" t="s">
        <v>147</v>
      </c>
      <c r="AU177" s="250" t="s">
        <v>88</v>
      </c>
      <c r="AY177" s="14" t="s">
        <v>145</v>
      </c>
      <c r="BE177" s="138">
        <f>IF(N177="základní",J177,0)</f>
        <v>0</v>
      </c>
      <c r="BF177" s="138">
        <f>IF(N177="snížená",J177,0)</f>
        <v>0</v>
      </c>
      <c r="BG177" s="138">
        <f>IF(N177="zákl. přenesená",J177,0)</f>
        <v>0</v>
      </c>
      <c r="BH177" s="138">
        <f>IF(N177="sníž. přenesená",J177,0)</f>
        <v>0</v>
      </c>
      <c r="BI177" s="138">
        <f>IF(N177="nulová",J177,0)</f>
        <v>0</v>
      </c>
      <c r="BJ177" s="14" t="s">
        <v>86</v>
      </c>
      <c r="BK177" s="138">
        <f>ROUND(I177*H177,2)</f>
        <v>0</v>
      </c>
      <c r="BL177" s="14" t="s">
        <v>151</v>
      </c>
      <c r="BM177" s="250" t="s">
        <v>275</v>
      </c>
    </row>
    <row r="178" s="2" customFormat="1" ht="16.5" customHeight="1">
      <c r="A178" s="37"/>
      <c r="B178" s="38"/>
      <c r="C178" s="251" t="s">
        <v>276</v>
      </c>
      <c r="D178" s="251" t="s">
        <v>182</v>
      </c>
      <c r="E178" s="252" t="s">
        <v>277</v>
      </c>
      <c r="F178" s="253" t="s">
        <v>278</v>
      </c>
      <c r="G178" s="254" t="s">
        <v>150</v>
      </c>
      <c r="H178" s="255">
        <v>17.5</v>
      </c>
      <c r="I178" s="256"/>
      <c r="J178" s="257">
        <f>ROUND(I178*H178,2)</f>
        <v>0</v>
      </c>
      <c r="K178" s="258"/>
      <c r="L178" s="259"/>
      <c r="M178" s="260" t="s">
        <v>1</v>
      </c>
      <c r="N178" s="261" t="s">
        <v>43</v>
      </c>
      <c r="O178" s="90"/>
      <c r="P178" s="248">
        <f>O178*H178</f>
        <v>0</v>
      </c>
      <c r="Q178" s="248">
        <v>0.0033999999999999998</v>
      </c>
      <c r="R178" s="248">
        <f>Q178*H178</f>
        <v>0.059499999999999997</v>
      </c>
      <c r="S178" s="248">
        <v>0</v>
      </c>
      <c r="T178" s="24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50" t="s">
        <v>177</v>
      </c>
      <c r="AT178" s="250" t="s">
        <v>182</v>
      </c>
      <c r="AU178" s="250" t="s">
        <v>88</v>
      </c>
      <c r="AY178" s="14" t="s">
        <v>145</v>
      </c>
      <c r="BE178" s="138">
        <f>IF(N178="základní",J178,0)</f>
        <v>0</v>
      </c>
      <c r="BF178" s="138">
        <f>IF(N178="snížená",J178,0)</f>
        <v>0</v>
      </c>
      <c r="BG178" s="138">
        <f>IF(N178="zákl. přenesená",J178,0)</f>
        <v>0</v>
      </c>
      <c r="BH178" s="138">
        <f>IF(N178="sníž. přenesená",J178,0)</f>
        <v>0</v>
      </c>
      <c r="BI178" s="138">
        <f>IF(N178="nulová",J178,0)</f>
        <v>0</v>
      </c>
      <c r="BJ178" s="14" t="s">
        <v>86</v>
      </c>
      <c r="BK178" s="138">
        <f>ROUND(I178*H178,2)</f>
        <v>0</v>
      </c>
      <c r="BL178" s="14" t="s">
        <v>151</v>
      </c>
      <c r="BM178" s="250" t="s">
        <v>279</v>
      </c>
    </row>
    <row r="179" s="2" customFormat="1" ht="16.5" customHeight="1">
      <c r="A179" s="37"/>
      <c r="B179" s="38"/>
      <c r="C179" s="251" t="s">
        <v>280</v>
      </c>
      <c r="D179" s="251" t="s">
        <v>182</v>
      </c>
      <c r="E179" s="252" t="s">
        <v>281</v>
      </c>
      <c r="F179" s="253" t="s">
        <v>282</v>
      </c>
      <c r="G179" s="254" t="s">
        <v>150</v>
      </c>
      <c r="H179" s="255">
        <v>17.5</v>
      </c>
      <c r="I179" s="256"/>
      <c r="J179" s="257">
        <f>ROUND(I179*H179,2)</f>
        <v>0</v>
      </c>
      <c r="K179" s="258"/>
      <c r="L179" s="259"/>
      <c r="M179" s="260" t="s">
        <v>1</v>
      </c>
      <c r="N179" s="261" t="s">
        <v>43</v>
      </c>
      <c r="O179" s="90"/>
      <c r="P179" s="248">
        <f>O179*H179</f>
        <v>0</v>
      </c>
      <c r="Q179" s="248">
        <v>0.0059699999999999996</v>
      </c>
      <c r="R179" s="248">
        <f>Q179*H179</f>
        <v>0.104475</v>
      </c>
      <c r="S179" s="248">
        <v>0</v>
      </c>
      <c r="T179" s="24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50" t="s">
        <v>177</v>
      </c>
      <c r="AT179" s="250" t="s">
        <v>182</v>
      </c>
      <c r="AU179" s="250" t="s">
        <v>88</v>
      </c>
      <c r="AY179" s="14" t="s">
        <v>145</v>
      </c>
      <c r="BE179" s="138">
        <f>IF(N179="základní",J179,0)</f>
        <v>0</v>
      </c>
      <c r="BF179" s="138">
        <f>IF(N179="snížená",J179,0)</f>
        <v>0</v>
      </c>
      <c r="BG179" s="138">
        <f>IF(N179="zákl. přenesená",J179,0)</f>
        <v>0</v>
      </c>
      <c r="BH179" s="138">
        <f>IF(N179="sníž. přenesená",J179,0)</f>
        <v>0</v>
      </c>
      <c r="BI179" s="138">
        <f>IF(N179="nulová",J179,0)</f>
        <v>0</v>
      </c>
      <c r="BJ179" s="14" t="s">
        <v>86</v>
      </c>
      <c r="BK179" s="138">
        <f>ROUND(I179*H179,2)</f>
        <v>0</v>
      </c>
      <c r="BL179" s="14" t="s">
        <v>151</v>
      </c>
      <c r="BM179" s="250" t="s">
        <v>283</v>
      </c>
    </row>
    <row r="180" s="2" customFormat="1" ht="33" customHeight="1">
      <c r="A180" s="37"/>
      <c r="B180" s="38"/>
      <c r="C180" s="238" t="s">
        <v>284</v>
      </c>
      <c r="D180" s="238" t="s">
        <v>147</v>
      </c>
      <c r="E180" s="239" t="s">
        <v>285</v>
      </c>
      <c r="F180" s="240" t="s">
        <v>286</v>
      </c>
      <c r="G180" s="241" t="s">
        <v>287</v>
      </c>
      <c r="H180" s="242">
        <v>8</v>
      </c>
      <c r="I180" s="243"/>
      <c r="J180" s="244">
        <f>ROUND(I180*H180,2)</f>
        <v>0</v>
      </c>
      <c r="K180" s="245"/>
      <c r="L180" s="40"/>
      <c r="M180" s="246" t="s">
        <v>1</v>
      </c>
      <c r="N180" s="247" t="s">
        <v>43</v>
      </c>
      <c r="O180" s="90"/>
      <c r="P180" s="248">
        <f>O180*H180</f>
        <v>0</v>
      </c>
      <c r="Q180" s="248">
        <v>0.00080000000000000004</v>
      </c>
      <c r="R180" s="248">
        <f>Q180*H180</f>
        <v>0.0064000000000000003</v>
      </c>
      <c r="S180" s="248">
        <v>0</v>
      </c>
      <c r="T180" s="24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50" t="s">
        <v>151</v>
      </c>
      <c r="AT180" s="250" t="s">
        <v>147</v>
      </c>
      <c r="AU180" s="250" t="s">
        <v>88</v>
      </c>
      <c r="AY180" s="14" t="s">
        <v>145</v>
      </c>
      <c r="BE180" s="138">
        <f>IF(N180="základní",J180,0)</f>
        <v>0</v>
      </c>
      <c r="BF180" s="138">
        <f>IF(N180="snížená",J180,0)</f>
        <v>0</v>
      </c>
      <c r="BG180" s="138">
        <f>IF(N180="zákl. přenesená",J180,0)</f>
        <v>0</v>
      </c>
      <c r="BH180" s="138">
        <f>IF(N180="sníž. přenesená",J180,0)</f>
        <v>0</v>
      </c>
      <c r="BI180" s="138">
        <f>IF(N180="nulová",J180,0)</f>
        <v>0</v>
      </c>
      <c r="BJ180" s="14" t="s">
        <v>86</v>
      </c>
      <c r="BK180" s="138">
        <f>ROUND(I180*H180,2)</f>
        <v>0</v>
      </c>
      <c r="BL180" s="14" t="s">
        <v>151</v>
      </c>
      <c r="BM180" s="250" t="s">
        <v>288</v>
      </c>
    </row>
    <row r="181" s="2" customFormat="1" ht="16.5" customHeight="1">
      <c r="A181" s="37"/>
      <c r="B181" s="38"/>
      <c r="C181" s="251" t="s">
        <v>289</v>
      </c>
      <c r="D181" s="251" t="s">
        <v>182</v>
      </c>
      <c r="E181" s="252" t="s">
        <v>290</v>
      </c>
      <c r="F181" s="253" t="s">
        <v>291</v>
      </c>
      <c r="G181" s="254" t="s">
        <v>287</v>
      </c>
      <c r="H181" s="255">
        <v>8</v>
      </c>
      <c r="I181" s="256"/>
      <c r="J181" s="257">
        <f>ROUND(I181*H181,2)</f>
        <v>0</v>
      </c>
      <c r="K181" s="258"/>
      <c r="L181" s="259"/>
      <c r="M181" s="260" t="s">
        <v>1</v>
      </c>
      <c r="N181" s="261" t="s">
        <v>43</v>
      </c>
      <c r="O181" s="90"/>
      <c r="P181" s="248">
        <f>O181*H181</f>
        <v>0</v>
      </c>
      <c r="Q181" s="248">
        <v>0.02</v>
      </c>
      <c r="R181" s="248">
        <f>Q181*H181</f>
        <v>0.16</v>
      </c>
      <c r="S181" s="248">
        <v>0</v>
      </c>
      <c r="T181" s="24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50" t="s">
        <v>177</v>
      </c>
      <c r="AT181" s="250" t="s">
        <v>182</v>
      </c>
      <c r="AU181" s="250" t="s">
        <v>88</v>
      </c>
      <c r="AY181" s="14" t="s">
        <v>145</v>
      </c>
      <c r="BE181" s="138">
        <f>IF(N181="základní",J181,0)</f>
        <v>0</v>
      </c>
      <c r="BF181" s="138">
        <f>IF(N181="snížená",J181,0)</f>
        <v>0</v>
      </c>
      <c r="BG181" s="138">
        <f>IF(N181="zákl. přenesená",J181,0)</f>
        <v>0</v>
      </c>
      <c r="BH181" s="138">
        <f>IF(N181="sníž. přenesená",J181,0)</f>
        <v>0</v>
      </c>
      <c r="BI181" s="138">
        <f>IF(N181="nulová",J181,0)</f>
        <v>0</v>
      </c>
      <c r="BJ181" s="14" t="s">
        <v>86</v>
      </c>
      <c r="BK181" s="138">
        <f>ROUND(I181*H181,2)</f>
        <v>0</v>
      </c>
      <c r="BL181" s="14" t="s">
        <v>151</v>
      </c>
      <c r="BM181" s="250" t="s">
        <v>292</v>
      </c>
    </row>
    <row r="182" s="2" customFormat="1" ht="16.5" customHeight="1">
      <c r="A182" s="37"/>
      <c r="B182" s="38"/>
      <c r="C182" s="238" t="s">
        <v>293</v>
      </c>
      <c r="D182" s="238" t="s">
        <v>147</v>
      </c>
      <c r="E182" s="239" t="s">
        <v>294</v>
      </c>
      <c r="F182" s="240" t="s">
        <v>295</v>
      </c>
      <c r="G182" s="241" t="s">
        <v>189</v>
      </c>
      <c r="H182" s="242">
        <v>1.8</v>
      </c>
      <c r="I182" s="243"/>
      <c r="J182" s="244">
        <f>ROUND(I182*H182,2)</f>
        <v>0</v>
      </c>
      <c r="K182" s="245"/>
      <c r="L182" s="40"/>
      <c r="M182" s="246" t="s">
        <v>1</v>
      </c>
      <c r="N182" s="247" t="s">
        <v>43</v>
      </c>
      <c r="O182" s="90"/>
      <c r="P182" s="248">
        <f>O182*H182</f>
        <v>0</v>
      </c>
      <c r="Q182" s="248">
        <v>0</v>
      </c>
      <c r="R182" s="248">
        <f>Q182*H182</f>
        <v>0</v>
      </c>
      <c r="S182" s="248">
        <v>0</v>
      </c>
      <c r="T182" s="24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50" t="s">
        <v>151</v>
      </c>
      <c r="AT182" s="250" t="s">
        <v>147</v>
      </c>
      <c r="AU182" s="250" t="s">
        <v>88</v>
      </c>
      <c r="AY182" s="14" t="s">
        <v>145</v>
      </c>
      <c r="BE182" s="138">
        <f>IF(N182="základní",J182,0)</f>
        <v>0</v>
      </c>
      <c r="BF182" s="138">
        <f>IF(N182="snížená",J182,0)</f>
        <v>0</v>
      </c>
      <c r="BG182" s="138">
        <f>IF(N182="zákl. přenesená",J182,0)</f>
        <v>0</v>
      </c>
      <c r="BH182" s="138">
        <f>IF(N182="sníž. přenesená",J182,0)</f>
        <v>0</v>
      </c>
      <c r="BI182" s="138">
        <f>IF(N182="nulová",J182,0)</f>
        <v>0</v>
      </c>
      <c r="BJ182" s="14" t="s">
        <v>86</v>
      </c>
      <c r="BK182" s="138">
        <f>ROUND(I182*H182,2)</f>
        <v>0</v>
      </c>
      <c r="BL182" s="14" t="s">
        <v>151</v>
      </c>
      <c r="BM182" s="250" t="s">
        <v>296</v>
      </c>
    </row>
    <row r="183" s="2" customFormat="1" ht="24.15" customHeight="1">
      <c r="A183" s="37"/>
      <c r="B183" s="38"/>
      <c r="C183" s="238" t="s">
        <v>297</v>
      </c>
      <c r="D183" s="238" t="s">
        <v>147</v>
      </c>
      <c r="E183" s="239" t="s">
        <v>298</v>
      </c>
      <c r="F183" s="240" t="s">
        <v>299</v>
      </c>
      <c r="G183" s="241" t="s">
        <v>189</v>
      </c>
      <c r="H183" s="242">
        <v>30</v>
      </c>
      <c r="I183" s="243"/>
      <c r="J183" s="244">
        <f>ROUND(I183*H183,2)</f>
        <v>0</v>
      </c>
      <c r="K183" s="245"/>
      <c r="L183" s="40"/>
      <c r="M183" s="246" t="s">
        <v>1</v>
      </c>
      <c r="N183" s="247" t="s">
        <v>43</v>
      </c>
      <c r="O183" s="90"/>
      <c r="P183" s="248">
        <f>O183*H183</f>
        <v>0</v>
      </c>
      <c r="Q183" s="248">
        <v>0</v>
      </c>
      <c r="R183" s="248">
        <f>Q183*H183</f>
        <v>0</v>
      </c>
      <c r="S183" s="248">
        <v>0.0092499999999999995</v>
      </c>
      <c r="T183" s="249">
        <f>S183*H183</f>
        <v>0.27749999999999997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50" t="s">
        <v>151</v>
      </c>
      <c r="AT183" s="250" t="s">
        <v>147</v>
      </c>
      <c r="AU183" s="250" t="s">
        <v>88</v>
      </c>
      <c r="AY183" s="14" t="s">
        <v>145</v>
      </c>
      <c r="BE183" s="138">
        <f>IF(N183="základní",J183,0)</f>
        <v>0</v>
      </c>
      <c r="BF183" s="138">
        <f>IF(N183="snížená",J183,0)</f>
        <v>0</v>
      </c>
      <c r="BG183" s="138">
        <f>IF(N183="zákl. přenesená",J183,0)</f>
        <v>0</v>
      </c>
      <c r="BH183" s="138">
        <f>IF(N183="sníž. přenesená",J183,0)</f>
        <v>0</v>
      </c>
      <c r="BI183" s="138">
        <f>IF(N183="nulová",J183,0)</f>
        <v>0</v>
      </c>
      <c r="BJ183" s="14" t="s">
        <v>86</v>
      </c>
      <c r="BK183" s="138">
        <f>ROUND(I183*H183,2)</f>
        <v>0</v>
      </c>
      <c r="BL183" s="14" t="s">
        <v>151</v>
      </c>
      <c r="BM183" s="250" t="s">
        <v>300</v>
      </c>
    </row>
    <row r="184" s="2" customFormat="1" ht="33" customHeight="1">
      <c r="A184" s="37"/>
      <c r="B184" s="38"/>
      <c r="C184" s="238" t="s">
        <v>301</v>
      </c>
      <c r="D184" s="238" t="s">
        <v>147</v>
      </c>
      <c r="E184" s="239" t="s">
        <v>302</v>
      </c>
      <c r="F184" s="240" t="s">
        <v>303</v>
      </c>
      <c r="G184" s="241" t="s">
        <v>150</v>
      </c>
      <c r="H184" s="242">
        <v>3.3999999999999999</v>
      </c>
      <c r="I184" s="243"/>
      <c r="J184" s="244">
        <f>ROUND(I184*H184,2)</f>
        <v>0</v>
      </c>
      <c r="K184" s="245"/>
      <c r="L184" s="40"/>
      <c r="M184" s="246" t="s">
        <v>1</v>
      </c>
      <c r="N184" s="247" t="s">
        <v>43</v>
      </c>
      <c r="O184" s="90"/>
      <c r="P184" s="248">
        <f>O184*H184</f>
        <v>0</v>
      </c>
      <c r="Q184" s="248">
        <v>0.00076000000000000004</v>
      </c>
      <c r="R184" s="248">
        <f>Q184*H184</f>
        <v>0.0025839999999999999</v>
      </c>
      <c r="S184" s="248">
        <v>0.0020999999999999999</v>
      </c>
      <c r="T184" s="249">
        <f>S184*H184</f>
        <v>0.0071399999999999996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50" t="s">
        <v>151</v>
      </c>
      <c r="AT184" s="250" t="s">
        <v>147</v>
      </c>
      <c r="AU184" s="250" t="s">
        <v>88</v>
      </c>
      <c r="AY184" s="14" t="s">
        <v>145</v>
      </c>
      <c r="BE184" s="138">
        <f>IF(N184="základní",J184,0)</f>
        <v>0</v>
      </c>
      <c r="BF184" s="138">
        <f>IF(N184="snížená",J184,0)</f>
        <v>0</v>
      </c>
      <c r="BG184" s="138">
        <f>IF(N184="zákl. přenesená",J184,0)</f>
        <v>0</v>
      </c>
      <c r="BH184" s="138">
        <f>IF(N184="sníž. přenesená",J184,0)</f>
        <v>0</v>
      </c>
      <c r="BI184" s="138">
        <f>IF(N184="nulová",J184,0)</f>
        <v>0</v>
      </c>
      <c r="BJ184" s="14" t="s">
        <v>86</v>
      </c>
      <c r="BK184" s="138">
        <f>ROUND(I184*H184,2)</f>
        <v>0</v>
      </c>
      <c r="BL184" s="14" t="s">
        <v>151</v>
      </c>
      <c r="BM184" s="250" t="s">
        <v>304</v>
      </c>
    </row>
    <row r="185" s="2" customFormat="1" ht="24.15" customHeight="1">
      <c r="A185" s="37"/>
      <c r="B185" s="38"/>
      <c r="C185" s="251" t="s">
        <v>305</v>
      </c>
      <c r="D185" s="251" t="s">
        <v>182</v>
      </c>
      <c r="E185" s="252" t="s">
        <v>306</v>
      </c>
      <c r="F185" s="253" t="s">
        <v>307</v>
      </c>
      <c r="G185" s="254" t="s">
        <v>287</v>
      </c>
      <c r="H185" s="255">
        <v>4</v>
      </c>
      <c r="I185" s="256"/>
      <c r="J185" s="257">
        <f>ROUND(I185*H185,2)</f>
        <v>0</v>
      </c>
      <c r="K185" s="258"/>
      <c r="L185" s="259"/>
      <c r="M185" s="260" t="s">
        <v>1</v>
      </c>
      <c r="N185" s="261" t="s">
        <v>43</v>
      </c>
      <c r="O185" s="90"/>
      <c r="P185" s="248">
        <f>O185*H185</f>
        <v>0</v>
      </c>
      <c r="Q185" s="248">
        <v>0.00071000000000000002</v>
      </c>
      <c r="R185" s="248">
        <f>Q185*H185</f>
        <v>0.0028400000000000001</v>
      </c>
      <c r="S185" s="248">
        <v>0</v>
      </c>
      <c r="T185" s="24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50" t="s">
        <v>177</v>
      </c>
      <c r="AT185" s="250" t="s">
        <v>182</v>
      </c>
      <c r="AU185" s="250" t="s">
        <v>88</v>
      </c>
      <c r="AY185" s="14" t="s">
        <v>145</v>
      </c>
      <c r="BE185" s="138">
        <f>IF(N185="základní",J185,0)</f>
        <v>0</v>
      </c>
      <c r="BF185" s="138">
        <f>IF(N185="snížená",J185,0)</f>
        <v>0</v>
      </c>
      <c r="BG185" s="138">
        <f>IF(N185="zákl. přenesená",J185,0)</f>
        <v>0</v>
      </c>
      <c r="BH185" s="138">
        <f>IF(N185="sníž. přenesená",J185,0)</f>
        <v>0</v>
      </c>
      <c r="BI185" s="138">
        <f>IF(N185="nulová",J185,0)</f>
        <v>0</v>
      </c>
      <c r="BJ185" s="14" t="s">
        <v>86</v>
      </c>
      <c r="BK185" s="138">
        <f>ROUND(I185*H185,2)</f>
        <v>0</v>
      </c>
      <c r="BL185" s="14" t="s">
        <v>151</v>
      </c>
      <c r="BM185" s="250" t="s">
        <v>308</v>
      </c>
    </row>
    <row r="186" s="2" customFormat="1" ht="24.15" customHeight="1">
      <c r="A186" s="37"/>
      <c r="B186" s="38"/>
      <c r="C186" s="238" t="s">
        <v>309</v>
      </c>
      <c r="D186" s="238" t="s">
        <v>147</v>
      </c>
      <c r="E186" s="239" t="s">
        <v>310</v>
      </c>
      <c r="F186" s="240" t="s">
        <v>311</v>
      </c>
      <c r="G186" s="241" t="s">
        <v>150</v>
      </c>
      <c r="H186" s="242">
        <v>11.07</v>
      </c>
      <c r="I186" s="243"/>
      <c r="J186" s="244">
        <f>ROUND(I186*H186,2)</f>
        <v>0</v>
      </c>
      <c r="K186" s="245"/>
      <c r="L186" s="40"/>
      <c r="M186" s="246" t="s">
        <v>1</v>
      </c>
      <c r="N186" s="247" t="s">
        <v>43</v>
      </c>
      <c r="O186" s="90"/>
      <c r="P186" s="248">
        <f>O186*H186</f>
        <v>0</v>
      </c>
      <c r="Q186" s="248">
        <v>0</v>
      </c>
      <c r="R186" s="248">
        <f>Q186*H186</f>
        <v>0</v>
      </c>
      <c r="S186" s="248">
        <v>0</v>
      </c>
      <c r="T186" s="24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50" t="s">
        <v>151</v>
      </c>
      <c r="AT186" s="250" t="s">
        <v>147</v>
      </c>
      <c r="AU186" s="250" t="s">
        <v>88</v>
      </c>
      <c r="AY186" s="14" t="s">
        <v>145</v>
      </c>
      <c r="BE186" s="138">
        <f>IF(N186="základní",J186,0)</f>
        <v>0</v>
      </c>
      <c r="BF186" s="138">
        <f>IF(N186="snížená",J186,0)</f>
        <v>0</v>
      </c>
      <c r="BG186" s="138">
        <f>IF(N186="zákl. přenesená",J186,0)</f>
        <v>0</v>
      </c>
      <c r="BH186" s="138">
        <f>IF(N186="sníž. přenesená",J186,0)</f>
        <v>0</v>
      </c>
      <c r="BI186" s="138">
        <f>IF(N186="nulová",J186,0)</f>
        <v>0</v>
      </c>
      <c r="BJ186" s="14" t="s">
        <v>86</v>
      </c>
      <c r="BK186" s="138">
        <f>ROUND(I186*H186,2)</f>
        <v>0</v>
      </c>
      <c r="BL186" s="14" t="s">
        <v>151</v>
      </c>
      <c r="BM186" s="250" t="s">
        <v>312</v>
      </c>
    </row>
    <row r="187" s="2" customFormat="1" ht="37.8" customHeight="1">
      <c r="A187" s="37"/>
      <c r="B187" s="38"/>
      <c r="C187" s="238" t="s">
        <v>313</v>
      </c>
      <c r="D187" s="238" t="s">
        <v>147</v>
      </c>
      <c r="E187" s="239" t="s">
        <v>314</v>
      </c>
      <c r="F187" s="240" t="s">
        <v>315</v>
      </c>
      <c r="G187" s="241" t="s">
        <v>155</v>
      </c>
      <c r="H187" s="242">
        <v>9.6300000000000008</v>
      </c>
      <c r="I187" s="243"/>
      <c r="J187" s="244">
        <f>ROUND(I187*H187,2)</f>
        <v>0</v>
      </c>
      <c r="K187" s="245"/>
      <c r="L187" s="40"/>
      <c r="M187" s="246" t="s">
        <v>1</v>
      </c>
      <c r="N187" s="247" t="s">
        <v>43</v>
      </c>
      <c r="O187" s="90"/>
      <c r="P187" s="248">
        <f>O187*H187</f>
        <v>0</v>
      </c>
      <c r="Q187" s="248">
        <v>0</v>
      </c>
      <c r="R187" s="248">
        <f>Q187*H187</f>
        <v>0</v>
      </c>
      <c r="S187" s="248">
        <v>2.2000000000000002</v>
      </c>
      <c r="T187" s="249">
        <f>S187*H187</f>
        <v>21.186000000000003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50" t="s">
        <v>151</v>
      </c>
      <c r="AT187" s="250" t="s">
        <v>147</v>
      </c>
      <c r="AU187" s="250" t="s">
        <v>88</v>
      </c>
      <c r="AY187" s="14" t="s">
        <v>145</v>
      </c>
      <c r="BE187" s="138">
        <f>IF(N187="základní",J187,0)</f>
        <v>0</v>
      </c>
      <c r="BF187" s="138">
        <f>IF(N187="snížená",J187,0)</f>
        <v>0</v>
      </c>
      <c r="BG187" s="138">
        <f>IF(N187="zákl. přenesená",J187,0)</f>
        <v>0</v>
      </c>
      <c r="BH187" s="138">
        <f>IF(N187="sníž. přenesená",J187,0)</f>
        <v>0</v>
      </c>
      <c r="BI187" s="138">
        <f>IF(N187="nulová",J187,0)</f>
        <v>0</v>
      </c>
      <c r="BJ187" s="14" t="s">
        <v>86</v>
      </c>
      <c r="BK187" s="138">
        <f>ROUND(I187*H187,2)</f>
        <v>0</v>
      </c>
      <c r="BL187" s="14" t="s">
        <v>151</v>
      </c>
      <c r="BM187" s="250" t="s">
        <v>316</v>
      </c>
    </row>
    <row r="188" s="2" customFormat="1" ht="33" customHeight="1">
      <c r="A188" s="37"/>
      <c r="B188" s="38"/>
      <c r="C188" s="238" t="s">
        <v>317</v>
      </c>
      <c r="D188" s="238" t="s">
        <v>147</v>
      </c>
      <c r="E188" s="239" t="s">
        <v>318</v>
      </c>
      <c r="F188" s="240" t="s">
        <v>319</v>
      </c>
      <c r="G188" s="241" t="s">
        <v>155</v>
      </c>
      <c r="H188" s="242">
        <v>9.6300000000000008</v>
      </c>
      <c r="I188" s="243"/>
      <c r="J188" s="244">
        <f>ROUND(I188*H188,2)</f>
        <v>0</v>
      </c>
      <c r="K188" s="245"/>
      <c r="L188" s="40"/>
      <c r="M188" s="246" t="s">
        <v>1</v>
      </c>
      <c r="N188" s="247" t="s">
        <v>43</v>
      </c>
      <c r="O188" s="90"/>
      <c r="P188" s="248">
        <f>O188*H188</f>
        <v>0</v>
      </c>
      <c r="Q188" s="248">
        <v>0</v>
      </c>
      <c r="R188" s="248">
        <f>Q188*H188</f>
        <v>0</v>
      </c>
      <c r="S188" s="248">
        <v>0.043999999999999997</v>
      </c>
      <c r="T188" s="249">
        <f>S188*H188</f>
        <v>0.42371999999999999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50" t="s">
        <v>151</v>
      </c>
      <c r="AT188" s="250" t="s">
        <v>147</v>
      </c>
      <c r="AU188" s="250" t="s">
        <v>88</v>
      </c>
      <c r="AY188" s="14" t="s">
        <v>145</v>
      </c>
      <c r="BE188" s="138">
        <f>IF(N188="základní",J188,0)</f>
        <v>0</v>
      </c>
      <c r="BF188" s="138">
        <f>IF(N188="snížená",J188,0)</f>
        <v>0</v>
      </c>
      <c r="BG188" s="138">
        <f>IF(N188="zákl. přenesená",J188,0)</f>
        <v>0</v>
      </c>
      <c r="BH188" s="138">
        <f>IF(N188="sníž. přenesená",J188,0)</f>
        <v>0</v>
      </c>
      <c r="BI188" s="138">
        <f>IF(N188="nulová",J188,0)</f>
        <v>0</v>
      </c>
      <c r="BJ188" s="14" t="s">
        <v>86</v>
      </c>
      <c r="BK188" s="138">
        <f>ROUND(I188*H188,2)</f>
        <v>0</v>
      </c>
      <c r="BL188" s="14" t="s">
        <v>151</v>
      </c>
      <c r="BM188" s="250" t="s">
        <v>320</v>
      </c>
    </row>
    <row r="189" s="2" customFormat="1" ht="21.75" customHeight="1">
      <c r="A189" s="37"/>
      <c r="B189" s="38"/>
      <c r="C189" s="238" t="s">
        <v>321</v>
      </c>
      <c r="D189" s="238" t="s">
        <v>147</v>
      </c>
      <c r="E189" s="239" t="s">
        <v>322</v>
      </c>
      <c r="F189" s="240" t="s">
        <v>323</v>
      </c>
      <c r="G189" s="241" t="s">
        <v>155</v>
      </c>
      <c r="H189" s="242">
        <v>0.001</v>
      </c>
      <c r="I189" s="243"/>
      <c r="J189" s="244">
        <f>ROUND(I189*H189,2)</f>
        <v>0</v>
      </c>
      <c r="K189" s="245"/>
      <c r="L189" s="40"/>
      <c r="M189" s="246" t="s">
        <v>1</v>
      </c>
      <c r="N189" s="247" t="s">
        <v>43</v>
      </c>
      <c r="O189" s="90"/>
      <c r="P189" s="248">
        <f>O189*H189</f>
        <v>0</v>
      </c>
      <c r="Q189" s="248">
        <v>2</v>
      </c>
      <c r="R189" s="248">
        <f>Q189*H189</f>
        <v>0.002</v>
      </c>
      <c r="S189" s="248">
        <v>0</v>
      </c>
      <c r="T189" s="24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50" t="s">
        <v>151</v>
      </c>
      <c r="AT189" s="250" t="s">
        <v>147</v>
      </c>
      <c r="AU189" s="250" t="s">
        <v>88</v>
      </c>
      <c r="AY189" s="14" t="s">
        <v>145</v>
      </c>
      <c r="BE189" s="138">
        <f>IF(N189="základní",J189,0)</f>
        <v>0</v>
      </c>
      <c r="BF189" s="138">
        <f>IF(N189="snížená",J189,0)</f>
        <v>0</v>
      </c>
      <c r="BG189" s="138">
        <f>IF(N189="zákl. přenesená",J189,0)</f>
        <v>0</v>
      </c>
      <c r="BH189" s="138">
        <f>IF(N189="sníž. přenesená",J189,0)</f>
        <v>0</v>
      </c>
      <c r="BI189" s="138">
        <f>IF(N189="nulová",J189,0)</f>
        <v>0</v>
      </c>
      <c r="BJ189" s="14" t="s">
        <v>86</v>
      </c>
      <c r="BK189" s="138">
        <f>ROUND(I189*H189,2)</f>
        <v>0</v>
      </c>
      <c r="BL189" s="14" t="s">
        <v>151</v>
      </c>
      <c r="BM189" s="250" t="s">
        <v>324</v>
      </c>
    </row>
    <row r="190" s="2" customFormat="1" ht="16.5" customHeight="1">
      <c r="A190" s="37"/>
      <c r="B190" s="38"/>
      <c r="C190" s="238" t="s">
        <v>325</v>
      </c>
      <c r="D190" s="238" t="s">
        <v>147</v>
      </c>
      <c r="E190" s="239" t="s">
        <v>326</v>
      </c>
      <c r="F190" s="240" t="s">
        <v>327</v>
      </c>
      <c r="G190" s="241" t="s">
        <v>189</v>
      </c>
      <c r="H190" s="242">
        <v>0.5</v>
      </c>
      <c r="I190" s="243"/>
      <c r="J190" s="244">
        <f>ROUND(I190*H190,2)</f>
        <v>0</v>
      </c>
      <c r="K190" s="245"/>
      <c r="L190" s="40"/>
      <c r="M190" s="246" t="s">
        <v>1</v>
      </c>
      <c r="N190" s="247" t="s">
        <v>43</v>
      </c>
      <c r="O190" s="90"/>
      <c r="P190" s="248">
        <f>O190*H190</f>
        <v>0</v>
      </c>
      <c r="Q190" s="248">
        <v>0.00264</v>
      </c>
      <c r="R190" s="248">
        <f>Q190*H190</f>
        <v>0.00132</v>
      </c>
      <c r="S190" s="248">
        <v>0</v>
      </c>
      <c r="T190" s="24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50" t="s">
        <v>151</v>
      </c>
      <c r="AT190" s="250" t="s">
        <v>147</v>
      </c>
      <c r="AU190" s="250" t="s">
        <v>88</v>
      </c>
      <c r="AY190" s="14" t="s">
        <v>145</v>
      </c>
      <c r="BE190" s="138">
        <f>IF(N190="základní",J190,0)</f>
        <v>0</v>
      </c>
      <c r="BF190" s="138">
        <f>IF(N190="snížená",J190,0)</f>
        <v>0</v>
      </c>
      <c r="BG190" s="138">
        <f>IF(N190="zákl. přenesená",J190,0)</f>
        <v>0</v>
      </c>
      <c r="BH190" s="138">
        <f>IF(N190="sníž. přenesená",J190,0)</f>
        <v>0</v>
      </c>
      <c r="BI190" s="138">
        <f>IF(N190="nulová",J190,0)</f>
        <v>0</v>
      </c>
      <c r="BJ190" s="14" t="s">
        <v>86</v>
      </c>
      <c r="BK190" s="138">
        <f>ROUND(I190*H190,2)</f>
        <v>0</v>
      </c>
      <c r="BL190" s="14" t="s">
        <v>151</v>
      </c>
      <c r="BM190" s="250" t="s">
        <v>328</v>
      </c>
    </row>
    <row r="191" s="2" customFormat="1" ht="16.5" customHeight="1">
      <c r="A191" s="37"/>
      <c r="B191" s="38"/>
      <c r="C191" s="238" t="s">
        <v>329</v>
      </c>
      <c r="D191" s="238" t="s">
        <v>147</v>
      </c>
      <c r="E191" s="239" t="s">
        <v>330</v>
      </c>
      <c r="F191" s="240" t="s">
        <v>331</v>
      </c>
      <c r="G191" s="241" t="s">
        <v>189</v>
      </c>
      <c r="H191" s="242">
        <v>0.5</v>
      </c>
      <c r="I191" s="243"/>
      <c r="J191" s="244">
        <f>ROUND(I191*H191,2)</f>
        <v>0</v>
      </c>
      <c r="K191" s="245"/>
      <c r="L191" s="40"/>
      <c r="M191" s="246" t="s">
        <v>1</v>
      </c>
      <c r="N191" s="247" t="s">
        <v>43</v>
      </c>
      <c r="O191" s="90"/>
      <c r="P191" s="248">
        <f>O191*H191</f>
        <v>0</v>
      </c>
      <c r="Q191" s="248">
        <v>0</v>
      </c>
      <c r="R191" s="248">
        <f>Q191*H191</f>
        <v>0</v>
      </c>
      <c r="S191" s="248">
        <v>0</v>
      </c>
      <c r="T191" s="24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50" t="s">
        <v>151</v>
      </c>
      <c r="AT191" s="250" t="s">
        <v>147</v>
      </c>
      <c r="AU191" s="250" t="s">
        <v>88</v>
      </c>
      <c r="AY191" s="14" t="s">
        <v>145</v>
      </c>
      <c r="BE191" s="138">
        <f>IF(N191="základní",J191,0)</f>
        <v>0</v>
      </c>
      <c r="BF191" s="138">
        <f>IF(N191="snížená",J191,0)</f>
        <v>0</v>
      </c>
      <c r="BG191" s="138">
        <f>IF(N191="zákl. přenesená",J191,0)</f>
        <v>0</v>
      </c>
      <c r="BH191" s="138">
        <f>IF(N191="sníž. přenesená",J191,0)</f>
        <v>0</v>
      </c>
      <c r="BI191" s="138">
        <f>IF(N191="nulová",J191,0)</f>
        <v>0</v>
      </c>
      <c r="BJ191" s="14" t="s">
        <v>86</v>
      </c>
      <c r="BK191" s="138">
        <f>ROUND(I191*H191,2)</f>
        <v>0</v>
      </c>
      <c r="BL191" s="14" t="s">
        <v>151</v>
      </c>
      <c r="BM191" s="250" t="s">
        <v>332</v>
      </c>
    </row>
    <row r="192" s="12" customFormat="1" ht="22.8" customHeight="1">
      <c r="A192" s="12"/>
      <c r="B192" s="222"/>
      <c r="C192" s="223"/>
      <c r="D192" s="224" t="s">
        <v>77</v>
      </c>
      <c r="E192" s="236" t="s">
        <v>333</v>
      </c>
      <c r="F192" s="236" t="s">
        <v>334</v>
      </c>
      <c r="G192" s="223"/>
      <c r="H192" s="223"/>
      <c r="I192" s="226"/>
      <c r="J192" s="237">
        <f>BK192</f>
        <v>0</v>
      </c>
      <c r="K192" s="223"/>
      <c r="L192" s="228"/>
      <c r="M192" s="229"/>
      <c r="N192" s="230"/>
      <c r="O192" s="230"/>
      <c r="P192" s="231">
        <f>SUM(P193:P197)</f>
        <v>0</v>
      </c>
      <c r="Q192" s="230"/>
      <c r="R192" s="231">
        <f>SUM(R193:R197)</f>
        <v>0</v>
      </c>
      <c r="S192" s="230"/>
      <c r="T192" s="232">
        <f>SUM(T193:T197)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33" t="s">
        <v>86</v>
      </c>
      <c r="AT192" s="234" t="s">
        <v>77</v>
      </c>
      <c r="AU192" s="234" t="s">
        <v>86</v>
      </c>
      <c r="AY192" s="233" t="s">
        <v>145</v>
      </c>
      <c r="BK192" s="235">
        <f>SUM(BK193:BK197)</f>
        <v>0</v>
      </c>
    </row>
    <row r="193" s="2" customFormat="1" ht="24.15" customHeight="1">
      <c r="A193" s="37"/>
      <c r="B193" s="38"/>
      <c r="C193" s="238" t="s">
        <v>335</v>
      </c>
      <c r="D193" s="238" t="s">
        <v>147</v>
      </c>
      <c r="E193" s="239" t="s">
        <v>336</v>
      </c>
      <c r="F193" s="240" t="s">
        <v>337</v>
      </c>
      <c r="G193" s="241" t="s">
        <v>175</v>
      </c>
      <c r="H193" s="242">
        <v>22.870999999999999</v>
      </c>
      <c r="I193" s="243"/>
      <c r="J193" s="244">
        <f>ROUND(I193*H193,2)</f>
        <v>0</v>
      </c>
      <c r="K193" s="245"/>
      <c r="L193" s="40"/>
      <c r="M193" s="246" t="s">
        <v>1</v>
      </c>
      <c r="N193" s="247" t="s">
        <v>43</v>
      </c>
      <c r="O193" s="90"/>
      <c r="P193" s="248">
        <f>O193*H193</f>
        <v>0</v>
      </c>
      <c r="Q193" s="248">
        <v>0</v>
      </c>
      <c r="R193" s="248">
        <f>Q193*H193</f>
        <v>0</v>
      </c>
      <c r="S193" s="248">
        <v>0</v>
      </c>
      <c r="T193" s="249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50" t="s">
        <v>151</v>
      </c>
      <c r="AT193" s="250" t="s">
        <v>147</v>
      </c>
      <c r="AU193" s="250" t="s">
        <v>88</v>
      </c>
      <c r="AY193" s="14" t="s">
        <v>145</v>
      </c>
      <c r="BE193" s="138">
        <f>IF(N193="základní",J193,0)</f>
        <v>0</v>
      </c>
      <c r="BF193" s="138">
        <f>IF(N193="snížená",J193,0)</f>
        <v>0</v>
      </c>
      <c r="BG193" s="138">
        <f>IF(N193="zákl. přenesená",J193,0)</f>
        <v>0</v>
      </c>
      <c r="BH193" s="138">
        <f>IF(N193="sníž. přenesená",J193,0)</f>
        <v>0</v>
      </c>
      <c r="BI193" s="138">
        <f>IF(N193="nulová",J193,0)</f>
        <v>0</v>
      </c>
      <c r="BJ193" s="14" t="s">
        <v>86</v>
      </c>
      <c r="BK193" s="138">
        <f>ROUND(I193*H193,2)</f>
        <v>0</v>
      </c>
      <c r="BL193" s="14" t="s">
        <v>151</v>
      </c>
      <c r="BM193" s="250" t="s">
        <v>338</v>
      </c>
    </row>
    <row r="194" s="2" customFormat="1" ht="24.15" customHeight="1">
      <c r="A194" s="37"/>
      <c r="B194" s="38"/>
      <c r="C194" s="238" t="s">
        <v>339</v>
      </c>
      <c r="D194" s="238" t="s">
        <v>147</v>
      </c>
      <c r="E194" s="239" t="s">
        <v>340</v>
      </c>
      <c r="F194" s="240" t="s">
        <v>341</v>
      </c>
      <c r="G194" s="241" t="s">
        <v>175</v>
      </c>
      <c r="H194" s="242">
        <v>22.870999999999999</v>
      </c>
      <c r="I194" s="243"/>
      <c r="J194" s="244">
        <f>ROUND(I194*H194,2)</f>
        <v>0</v>
      </c>
      <c r="K194" s="245"/>
      <c r="L194" s="40"/>
      <c r="M194" s="246" t="s">
        <v>1</v>
      </c>
      <c r="N194" s="247" t="s">
        <v>43</v>
      </c>
      <c r="O194" s="90"/>
      <c r="P194" s="248">
        <f>O194*H194</f>
        <v>0</v>
      </c>
      <c r="Q194" s="248">
        <v>0</v>
      </c>
      <c r="R194" s="248">
        <f>Q194*H194</f>
        <v>0</v>
      </c>
      <c r="S194" s="248">
        <v>0</v>
      </c>
      <c r="T194" s="24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50" t="s">
        <v>151</v>
      </c>
      <c r="AT194" s="250" t="s">
        <v>147</v>
      </c>
      <c r="AU194" s="250" t="s">
        <v>88</v>
      </c>
      <c r="AY194" s="14" t="s">
        <v>145</v>
      </c>
      <c r="BE194" s="138">
        <f>IF(N194="základní",J194,0)</f>
        <v>0</v>
      </c>
      <c r="BF194" s="138">
        <f>IF(N194="snížená",J194,0)</f>
        <v>0</v>
      </c>
      <c r="BG194" s="138">
        <f>IF(N194="zákl. přenesená",J194,0)</f>
        <v>0</v>
      </c>
      <c r="BH194" s="138">
        <f>IF(N194="sníž. přenesená",J194,0)</f>
        <v>0</v>
      </c>
      <c r="BI194" s="138">
        <f>IF(N194="nulová",J194,0)</f>
        <v>0</v>
      </c>
      <c r="BJ194" s="14" t="s">
        <v>86</v>
      </c>
      <c r="BK194" s="138">
        <f>ROUND(I194*H194,2)</f>
        <v>0</v>
      </c>
      <c r="BL194" s="14" t="s">
        <v>151</v>
      </c>
      <c r="BM194" s="250" t="s">
        <v>342</v>
      </c>
    </row>
    <row r="195" s="2" customFormat="1" ht="24.15" customHeight="1">
      <c r="A195" s="37"/>
      <c r="B195" s="38"/>
      <c r="C195" s="238" t="s">
        <v>343</v>
      </c>
      <c r="D195" s="238" t="s">
        <v>147</v>
      </c>
      <c r="E195" s="239" t="s">
        <v>344</v>
      </c>
      <c r="F195" s="240" t="s">
        <v>345</v>
      </c>
      <c r="G195" s="241" t="s">
        <v>175</v>
      </c>
      <c r="H195" s="242">
        <v>205.839</v>
      </c>
      <c r="I195" s="243"/>
      <c r="J195" s="244">
        <f>ROUND(I195*H195,2)</f>
        <v>0</v>
      </c>
      <c r="K195" s="245"/>
      <c r="L195" s="40"/>
      <c r="M195" s="246" t="s">
        <v>1</v>
      </c>
      <c r="N195" s="247" t="s">
        <v>43</v>
      </c>
      <c r="O195" s="90"/>
      <c r="P195" s="248">
        <f>O195*H195</f>
        <v>0</v>
      </c>
      <c r="Q195" s="248">
        <v>0</v>
      </c>
      <c r="R195" s="248">
        <f>Q195*H195</f>
        <v>0</v>
      </c>
      <c r="S195" s="248">
        <v>0</v>
      </c>
      <c r="T195" s="249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50" t="s">
        <v>151</v>
      </c>
      <c r="AT195" s="250" t="s">
        <v>147</v>
      </c>
      <c r="AU195" s="250" t="s">
        <v>88</v>
      </c>
      <c r="AY195" s="14" t="s">
        <v>145</v>
      </c>
      <c r="BE195" s="138">
        <f>IF(N195="základní",J195,0)</f>
        <v>0</v>
      </c>
      <c r="BF195" s="138">
        <f>IF(N195="snížená",J195,0)</f>
        <v>0</v>
      </c>
      <c r="BG195" s="138">
        <f>IF(N195="zákl. přenesená",J195,0)</f>
        <v>0</v>
      </c>
      <c r="BH195" s="138">
        <f>IF(N195="sníž. přenesená",J195,0)</f>
        <v>0</v>
      </c>
      <c r="BI195" s="138">
        <f>IF(N195="nulová",J195,0)</f>
        <v>0</v>
      </c>
      <c r="BJ195" s="14" t="s">
        <v>86</v>
      </c>
      <c r="BK195" s="138">
        <f>ROUND(I195*H195,2)</f>
        <v>0</v>
      </c>
      <c r="BL195" s="14" t="s">
        <v>151</v>
      </c>
      <c r="BM195" s="250" t="s">
        <v>346</v>
      </c>
    </row>
    <row r="196" s="2" customFormat="1" ht="33" customHeight="1">
      <c r="A196" s="37"/>
      <c r="B196" s="38"/>
      <c r="C196" s="238" t="s">
        <v>347</v>
      </c>
      <c r="D196" s="238" t="s">
        <v>147</v>
      </c>
      <c r="E196" s="239" t="s">
        <v>348</v>
      </c>
      <c r="F196" s="240" t="s">
        <v>349</v>
      </c>
      <c r="G196" s="241" t="s">
        <v>175</v>
      </c>
      <c r="H196" s="242">
        <v>22.710999999999999</v>
      </c>
      <c r="I196" s="243"/>
      <c r="J196" s="244">
        <f>ROUND(I196*H196,2)</f>
        <v>0</v>
      </c>
      <c r="K196" s="245"/>
      <c r="L196" s="40"/>
      <c r="M196" s="246" t="s">
        <v>1</v>
      </c>
      <c r="N196" s="247" t="s">
        <v>43</v>
      </c>
      <c r="O196" s="90"/>
      <c r="P196" s="248">
        <f>O196*H196</f>
        <v>0</v>
      </c>
      <c r="Q196" s="248">
        <v>0</v>
      </c>
      <c r="R196" s="248">
        <f>Q196*H196</f>
        <v>0</v>
      </c>
      <c r="S196" s="248">
        <v>0</v>
      </c>
      <c r="T196" s="24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50" t="s">
        <v>151</v>
      </c>
      <c r="AT196" s="250" t="s">
        <v>147</v>
      </c>
      <c r="AU196" s="250" t="s">
        <v>88</v>
      </c>
      <c r="AY196" s="14" t="s">
        <v>145</v>
      </c>
      <c r="BE196" s="138">
        <f>IF(N196="základní",J196,0)</f>
        <v>0</v>
      </c>
      <c r="BF196" s="138">
        <f>IF(N196="snížená",J196,0)</f>
        <v>0</v>
      </c>
      <c r="BG196" s="138">
        <f>IF(N196="zákl. přenesená",J196,0)</f>
        <v>0</v>
      </c>
      <c r="BH196" s="138">
        <f>IF(N196="sníž. přenesená",J196,0)</f>
        <v>0</v>
      </c>
      <c r="BI196" s="138">
        <f>IF(N196="nulová",J196,0)</f>
        <v>0</v>
      </c>
      <c r="BJ196" s="14" t="s">
        <v>86</v>
      </c>
      <c r="BK196" s="138">
        <f>ROUND(I196*H196,2)</f>
        <v>0</v>
      </c>
      <c r="BL196" s="14" t="s">
        <v>151</v>
      </c>
      <c r="BM196" s="250" t="s">
        <v>350</v>
      </c>
    </row>
    <row r="197" s="2" customFormat="1" ht="37.8" customHeight="1">
      <c r="A197" s="37"/>
      <c r="B197" s="38"/>
      <c r="C197" s="238" t="s">
        <v>351</v>
      </c>
      <c r="D197" s="238" t="s">
        <v>147</v>
      </c>
      <c r="E197" s="239" t="s">
        <v>352</v>
      </c>
      <c r="F197" s="240" t="s">
        <v>353</v>
      </c>
      <c r="G197" s="241" t="s">
        <v>175</v>
      </c>
      <c r="H197" s="242">
        <v>0.16</v>
      </c>
      <c r="I197" s="243"/>
      <c r="J197" s="244">
        <f>ROUND(I197*H197,2)</f>
        <v>0</v>
      </c>
      <c r="K197" s="245"/>
      <c r="L197" s="40"/>
      <c r="M197" s="246" t="s">
        <v>1</v>
      </c>
      <c r="N197" s="247" t="s">
        <v>43</v>
      </c>
      <c r="O197" s="90"/>
      <c r="P197" s="248">
        <f>O197*H197</f>
        <v>0</v>
      </c>
      <c r="Q197" s="248">
        <v>0</v>
      </c>
      <c r="R197" s="248">
        <f>Q197*H197</f>
        <v>0</v>
      </c>
      <c r="S197" s="248">
        <v>0</v>
      </c>
      <c r="T197" s="249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50" t="s">
        <v>151</v>
      </c>
      <c r="AT197" s="250" t="s">
        <v>147</v>
      </c>
      <c r="AU197" s="250" t="s">
        <v>88</v>
      </c>
      <c r="AY197" s="14" t="s">
        <v>145</v>
      </c>
      <c r="BE197" s="138">
        <f>IF(N197="základní",J197,0)</f>
        <v>0</v>
      </c>
      <c r="BF197" s="138">
        <f>IF(N197="snížená",J197,0)</f>
        <v>0</v>
      </c>
      <c r="BG197" s="138">
        <f>IF(N197="zákl. přenesená",J197,0)</f>
        <v>0</v>
      </c>
      <c r="BH197" s="138">
        <f>IF(N197="sníž. přenesená",J197,0)</f>
        <v>0</v>
      </c>
      <c r="BI197" s="138">
        <f>IF(N197="nulová",J197,0)</f>
        <v>0</v>
      </c>
      <c r="BJ197" s="14" t="s">
        <v>86</v>
      </c>
      <c r="BK197" s="138">
        <f>ROUND(I197*H197,2)</f>
        <v>0</v>
      </c>
      <c r="BL197" s="14" t="s">
        <v>151</v>
      </c>
      <c r="BM197" s="250" t="s">
        <v>354</v>
      </c>
    </row>
    <row r="198" s="12" customFormat="1" ht="22.8" customHeight="1">
      <c r="A198" s="12"/>
      <c r="B198" s="222"/>
      <c r="C198" s="223"/>
      <c r="D198" s="224" t="s">
        <v>77</v>
      </c>
      <c r="E198" s="236" t="s">
        <v>355</v>
      </c>
      <c r="F198" s="236" t="s">
        <v>356</v>
      </c>
      <c r="G198" s="223"/>
      <c r="H198" s="223"/>
      <c r="I198" s="226"/>
      <c r="J198" s="237">
        <f>BK198</f>
        <v>0</v>
      </c>
      <c r="K198" s="223"/>
      <c r="L198" s="228"/>
      <c r="M198" s="229"/>
      <c r="N198" s="230"/>
      <c r="O198" s="230"/>
      <c r="P198" s="231">
        <f>P199</f>
        <v>0</v>
      </c>
      <c r="Q198" s="230"/>
      <c r="R198" s="231">
        <f>R199</f>
        <v>0</v>
      </c>
      <c r="S198" s="230"/>
      <c r="T198" s="232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33" t="s">
        <v>86</v>
      </c>
      <c r="AT198" s="234" t="s">
        <v>77</v>
      </c>
      <c r="AU198" s="234" t="s">
        <v>86</v>
      </c>
      <c r="AY198" s="233" t="s">
        <v>145</v>
      </c>
      <c r="BK198" s="235">
        <f>BK199</f>
        <v>0</v>
      </c>
    </row>
    <row r="199" s="2" customFormat="1" ht="16.5" customHeight="1">
      <c r="A199" s="37"/>
      <c r="B199" s="38"/>
      <c r="C199" s="238" t="s">
        <v>357</v>
      </c>
      <c r="D199" s="238" t="s">
        <v>147</v>
      </c>
      <c r="E199" s="239" t="s">
        <v>358</v>
      </c>
      <c r="F199" s="240" t="s">
        <v>356</v>
      </c>
      <c r="G199" s="241" t="s">
        <v>175</v>
      </c>
      <c r="H199" s="242">
        <v>109.673</v>
      </c>
      <c r="I199" s="243"/>
      <c r="J199" s="244">
        <f>ROUND(I199*H199,2)</f>
        <v>0</v>
      </c>
      <c r="K199" s="245"/>
      <c r="L199" s="40"/>
      <c r="M199" s="246" t="s">
        <v>1</v>
      </c>
      <c r="N199" s="247" t="s">
        <v>43</v>
      </c>
      <c r="O199" s="90"/>
      <c r="P199" s="248">
        <f>O199*H199</f>
        <v>0</v>
      </c>
      <c r="Q199" s="248">
        <v>0</v>
      </c>
      <c r="R199" s="248">
        <f>Q199*H199</f>
        <v>0</v>
      </c>
      <c r="S199" s="248">
        <v>0</v>
      </c>
      <c r="T199" s="249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50" t="s">
        <v>151</v>
      </c>
      <c r="AT199" s="250" t="s">
        <v>147</v>
      </c>
      <c r="AU199" s="250" t="s">
        <v>88</v>
      </c>
      <c r="AY199" s="14" t="s">
        <v>145</v>
      </c>
      <c r="BE199" s="138">
        <f>IF(N199="základní",J199,0)</f>
        <v>0</v>
      </c>
      <c r="BF199" s="138">
        <f>IF(N199="snížená",J199,0)</f>
        <v>0</v>
      </c>
      <c r="BG199" s="138">
        <f>IF(N199="zákl. přenesená",J199,0)</f>
        <v>0</v>
      </c>
      <c r="BH199" s="138">
        <f>IF(N199="sníž. přenesená",J199,0)</f>
        <v>0</v>
      </c>
      <c r="BI199" s="138">
        <f>IF(N199="nulová",J199,0)</f>
        <v>0</v>
      </c>
      <c r="BJ199" s="14" t="s">
        <v>86</v>
      </c>
      <c r="BK199" s="138">
        <f>ROUND(I199*H199,2)</f>
        <v>0</v>
      </c>
      <c r="BL199" s="14" t="s">
        <v>151</v>
      </c>
      <c r="BM199" s="250" t="s">
        <v>359</v>
      </c>
    </row>
    <row r="200" s="12" customFormat="1" ht="25.92" customHeight="1">
      <c r="A200" s="12"/>
      <c r="B200" s="222"/>
      <c r="C200" s="223"/>
      <c r="D200" s="224" t="s">
        <v>77</v>
      </c>
      <c r="E200" s="225" t="s">
        <v>360</v>
      </c>
      <c r="F200" s="225" t="s">
        <v>361</v>
      </c>
      <c r="G200" s="223"/>
      <c r="H200" s="223"/>
      <c r="I200" s="226"/>
      <c r="J200" s="227">
        <f>BK200</f>
        <v>0</v>
      </c>
      <c r="K200" s="223"/>
      <c r="L200" s="228"/>
      <c r="M200" s="229"/>
      <c r="N200" s="230"/>
      <c r="O200" s="230"/>
      <c r="P200" s="231">
        <f>P201+P204+P211+P215</f>
        <v>0</v>
      </c>
      <c r="Q200" s="230"/>
      <c r="R200" s="231">
        <f>R201+R204+R211+R215</f>
        <v>2.7634976000000004</v>
      </c>
      <c r="S200" s="230"/>
      <c r="T200" s="232">
        <f>T201+T204+T211+T215</f>
        <v>0.79759999999999998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33" t="s">
        <v>88</v>
      </c>
      <c r="AT200" s="234" t="s">
        <v>77</v>
      </c>
      <c r="AU200" s="234" t="s">
        <v>78</v>
      </c>
      <c r="AY200" s="233" t="s">
        <v>145</v>
      </c>
      <c r="BK200" s="235">
        <f>BK201+BK204+BK211+BK215</f>
        <v>0</v>
      </c>
    </row>
    <row r="201" s="12" customFormat="1" ht="22.8" customHeight="1">
      <c r="A201" s="12"/>
      <c r="B201" s="222"/>
      <c r="C201" s="223"/>
      <c r="D201" s="224" t="s">
        <v>77</v>
      </c>
      <c r="E201" s="236" t="s">
        <v>362</v>
      </c>
      <c r="F201" s="236" t="s">
        <v>363</v>
      </c>
      <c r="G201" s="223"/>
      <c r="H201" s="223"/>
      <c r="I201" s="226"/>
      <c r="J201" s="237">
        <f>BK201</f>
        <v>0</v>
      </c>
      <c r="K201" s="223"/>
      <c r="L201" s="228"/>
      <c r="M201" s="229"/>
      <c r="N201" s="230"/>
      <c r="O201" s="230"/>
      <c r="P201" s="231">
        <f>SUM(P202:P203)</f>
        <v>0</v>
      </c>
      <c r="Q201" s="230"/>
      <c r="R201" s="231">
        <f>SUM(R202:R203)</f>
        <v>0.00528</v>
      </c>
      <c r="S201" s="230"/>
      <c r="T201" s="232">
        <f>SUM(T202:T203)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33" t="s">
        <v>88</v>
      </c>
      <c r="AT201" s="234" t="s">
        <v>77</v>
      </c>
      <c r="AU201" s="234" t="s">
        <v>86</v>
      </c>
      <c r="AY201" s="233" t="s">
        <v>145</v>
      </c>
      <c r="BK201" s="235">
        <f>SUM(BK202:BK203)</f>
        <v>0</v>
      </c>
    </row>
    <row r="202" s="2" customFormat="1" ht="66.75" customHeight="1">
      <c r="A202" s="37"/>
      <c r="B202" s="38"/>
      <c r="C202" s="238" t="s">
        <v>364</v>
      </c>
      <c r="D202" s="238" t="s">
        <v>147</v>
      </c>
      <c r="E202" s="239" t="s">
        <v>365</v>
      </c>
      <c r="F202" s="240" t="s">
        <v>366</v>
      </c>
      <c r="G202" s="241" t="s">
        <v>150</v>
      </c>
      <c r="H202" s="242">
        <v>12</v>
      </c>
      <c r="I202" s="243"/>
      <c r="J202" s="244">
        <f>ROUND(I202*H202,2)</f>
        <v>0</v>
      </c>
      <c r="K202" s="245"/>
      <c r="L202" s="40"/>
      <c r="M202" s="246" t="s">
        <v>1</v>
      </c>
      <c r="N202" s="247" t="s">
        <v>43</v>
      </c>
      <c r="O202" s="90"/>
      <c r="P202" s="248">
        <f>O202*H202</f>
        <v>0</v>
      </c>
      <c r="Q202" s="248">
        <v>0.00044000000000000002</v>
      </c>
      <c r="R202" s="248">
        <f>Q202*H202</f>
        <v>0.00528</v>
      </c>
      <c r="S202" s="248">
        <v>0</v>
      </c>
      <c r="T202" s="24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50" t="s">
        <v>212</v>
      </c>
      <c r="AT202" s="250" t="s">
        <v>147</v>
      </c>
      <c r="AU202" s="250" t="s">
        <v>88</v>
      </c>
      <c r="AY202" s="14" t="s">
        <v>145</v>
      </c>
      <c r="BE202" s="138">
        <f>IF(N202="základní",J202,0)</f>
        <v>0</v>
      </c>
      <c r="BF202" s="138">
        <f>IF(N202="snížená",J202,0)</f>
        <v>0</v>
      </c>
      <c r="BG202" s="138">
        <f>IF(N202="zákl. přenesená",J202,0)</f>
        <v>0</v>
      </c>
      <c r="BH202" s="138">
        <f>IF(N202="sníž. přenesená",J202,0)</f>
        <v>0</v>
      </c>
      <c r="BI202" s="138">
        <f>IF(N202="nulová",J202,0)</f>
        <v>0</v>
      </c>
      <c r="BJ202" s="14" t="s">
        <v>86</v>
      </c>
      <c r="BK202" s="138">
        <f>ROUND(I202*H202,2)</f>
        <v>0</v>
      </c>
      <c r="BL202" s="14" t="s">
        <v>212</v>
      </c>
      <c r="BM202" s="250" t="s">
        <v>367</v>
      </c>
    </row>
    <row r="203" s="2" customFormat="1" ht="21.75" customHeight="1">
      <c r="A203" s="37"/>
      <c r="B203" s="38"/>
      <c r="C203" s="238" t="s">
        <v>368</v>
      </c>
      <c r="D203" s="238" t="s">
        <v>147</v>
      </c>
      <c r="E203" s="239" t="s">
        <v>369</v>
      </c>
      <c r="F203" s="240" t="s">
        <v>370</v>
      </c>
      <c r="G203" s="241" t="s">
        <v>175</v>
      </c>
      <c r="H203" s="242">
        <v>0.0050000000000000001</v>
      </c>
      <c r="I203" s="243"/>
      <c r="J203" s="244">
        <f>ROUND(I203*H203,2)</f>
        <v>0</v>
      </c>
      <c r="K203" s="245"/>
      <c r="L203" s="40"/>
      <c r="M203" s="246" t="s">
        <v>1</v>
      </c>
      <c r="N203" s="247" t="s">
        <v>43</v>
      </c>
      <c r="O203" s="90"/>
      <c r="P203" s="248">
        <f>O203*H203</f>
        <v>0</v>
      </c>
      <c r="Q203" s="248">
        <v>0</v>
      </c>
      <c r="R203" s="248">
        <f>Q203*H203</f>
        <v>0</v>
      </c>
      <c r="S203" s="248">
        <v>0</v>
      </c>
      <c r="T203" s="24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50" t="s">
        <v>212</v>
      </c>
      <c r="AT203" s="250" t="s">
        <v>147</v>
      </c>
      <c r="AU203" s="250" t="s">
        <v>88</v>
      </c>
      <c r="AY203" s="14" t="s">
        <v>145</v>
      </c>
      <c r="BE203" s="138">
        <f>IF(N203="základní",J203,0)</f>
        <v>0</v>
      </c>
      <c r="BF203" s="138">
        <f>IF(N203="snížená",J203,0)</f>
        <v>0</v>
      </c>
      <c r="BG203" s="138">
        <f>IF(N203="zákl. přenesená",J203,0)</f>
        <v>0</v>
      </c>
      <c r="BH203" s="138">
        <f>IF(N203="sníž. přenesená",J203,0)</f>
        <v>0</v>
      </c>
      <c r="BI203" s="138">
        <f>IF(N203="nulová",J203,0)</f>
        <v>0</v>
      </c>
      <c r="BJ203" s="14" t="s">
        <v>86</v>
      </c>
      <c r="BK203" s="138">
        <f>ROUND(I203*H203,2)</f>
        <v>0</v>
      </c>
      <c r="BL203" s="14" t="s">
        <v>212</v>
      </c>
      <c r="BM203" s="250" t="s">
        <v>371</v>
      </c>
    </row>
    <row r="204" s="12" customFormat="1" ht="22.8" customHeight="1">
      <c r="A204" s="12"/>
      <c r="B204" s="222"/>
      <c r="C204" s="223"/>
      <c r="D204" s="224" t="s">
        <v>77</v>
      </c>
      <c r="E204" s="236" t="s">
        <v>372</v>
      </c>
      <c r="F204" s="236" t="s">
        <v>373</v>
      </c>
      <c r="G204" s="223"/>
      <c r="H204" s="223"/>
      <c r="I204" s="226"/>
      <c r="J204" s="237">
        <f>BK204</f>
        <v>0</v>
      </c>
      <c r="K204" s="223"/>
      <c r="L204" s="228"/>
      <c r="M204" s="229"/>
      <c r="N204" s="230"/>
      <c r="O204" s="230"/>
      <c r="P204" s="231">
        <f>SUM(P205:P210)</f>
        <v>0</v>
      </c>
      <c r="Q204" s="230"/>
      <c r="R204" s="231">
        <f>SUM(R205:R210)</f>
        <v>0.114872</v>
      </c>
      <c r="S204" s="230"/>
      <c r="T204" s="232">
        <f>SUM(T205:T210)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33" t="s">
        <v>88</v>
      </c>
      <c r="AT204" s="234" t="s">
        <v>77</v>
      </c>
      <c r="AU204" s="234" t="s">
        <v>86</v>
      </c>
      <c r="AY204" s="233" t="s">
        <v>145</v>
      </c>
      <c r="BK204" s="235">
        <f>SUM(BK205:BK210)</f>
        <v>0</v>
      </c>
    </row>
    <row r="205" s="2" customFormat="1" ht="24.15" customHeight="1">
      <c r="A205" s="37"/>
      <c r="B205" s="38"/>
      <c r="C205" s="238" t="s">
        <v>374</v>
      </c>
      <c r="D205" s="238" t="s">
        <v>147</v>
      </c>
      <c r="E205" s="239" t="s">
        <v>375</v>
      </c>
      <c r="F205" s="240" t="s">
        <v>376</v>
      </c>
      <c r="G205" s="241" t="s">
        <v>150</v>
      </c>
      <c r="H205" s="242">
        <v>11.6</v>
      </c>
      <c r="I205" s="243"/>
      <c r="J205" s="244">
        <f>ROUND(I205*H205,2)</f>
        <v>0</v>
      </c>
      <c r="K205" s="245"/>
      <c r="L205" s="40"/>
      <c r="M205" s="246" t="s">
        <v>1</v>
      </c>
      <c r="N205" s="247" t="s">
        <v>43</v>
      </c>
      <c r="O205" s="90"/>
      <c r="P205" s="248">
        <f>O205*H205</f>
        <v>0</v>
      </c>
      <c r="Q205" s="248">
        <v>0.00147</v>
      </c>
      <c r="R205" s="248">
        <f>Q205*H205</f>
        <v>0.017051999999999998</v>
      </c>
      <c r="S205" s="248">
        <v>0</v>
      </c>
      <c r="T205" s="24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50" t="s">
        <v>212</v>
      </c>
      <c r="AT205" s="250" t="s">
        <v>147</v>
      </c>
      <c r="AU205" s="250" t="s">
        <v>88</v>
      </c>
      <c r="AY205" s="14" t="s">
        <v>145</v>
      </c>
      <c r="BE205" s="138">
        <f>IF(N205="základní",J205,0)</f>
        <v>0</v>
      </c>
      <c r="BF205" s="138">
        <f>IF(N205="snížená",J205,0)</f>
        <v>0</v>
      </c>
      <c r="BG205" s="138">
        <f>IF(N205="zákl. přenesená",J205,0)</f>
        <v>0</v>
      </c>
      <c r="BH205" s="138">
        <f>IF(N205="sníž. přenesená",J205,0)</f>
        <v>0</v>
      </c>
      <c r="BI205" s="138">
        <f>IF(N205="nulová",J205,0)</f>
        <v>0</v>
      </c>
      <c r="BJ205" s="14" t="s">
        <v>86</v>
      </c>
      <c r="BK205" s="138">
        <f>ROUND(I205*H205,2)</f>
        <v>0</v>
      </c>
      <c r="BL205" s="14" t="s">
        <v>212</v>
      </c>
      <c r="BM205" s="250" t="s">
        <v>377</v>
      </c>
    </row>
    <row r="206" s="2" customFormat="1" ht="24.15" customHeight="1">
      <c r="A206" s="37"/>
      <c r="B206" s="38"/>
      <c r="C206" s="238" t="s">
        <v>378</v>
      </c>
      <c r="D206" s="238" t="s">
        <v>147</v>
      </c>
      <c r="E206" s="239" t="s">
        <v>379</v>
      </c>
      <c r="F206" s="240" t="s">
        <v>380</v>
      </c>
      <c r="G206" s="241" t="s">
        <v>150</v>
      </c>
      <c r="H206" s="242">
        <v>18</v>
      </c>
      <c r="I206" s="243"/>
      <c r="J206" s="244">
        <f>ROUND(I206*H206,2)</f>
        <v>0</v>
      </c>
      <c r="K206" s="245"/>
      <c r="L206" s="40"/>
      <c r="M206" s="246" t="s">
        <v>1</v>
      </c>
      <c r="N206" s="247" t="s">
        <v>43</v>
      </c>
      <c r="O206" s="90"/>
      <c r="P206" s="248">
        <f>O206*H206</f>
        <v>0</v>
      </c>
      <c r="Q206" s="248">
        <v>0.0013500000000000001</v>
      </c>
      <c r="R206" s="248">
        <f>Q206*H206</f>
        <v>0.024300000000000002</v>
      </c>
      <c r="S206" s="248">
        <v>0</v>
      </c>
      <c r="T206" s="24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50" t="s">
        <v>212</v>
      </c>
      <c r="AT206" s="250" t="s">
        <v>147</v>
      </c>
      <c r="AU206" s="250" t="s">
        <v>88</v>
      </c>
      <c r="AY206" s="14" t="s">
        <v>145</v>
      </c>
      <c r="BE206" s="138">
        <f>IF(N206="základní",J206,0)</f>
        <v>0</v>
      </c>
      <c r="BF206" s="138">
        <f>IF(N206="snížená",J206,0)</f>
        <v>0</v>
      </c>
      <c r="BG206" s="138">
        <f>IF(N206="zákl. přenesená",J206,0)</f>
        <v>0</v>
      </c>
      <c r="BH206" s="138">
        <f>IF(N206="sníž. přenesená",J206,0)</f>
        <v>0</v>
      </c>
      <c r="BI206" s="138">
        <f>IF(N206="nulová",J206,0)</f>
        <v>0</v>
      </c>
      <c r="BJ206" s="14" t="s">
        <v>86</v>
      </c>
      <c r="BK206" s="138">
        <f>ROUND(I206*H206,2)</f>
        <v>0</v>
      </c>
      <c r="BL206" s="14" t="s">
        <v>212</v>
      </c>
      <c r="BM206" s="250" t="s">
        <v>381</v>
      </c>
    </row>
    <row r="207" s="2" customFormat="1" ht="24.15" customHeight="1">
      <c r="A207" s="37"/>
      <c r="B207" s="38"/>
      <c r="C207" s="238" t="s">
        <v>382</v>
      </c>
      <c r="D207" s="238" t="s">
        <v>147</v>
      </c>
      <c r="E207" s="239" t="s">
        <v>383</v>
      </c>
      <c r="F207" s="240" t="s">
        <v>384</v>
      </c>
      <c r="G207" s="241" t="s">
        <v>150</v>
      </c>
      <c r="H207" s="242">
        <v>16.5</v>
      </c>
      <c r="I207" s="243"/>
      <c r="J207" s="244">
        <f>ROUND(I207*H207,2)</f>
        <v>0</v>
      </c>
      <c r="K207" s="245"/>
      <c r="L207" s="40"/>
      <c r="M207" s="246" t="s">
        <v>1</v>
      </c>
      <c r="N207" s="247" t="s">
        <v>43</v>
      </c>
      <c r="O207" s="90"/>
      <c r="P207" s="248">
        <f>O207*H207</f>
        <v>0</v>
      </c>
      <c r="Q207" s="248">
        <v>0.0032200000000000002</v>
      </c>
      <c r="R207" s="248">
        <f>Q207*H207</f>
        <v>0.053130000000000004</v>
      </c>
      <c r="S207" s="248">
        <v>0</v>
      </c>
      <c r="T207" s="24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50" t="s">
        <v>212</v>
      </c>
      <c r="AT207" s="250" t="s">
        <v>147</v>
      </c>
      <c r="AU207" s="250" t="s">
        <v>88</v>
      </c>
      <c r="AY207" s="14" t="s">
        <v>145</v>
      </c>
      <c r="BE207" s="138">
        <f>IF(N207="základní",J207,0)</f>
        <v>0</v>
      </c>
      <c r="BF207" s="138">
        <f>IF(N207="snížená",J207,0)</f>
        <v>0</v>
      </c>
      <c r="BG207" s="138">
        <f>IF(N207="zákl. přenesená",J207,0)</f>
        <v>0</v>
      </c>
      <c r="BH207" s="138">
        <f>IF(N207="sníž. přenesená",J207,0)</f>
        <v>0</v>
      </c>
      <c r="BI207" s="138">
        <f>IF(N207="nulová",J207,0)</f>
        <v>0</v>
      </c>
      <c r="BJ207" s="14" t="s">
        <v>86</v>
      </c>
      <c r="BK207" s="138">
        <f>ROUND(I207*H207,2)</f>
        <v>0</v>
      </c>
      <c r="BL207" s="14" t="s">
        <v>212</v>
      </c>
      <c r="BM207" s="250" t="s">
        <v>385</v>
      </c>
    </row>
    <row r="208" s="2" customFormat="1" ht="24.15" customHeight="1">
      <c r="A208" s="37"/>
      <c r="B208" s="38"/>
      <c r="C208" s="238" t="s">
        <v>386</v>
      </c>
      <c r="D208" s="238" t="s">
        <v>147</v>
      </c>
      <c r="E208" s="239" t="s">
        <v>387</v>
      </c>
      <c r="F208" s="240" t="s">
        <v>388</v>
      </c>
      <c r="G208" s="241" t="s">
        <v>287</v>
      </c>
      <c r="H208" s="242">
        <v>2</v>
      </c>
      <c r="I208" s="243"/>
      <c r="J208" s="244">
        <f>ROUND(I208*H208,2)</f>
        <v>0</v>
      </c>
      <c r="K208" s="245"/>
      <c r="L208" s="40"/>
      <c r="M208" s="246" t="s">
        <v>1</v>
      </c>
      <c r="N208" s="247" t="s">
        <v>43</v>
      </c>
      <c r="O208" s="90"/>
      <c r="P208" s="248">
        <f>O208*H208</f>
        <v>0</v>
      </c>
      <c r="Q208" s="248">
        <v>0.0031199999999999999</v>
      </c>
      <c r="R208" s="248">
        <f>Q208*H208</f>
        <v>0.0062399999999999999</v>
      </c>
      <c r="S208" s="248">
        <v>0</v>
      </c>
      <c r="T208" s="249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50" t="s">
        <v>212</v>
      </c>
      <c r="AT208" s="250" t="s">
        <v>147</v>
      </c>
      <c r="AU208" s="250" t="s">
        <v>88</v>
      </c>
      <c r="AY208" s="14" t="s">
        <v>145</v>
      </c>
      <c r="BE208" s="138">
        <f>IF(N208="základní",J208,0)</f>
        <v>0</v>
      </c>
      <c r="BF208" s="138">
        <f>IF(N208="snížená",J208,0)</f>
        <v>0</v>
      </c>
      <c r="BG208" s="138">
        <f>IF(N208="zákl. přenesená",J208,0)</f>
        <v>0</v>
      </c>
      <c r="BH208" s="138">
        <f>IF(N208="sníž. přenesená",J208,0)</f>
        <v>0</v>
      </c>
      <c r="BI208" s="138">
        <f>IF(N208="nulová",J208,0)</f>
        <v>0</v>
      </c>
      <c r="BJ208" s="14" t="s">
        <v>86</v>
      </c>
      <c r="BK208" s="138">
        <f>ROUND(I208*H208,2)</f>
        <v>0</v>
      </c>
      <c r="BL208" s="14" t="s">
        <v>212</v>
      </c>
      <c r="BM208" s="250" t="s">
        <v>389</v>
      </c>
    </row>
    <row r="209" s="2" customFormat="1" ht="24.15" customHeight="1">
      <c r="A209" s="37"/>
      <c r="B209" s="38"/>
      <c r="C209" s="238" t="s">
        <v>390</v>
      </c>
      <c r="D209" s="238" t="s">
        <v>147</v>
      </c>
      <c r="E209" s="239" t="s">
        <v>391</v>
      </c>
      <c r="F209" s="240" t="s">
        <v>392</v>
      </c>
      <c r="G209" s="241" t="s">
        <v>150</v>
      </c>
      <c r="H209" s="242">
        <v>5</v>
      </c>
      <c r="I209" s="243"/>
      <c r="J209" s="244">
        <f>ROUND(I209*H209,2)</f>
        <v>0</v>
      </c>
      <c r="K209" s="245"/>
      <c r="L209" s="40"/>
      <c r="M209" s="246" t="s">
        <v>1</v>
      </c>
      <c r="N209" s="247" t="s">
        <v>43</v>
      </c>
      <c r="O209" s="90"/>
      <c r="P209" s="248">
        <f>O209*H209</f>
        <v>0</v>
      </c>
      <c r="Q209" s="248">
        <v>0.0028300000000000001</v>
      </c>
      <c r="R209" s="248">
        <f>Q209*H209</f>
        <v>0.014149999999999999</v>
      </c>
      <c r="S209" s="248">
        <v>0</v>
      </c>
      <c r="T209" s="24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50" t="s">
        <v>212</v>
      </c>
      <c r="AT209" s="250" t="s">
        <v>147</v>
      </c>
      <c r="AU209" s="250" t="s">
        <v>88</v>
      </c>
      <c r="AY209" s="14" t="s">
        <v>145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4" t="s">
        <v>86</v>
      </c>
      <c r="BK209" s="138">
        <f>ROUND(I209*H209,2)</f>
        <v>0</v>
      </c>
      <c r="BL209" s="14" t="s">
        <v>212</v>
      </c>
      <c r="BM209" s="250" t="s">
        <v>393</v>
      </c>
    </row>
    <row r="210" s="2" customFormat="1" ht="24.15" customHeight="1">
      <c r="A210" s="37"/>
      <c r="B210" s="38"/>
      <c r="C210" s="238" t="s">
        <v>394</v>
      </c>
      <c r="D210" s="238" t="s">
        <v>147</v>
      </c>
      <c r="E210" s="239" t="s">
        <v>395</v>
      </c>
      <c r="F210" s="240" t="s">
        <v>396</v>
      </c>
      <c r="G210" s="241" t="s">
        <v>175</v>
      </c>
      <c r="H210" s="242">
        <v>0.11500000000000001</v>
      </c>
      <c r="I210" s="243"/>
      <c r="J210" s="244">
        <f>ROUND(I210*H210,2)</f>
        <v>0</v>
      </c>
      <c r="K210" s="245"/>
      <c r="L210" s="40"/>
      <c r="M210" s="246" t="s">
        <v>1</v>
      </c>
      <c r="N210" s="247" t="s">
        <v>43</v>
      </c>
      <c r="O210" s="90"/>
      <c r="P210" s="248">
        <f>O210*H210</f>
        <v>0</v>
      </c>
      <c r="Q210" s="248">
        <v>0</v>
      </c>
      <c r="R210" s="248">
        <f>Q210*H210</f>
        <v>0</v>
      </c>
      <c r="S210" s="248">
        <v>0</v>
      </c>
      <c r="T210" s="24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50" t="s">
        <v>212</v>
      </c>
      <c r="AT210" s="250" t="s">
        <v>147</v>
      </c>
      <c r="AU210" s="250" t="s">
        <v>88</v>
      </c>
      <c r="AY210" s="14" t="s">
        <v>145</v>
      </c>
      <c r="BE210" s="138">
        <f>IF(N210="základní",J210,0)</f>
        <v>0</v>
      </c>
      <c r="BF210" s="138">
        <f>IF(N210="snížená",J210,0)</f>
        <v>0</v>
      </c>
      <c r="BG210" s="138">
        <f>IF(N210="zákl. přenesená",J210,0)</f>
        <v>0</v>
      </c>
      <c r="BH210" s="138">
        <f>IF(N210="sníž. přenesená",J210,0)</f>
        <v>0</v>
      </c>
      <c r="BI210" s="138">
        <f>IF(N210="nulová",J210,0)</f>
        <v>0</v>
      </c>
      <c r="BJ210" s="14" t="s">
        <v>86</v>
      </c>
      <c r="BK210" s="138">
        <f>ROUND(I210*H210,2)</f>
        <v>0</v>
      </c>
      <c r="BL210" s="14" t="s">
        <v>212</v>
      </c>
      <c r="BM210" s="250" t="s">
        <v>397</v>
      </c>
    </row>
    <row r="211" s="12" customFormat="1" ht="22.8" customHeight="1">
      <c r="A211" s="12"/>
      <c r="B211" s="222"/>
      <c r="C211" s="223"/>
      <c r="D211" s="224" t="s">
        <v>77</v>
      </c>
      <c r="E211" s="236" t="s">
        <v>398</v>
      </c>
      <c r="F211" s="236" t="s">
        <v>399</v>
      </c>
      <c r="G211" s="223"/>
      <c r="H211" s="223"/>
      <c r="I211" s="226"/>
      <c r="J211" s="237">
        <f>BK211</f>
        <v>0</v>
      </c>
      <c r="K211" s="223"/>
      <c r="L211" s="228"/>
      <c r="M211" s="229"/>
      <c r="N211" s="230"/>
      <c r="O211" s="230"/>
      <c r="P211" s="231">
        <f>SUM(P212:P214)</f>
        <v>0</v>
      </c>
      <c r="Q211" s="230"/>
      <c r="R211" s="231">
        <f>SUM(R212:R214)</f>
        <v>0.032079999999999997</v>
      </c>
      <c r="S211" s="230"/>
      <c r="T211" s="232">
        <f>SUM(T212:T214)</f>
        <v>0.15959999999999999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33" t="s">
        <v>88</v>
      </c>
      <c r="AT211" s="234" t="s">
        <v>77</v>
      </c>
      <c r="AU211" s="234" t="s">
        <v>86</v>
      </c>
      <c r="AY211" s="233" t="s">
        <v>145</v>
      </c>
      <c r="BK211" s="235">
        <f>SUM(BK212:BK214)</f>
        <v>0</v>
      </c>
    </row>
    <row r="212" s="2" customFormat="1" ht="16.5" customHeight="1">
      <c r="A212" s="37"/>
      <c r="B212" s="38"/>
      <c r="C212" s="238" t="s">
        <v>400</v>
      </c>
      <c r="D212" s="238" t="s">
        <v>147</v>
      </c>
      <c r="E212" s="239" t="s">
        <v>401</v>
      </c>
      <c r="F212" s="240" t="s">
        <v>402</v>
      </c>
      <c r="G212" s="241" t="s">
        <v>189</v>
      </c>
      <c r="H212" s="242">
        <v>60</v>
      </c>
      <c r="I212" s="243"/>
      <c r="J212" s="244">
        <f>ROUND(I212*H212,2)</f>
        <v>0</v>
      </c>
      <c r="K212" s="245"/>
      <c r="L212" s="40"/>
      <c r="M212" s="246" t="s">
        <v>1</v>
      </c>
      <c r="N212" s="247" t="s">
        <v>43</v>
      </c>
      <c r="O212" s="90"/>
      <c r="P212" s="248">
        <f>O212*H212</f>
        <v>0</v>
      </c>
      <c r="Q212" s="248">
        <v>0</v>
      </c>
      <c r="R212" s="248">
        <f>Q212*H212</f>
        <v>0</v>
      </c>
      <c r="S212" s="248">
        <v>0.00266</v>
      </c>
      <c r="T212" s="249">
        <f>S212*H212</f>
        <v>0.15959999999999999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50" t="s">
        <v>212</v>
      </c>
      <c r="AT212" s="250" t="s">
        <v>147</v>
      </c>
      <c r="AU212" s="250" t="s">
        <v>88</v>
      </c>
      <c r="AY212" s="14" t="s">
        <v>145</v>
      </c>
      <c r="BE212" s="138">
        <f>IF(N212="základní",J212,0)</f>
        <v>0</v>
      </c>
      <c r="BF212" s="138">
        <f>IF(N212="snížená",J212,0)</f>
        <v>0</v>
      </c>
      <c r="BG212" s="138">
        <f>IF(N212="zákl. přenesená",J212,0)</f>
        <v>0</v>
      </c>
      <c r="BH212" s="138">
        <f>IF(N212="sníž. přenesená",J212,0)</f>
        <v>0</v>
      </c>
      <c r="BI212" s="138">
        <f>IF(N212="nulová",J212,0)</f>
        <v>0</v>
      </c>
      <c r="BJ212" s="14" t="s">
        <v>86</v>
      </c>
      <c r="BK212" s="138">
        <f>ROUND(I212*H212,2)</f>
        <v>0</v>
      </c>
      <c r="BL212" s="14" t="s">
        <v>212</v>
      </c>
      <c r="BM212" s="250" t="s">
        <v>403</v>
      </c>
    </row>
    <row r="213" s="2" customFormat="1" ht="24.15" customHeight="1">
      <c r="A213" s="37"/>
      <c r="B213" s="38"/>
      <c r="C213" s="238" t="s">
        <v>404</v>
      </c>
      <c r="D213" s="238" t="s">
        <v>147</v>
      </c>
      <c r="E213" s="239" t="s">
        <v>405</v>
      </c>
      <c r="F213" s="240" t="s">
        <v>406</v>
      </c>
      <c r="G213" s="241" t="s">
        <v>189</v>
      </c>
      <c r="H213" s="242">
        <v>8</v>
      </c>
      <c r="I213" s="243"/>
      <c r="J213" s="244">
        <f>ROUND(I213*H213,2)</f>
        <v>0</v>
      </c>
      <c r="K213" s="245"/>
      <c r="L213" s="40"/>
      <c r="M213" s="246" t="s">
        <v>1</v>
      </c>
      <c r="N213" s="247" t="s">
        <v>43</v>
      </c>
      <c r="O213" s="90"/>
      <c r="P213" s="248">
        <f>O213*H213</f>
        <v>0</v>
      </c>
      <c r="Q213" s="248">
        <v>0.0040099999999999997</v>
      </c>
      <c r="R213" s="248">
        <f>Q213*H213</f>
        <v>0.032079999999999997</v>
      </c>
      <c r="S213" s="248">
        <v>0</v>
      </c>
      <c r="T213" s="24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50" t="s">
        <v>212</v>
      </c>
      <c r="AT213" s="250" t="s">
        <v>147</v>
      </c>
      <c r="AU213" s="250" t="s">
        <v>88</v>
      </c>
      <c r="AY213" s="14" t="s">
        <v>145</v>
      </c>
      <c r="BE213" s="138">
        <f>IF(N213="základní",J213,0)</f>
        <v>0</v>
      </c>
      <c r="BF213" s="138">
        <f>IF(N213="snížená",J213,0)</f>
        <v>0</v>
      </c>
      <c r="BG213" s="138">
        <f>IF(N213="zákl. přenesená",J213,0)</f>
        <v>0</v>
      </c>
      <c r="BH213" s="138">
        <f>IF(N213="sníž. přenesená",J213,0)</f>
        <v>0</v>
      </c>
      <c r="BI213" s="138">
        <f>IF(N213="nulová",J213,0)</f>
        <v>0</v>
      </c>
      <c r="BJ213" s="14" t="s">
        <v>86</v>
      </c>
      <c r="BK213" s="138">
        <f>ROUND(I213*H213,2)</f>
        <v>0</v>
      </c>
      <c r="BL213" s="14" t="s">
        <v>212</v>
      </c>
      <c r="BM213" s="250" t="s">
        <v>407</v>
      </c>
    </row>
    <row r="214" s="2" customFormat="1" ht="24.15" customHeight="1">
      <c r="A214" s="37"/>
      <c r="B214" s="38"/>
      <c r="C214" s="238" t="s">
        <v>408</v>
      </c>
      <c r="D214" s="238" t="s">
        <v>147</v>
      </c>
      <c r="E214" s="239" t="s">
        <v>409</v>
      </c>
      <c r="F214" s="240" t="s">
        <v>410</v>
      </c>
      <c r="G214" s="241" t="s">
        <v>175</v>
      </c>
      <c r="H214" s="242">
        <v>0.032000000000000001</v>
      </c>
      <c r="I214" s="243"/>
      <c r="J214" s="244">
        <f>ROUND(I214*H214,2)</f>
        <v>0</v>
      </c>
      <c r="K214" s="245"/>
      <c r="L214" s="40"/>
      <c r="M214" s="246" t="s">
        <v>1</v>
      </c>
      <c r="N214" s="247" t="s">
        <v>43</v>
      </c>
      <c r="O214" s="90"/>
      <c r="P214" s="248">
        <f>O214*H214</f>
        <v>0</v>
      </c>
      <c r="Q214" s="248">
        <v>0</v>
      </c>
      <c r="R214" s="248">
        <f>Q214*H214</f>
        <v>0</v>
      </c>
      <c r="S214" s="248">
        <v>0</v>
      </c>
      <c r="T214" s="24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50" t="s">
        <v>212</v>
      </c>
      <c r="AT214" s="250" t="s">
        <v>147</v>
      </c>
      <c r="AU214" s="250" t="s">
        <v>88</v>
      </c>
      <c r="AY214" s="14" t="s">
        <v>145</v>
      </c>
      <c r="BE214" s="138">
        <f>IF(N214="základní",J214,0)</f>
        <v>0</v>
      </c>
      <c r="BF214" s="138">
        <f>IF(N214="snížená",J214,0)</f>
        <v>0</v>
      </c>
      <c r="BG214" s="138">
        <f>IF(N214="zákl. přenesená",J214,0)</f>
        <v>0</v>
      </c>
      <c r="BH214" s="138">
        <f>IF(N214="sníž. přenesená",J214,0)</f>
        <v>0</v>
      </c>
      <c r="BI214" s="138">
        <f>IF(N214="nulová",J214,0)</f>
        <v>0</v>
      </c>
      <c r="BJ214" s="14" t="s">
        <v>86</v>
      </c>
      <c r="BK214" s="138">
        <f>ROUND(I214*H214,2)</f>
        <v>0</v>
      </c>
      <c r="BL214" s="14" t="s">
        <v>212</v>
      </c>
      <c r="BM214" s="250" t="s">
        <v>411</v>
      </c>
    </row>
    <row r="215" s="12" customFormat="1" ht="22.8" customHeight="1">
      <c r="A215" s="12"/>
      <c r="B215" s="222"/>
      <c r="C215" s="223"/>
      <c r="D215" s="224" t="s">
        <v>77</v>
      </c>
      <c r="E215" s="236" t="s">
        <v>412</v>
      </c>
      <c r="F215" s="236" t="s">
        <v>413</v>
      </c>
      <c r="G215" s="223"/>
      <c r="H215" s="223"/>
      <c r="I215" s="226"/>
      <c r="J215" s="237">
        <f>BK215</f>
        <v>0</v>
      </c>
      <c r="K215" s="223"/>
      <c r="L215" s="228"/>
      <c r="M215" s="229"/>
      <c r="N215" s="230"/>
      <c r="O215" s="230"/>
      <c r="P215" s="231">
        <f>SUM(P216:P225)</f>
        <v>0</v>
      </c>
      <c r="Q215" s="230"/>
      <c r="R215" s="231">
        <f>SUM(R216:R225)</f>
        <v>2.6112656000000003</v>
      </c>
      <c r="S215" s="230"/>
      <c r="T215" s="232">
        <f>SUM(T216:T225)</f>
        <v>0.63800000000000001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33" t="s">
        <v>88</v>
      </c>
      <c r="AT215" s="234" t="s">
        <v>77</v>
      </c>
      <c r="AU215" s="234" t="s">
        <v>86</v>
      </c>
      <c r="AY215" s="233" t="s">
        <v>145</v>
      </c>
      <c r="BK215" s="235">
        <f>SUM(BK216:BK225)</f>
        <v>0</v>
      </c>
    </row>
    <row r="216" s="2" customFormat="1" ht="24.15" customHeight="1">
      <c r="A216" s="37"/>
      <c r="B216" s="38"/>
      <c r="C216" s="238" t="s">
        <v>414</v>
      </c>
      <c r="D216" s="238" t="s">
        <v>147</v>
      </c>
      <c r="E216" s="239" t="s">
        <v>415</v>
      </c>
      <c r="F216" s="240" t="s">
        <v>416</v>
      </c>
      <c r="G216" s="241" t="s">
        <v>189</v>
      </c>
      <c r="H216" s="242">
        <v>45.68</v>
      </c>
      <c r="I216" s="243"/>
      <c r="J216" s="244">
        <f>ROUND(I216*H216,2)</f>
        <v>0</v>
      </c>
      <c r="K216" s="245"/>
      <c r="L216" s="40"/>
      <c r="M216" s="246" t="s">
        <v>1</v>
      </c>
      <c r="N216" s="247" t="s">
        <v>43</v>
      </c>
      <c r="O216" s="90"/>
      <c r="P216" s="248">
        <f>O216*H216</f>
        <v>0</v>
      </c>
      <c r="Q216" s="248">
        <v>0.025000000000000001</v>
      </c>
      <c r="R216" s="248">
        <f>Q216*H216</f>
        <v>1.1420000000000001</v>
      </c>
      <c r="S216" s="248">
        <v>0</v>
      </c>
      <c r="T216" s="249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50" t="s">
        <v>212</v>
      </c>
      <c r="AT216" s="250" t="s">
        <v>147</v>
      </c>
      <c r="AU216" s="250" t="s">
        <v>88</v>
      </c>
      <c r="AY216" s="14" t="s">
        <v>145</v>
      </c>
      <c r="BE216" s="138">
        <f>IF(N216="základní",J216,0)</f>
        <v>0</v>
      </c>
      <c r="BF216" s="138">
        <f>IF(N216="snížená",J216,0)</f>
        <v>0</v>
      </c>
      <c r="BG216" s="138">
        <f>IF(N216="zákl. přenesená",J216,0)</f>
        <v>0</v>
      </c>
      <c r="BH216" s="138">
        <f>IF(N216="sníž. přenesená",J216,0)</f>
        <v>0</v>
      </c>
      <c r="BI216" s="138">
        <f>IF(N216="nulová",J216,0)</f>
        <v>0</v>
      </c>
      <c r="BJ216" s="14" t="s">
        <v>86</v>
      </c>
      <c r="BK216" s="138">
        <f>ROUND(I216*H216,2)</f>
        <v>0</v>
      </c>
      <c r="BL216" s="14" t="s">
        <v>212</v>
      </c>
      <c r="BM216" s="250" t="s">
        <v>417</v>
      </c>
    </row>
    <row r="217" s="2" customFormat="1" ht="16.5" customHeight="1">
      <c r="A217" s="37"/>
      <c r="B217" s="38"/>
      <c r="C217" s="238" t="s">
        <v>418</v>
      </c>
      <c r="D217" s="238" t="s">
        <v>147</v>
      </c>
      <c r="E217" s="239" t="s">
        <v>419</v>
      </c>
      <c r="F217" s="240" t="s">
        <v>420</v>
      </c>
      <c r="G217" s="241" t="s">
        <v>189</v>
      </c>
      <c r="H217" s="242">
        <v>12</v>
      </c>
      <c r="I217" s="243"/>
      <c r="J217" s="244">
        <f>ROUND(I217*H217,2)</f>
        <v>0</v>
      </c>
      <c r="K217" s="245"/>
      <c r="L217" s="40"/>
      <c r="M217" s="246" t="s">
        <v>1</v>
      </c>
      <c r="N217" s="247" t="s">
        <v>43</v>
      </c>
      <c r="O217" s="90"/>
      <c r="P217" s="248">
        <f>O217*H217</f>
        <v>0</v>
      </c>
      <c r="Q217" s="248">
        <v>0</v>
      </c>
      <c r="R217" s="248">
        <f>Q217*H217</f>
        <v>0</v>
      </c>
      <c r="S217" s="248">
        <v>0.0089999999999999993</v>
      </c>
      <c r="T217" s="249">
        <f>S217*H217</f>
        <v>0.10799999999999999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50" t="s">
        <v>212</v>
      </c>
      <c r="AT217" s="250" t="s">
        <v>147</v>
      </c>
      <c r="AU217" s="250" t="s">
        <v>88</v>
      </c>
      <c r="AY217" s="14" t="s">
        <v>145</v>
      </c>
      <c r="BE217" s="138">
        <f>IF(N217="základní",J217,0)</f>
        <v>0</v>
      </c>
      <c r="BF217" s="138">
        <f>IF(N217="snížená",J217,0)</f>
        <v>0</v>
      </c>
      <c r="BG217" s="138">
        <f>IF(N217="zákl. přenesená",J217,0)</f>
        <v>0</v>
      </c>
      <c r="BH217" s="138">
        <f>IF(N217="sníž. přenesená",J217,0)</f>
        <v>0</v>
      </c>
      <c r="BI217" s="138">
        <f>IF(N217="nulová",J217,0)</f>
        <v>0</v>
      </c>
      <c r="BJ217" s="14" t="s">
        <v>86</v>
      </c>
      <c r="BK217" s="138">
        <f>ROUND(I217*H217,2)</f>
        <v>0</v>
      </c>
      <c r="BL217" s="14" t="s">
        <v>212</v>
      </c>
      <c r="BM217" s="250" t="s">
        <v>421</v>
      </c>
    </row>
    <row r="218" s="2" customFormat="1" ht="16.5" customHeight="1">
      <c r="A218" s="37"/>
      <c r="B218" s="38"/>
      <c r="C218" s="238" t="s">
        <v>422</v>
      </c>
      <c r="D218" s="238" t="s">
        <v>147</v>
      </c>
      <c r="E218" s="239" t="s">
        <v>423</v>
      </c>
      <c r="F218" s="240" t="s">
        <v>424</v>
      </c>
      <c r="G218" s="241" t="s">
        <v>189</v>
      </c>
      <c r="H218" s="242">
        <v>110</v>
      </c>
      <c r="I218" s="243"/>
      <c r="J218" s="244">
        <f>ROUND(I218*H218,2)</f>
        <v>0</v>
      </c>
      <c r="K218" s="245"/>
      <c r="L218" s="40"/>
      <c r="M218" s="246" t="s">
        <v>1</v>
      </c>
      <c r="N218" s="247" t="s">
        <v>43</v>
      </c>
      <c r="O218" s="90"/>
      <c r="P218" s="248">
        <f>O218*H218</f>
        <v>0</v>
      </c>
      <c r="Q218" s="248">
        <v>0.00027999999999999998</v>
      </c>
      <c r="R218" s="248">
        <f>Q218*H218</f>
        <v>0.030799999999999998</v>
      </c>
      <c r="S218" s="248">
        <v>0</v>
      </c>
      <c r="T218" s="24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50" t="s">
        <v>212</v>
      </c>
      <c r="AT218" s="250" t="s">
        <v>147</v>
      </c>
      <c r="AU218" s="250" t="s">
        <v>88</v>
      </c>
      <c r="AY218" s="14" t="s">
        <v>145</v>
      </c>
      <c r="BE218" s="138">
        <f>IF(N218="základní",J218,0)</f>
        <v>0</v>
      </c>
      <c r="BF218" s="138">
        <f>IF(N218="snížená",J218,0)</f>
        <v>0</v>
      </c>
      <c r="BG218" s="138">
        <f>IF(N218="zákl. přenesená",J218,0)</f>
        <v>0</v>
      </c>
      <c r="BH218" s="138">
        <f>IF(N218="sníž. přenesená",J218,0)</f>
        <v>0</v>
      </c>
      <c r="BI218" s="138">
        <f>IF(N218="nulová",J218,0)</f>
        <v>0</v>
      </c>
      <c r="BJ218" s="14" t="s">
        <v>86</v>
      </c>
      <c r="BK218" s="138">
        <f>ROUND(I218*H218,2)</f>
        <v>0</v>
      </c>
      <c r="BL218" s="14" t="s">
        <v>212</v>
      </c>
      <c r="BM218" s="250" t="s">
        <v>425</v>
      </c>
    </row>
    <row r="219" s="2" customFormat="1" ht="16.5" customHeight="1">
      <c r="A219" s="37"/>
      <c r="B219" s="38"/>
      <c r="C219" s="251" t="s">
        <v>426</v>
      </c>
      <c r="D219" s="251" t="s">
        <v>182</v>
      </c>
      <c r="E219" s="252" t="s">
        <v>427</v>
      </c>
      <c r="F219" s="253" t="s">
        <v>428</v>
      </c>
      <c r="G219" s="254" t="s">
        <v>189</v>
      </c>
      <c r="H219" s="255">
        <v>124.63</v>
      </c>
      <c r="I219" s="256"/>
      <c r="J219" s="257">
        <f>ROUND(I219*H219,2)</f>
        <v>0</v>
      </c>
      <c r="K219" s="258"/>
      <c r="L219" s="259"/>
      <c r="M219" s="260" t="s">
        <v>1</v>
      </c>
      <c r="N219" s="261" t="s">
        <v>43</v>
      </c>
      <c r="O219" s="90"/>
      <c r="P219" s="248">
        <f>O219*H219</f>
        <v>0</v>
      </c>
      <c r="Q219" s="248">
        <v>0.0088000000000000005</v>
      </c>
      <c r="R219" s="248">
        <f>Q219*H219</f>
        <v>1.0967439999999999</v>
      </c>
      <c r="S219" s="248">
        <v>0</v>
      </c>
      <c r="T219" s="24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50" t="s">
        <v>280</v>
      </c>
      <c r="AT219" s="250" t="s">
        <v>182</v>
      </c>
      <c r="AU219" s="250" t="s">
        <v>88</v>
      </c>
      <c r="AY219" s="14" t="s">
        <v>145</v>
      </c>
      <c r="BE219" s="138">
        <f>IF(N219="základní",J219,0)</f>
        <v>0</v>
      </c>
      <c r="BF219" s="138">
        <f>IF(N219="snížená",J219,0)</f>
        <v>0</v>
      </c>
      <c r="BG219" s="138">
        <f>IF(N219="zákl. přenesená",J219,0)</f>
        <v>0</v>
      </c>
      <c r="BH219" s="138">
        <f>IF(N219="sníž. přenesená",J219,0)</f>
        <v>0</v>
      </c>
      <c r="BI219" s="138">
        <f>IF(N219="nulová",J219,0)</f>
        <v>0</v>
      </c>
      <c r="BJ219" s="14" t="s">
        <v>86</v>
      </c>
      <c r="BK219" s="138">
        <f>ROUND(I219*H219,2)</f>
        <v>0</v>
      </c>
      <c r="BL219" s="14" t="s">
        <v>212</v>
      </c>
      <c r="BM219" s="250" t="s">
        <v>429</v>
      </c>
    </row>
    <row r="220" s="2" customFormat="1" ht="37.8" customHeight="1">
      <c r="A220" s="37"/>
      <c r="B220" s="38"/>
      <c r="C220" s="238" t="s">
        <v>430</v>
      </c>
      <c r="D220" s="238" t="s">
        <v>147</v>
      </c>
      <c r="E220" s="239" t="s">
        <v>431</v>
      </c>
      <c r="F220" s="240" t="s">
        <v>432</v>
      </c>
      <c r="G220" s="241" t="s">
        <v>189</v>
      </c>
      <c r="H220" s="242">
        <v>12</v>
      </c>
      <c r="I220" s="243"/>
      <c r="J220" s="244">
        <f>ROUND(I220*H220,2)</f>
        <v>0</v>
      </c>
      <c r="K220" s="245"/>
      <c r="L220" s="40"/>
      <c r="M220" s="246" t="s">
        <v>1</v>
      </c>
      <c r="N220" s="247" t="s">
        <v>43</v>
      </c>
      <c r="O220" s="90"/>
      <c r="P220" s="248">
        <f>O220*H220</f>
        <v>0</v>
      </c>
      <c r="Q220" s="248">
        <v>0.00027999999999999998</v>
      </c>
      <c r="R220" s="248">
        <f>Q220*H220</f>
        <v>0.0033599999999999997</v>
      </c>
      <c r="S220" s="248">
        <v>0</v>
      </c>
      <c r="T220" s="249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50" t="s">
        <v>212</v>
      </c>
      <c r="AT220" s="250" t="s">
        <v>147</v>
      </c>
      <c r="AU220" s="250" t="s">
        <v>88</v>
      </c>
      <c r="AY220" s="14" t="s">
        <v>145</v>
      </c>
      <c r="BE220" s="138">
        <f>IF(N220="základní",J220,0)</f>
        <v>0</v>
      </c>
      <c r="BF220" s="138">
        <f>IF(N220="snížená",J220,0)</f>
        <v>0</v>
      </c>
      <c r="BG220" s="138">
        <f>IF(N220="zákl. přenesená",J220,0)</f>
        <v>0</v>
      </c>
      <c r="BH220" s="138">
        <f>IF(N220="sníž. přenesená",J220,0)</f>
        <v>0</v>
      </c>
      <c r="BI220" s="138">
        <f>IF(N220="nulová",J220,0)</f>
        <v>0</v>
      </c>
      <c r="BJ220" s="14" t="s">
        <v>86</v>
      </c>
      <c r="BK220" s="138">
        <f>ROUND(I220*H220,2)</f>
        <v>0</v>
      </c>
      <c r="BL220" s="14" t="s">
        <v>212</v>
      </c>
      <c r="BM220" s="250" t="s">
        <v>433</v>
      </c>
    </row>
    <row r="221" s="2" customFormat="1" ht="16.5" customHeight="1">
      <c r="A221" s="37"/>
      <c r="B221" s="38"/>
      <c r="C221" s="251" t="s">
        <v>434</v>
      </c>
      <c r="D221" s="251" t="s">
        <v>182</v>
      </c>
      <c r="E221" s="252" t="s">
        <v>435</v>
      </c>
      <c r="F221" s="253" t="s">
        <v>436</v>
      </c>
      <c r="G221" s="254" t="s">
        <v>189</v>
      </c>
      <c r="H221" s="255">
        <v>13.596</v>
      </c>
      <c r="I221" s="256"/>
      <c r="J221" s="257">
        <f>ROUND(I221*H221,2)</f>
        <v>0</v>
      </c>
      <c r="K221" s="258"/>
      <c r="L221" s="259"/>
      <c r="M221" s="260" t="s">
        <v>1</v>
      </c>
      <c r="N221" s="261" t="s">
        <v>43</v>
      </c>
      <c r="O221" s="90"/>
      <c r="P221" s="248">
        <f>O221*H221</f>
        <v>0</v>
      </c>
      <c r="Q221" s="248">
        <v>0.0121</v>
      </c>
      <c r="R221" s="248">
        <f>Q221*H221</f>
        <v>0.16451160000000001</v>
      </c>
      <c r="S221" s="248">
        <v>0</v>
      </c>
      <c r="T221" s="249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50" t="s">
        <v>280</v>
      </c>
      <c r="AT221" s="250" t="s">
        <v>182</v>
      </c>
      <c r="AU221" s="250" t="s">
        <v>88</v>
      </c>
      <c r="AY221" s="14" t="s">
        <v>145</v>
      </c>
      <c r="BE221" s="138">
        <f>IF(N221="základní",J221,0)</f>
        <v>0</v>
      </c>
      <c r="BF221" s="138">
        <f>IF(N221="snížená",J221,0)</f>
        <v>0</v>
      </c>
      <c r="BG221" s="138">
        <f>IF(N221="zákl. přenesená",J221,0)</f>
        <v>0</v>
      </c>
      <c r="BH221" s="138">
        <f>IF(N221="sníž. přenesená",J221,0)</f>
        <v>0</v>
      </c>
      <c r="BI221" s="138">
        <f>IF(N221="nulová",J221,0)</f>
        <v>0</v>
      </c>
      <c r="BJ221" s="14" t="s">
        <v>86</v>
      </c>
      <c r="BK221" s="138">
        <f>ROUND(I221*H221,2)</f>
        <v>0</v>
      </c>
      <c r="BL221" s="14" t="s">
        <v>212</v>
      </c>
      <c r="BM221" s="250" t="s">
        <v>437</v>
      </c>
    </row>
    <row r="222" s="2" customFormat="1" ht="24.15" customHeight="1">
      <c r="A222" s="37"/>
      <c r="B222" s="38"/>
      <c r="C222" s="238" t="s">
        <v>438</v>
      </c>
      <c r="D222" s="238" t="s">
        <v>147</v>
      </c>
      <c r="E222" s="239" t="s">
        <v>439</v>
      </c>
      <c r="F222" s="240" t="s">
        <v>440</v>
      </c>
      <c r="G222" s="241" t="s">
        <v>198</v>
      </c>
      <c r="H222" s="242">
        <v>3477</v>
      </c>
      <c r="I222" s="243"/>
      <c r="J222" s="244">
        <f>ROUND(I222*H222,2)</f>
        <v>0</v>
      </c>
      <c r="K222" s="245"/>
      <c r="L222" s="40"/>
      <c r="M222" s="246" t="s">
        <v>1</v>
      </c>
      <c r="N222" s="247" t="s">
        <v>43</v>
      </c>
      <c r="O222" s="90"/>
      <c r="P222" s="248">
        <f>O222*H222</f>
        <v>0</v>
      </c>
      <c r="Q222" s="248">
        <v>5.0000000000000002E-05</v>
      </c>
      <c r="R222" s="248">
        <f>Q222*H222</f>
        <v>0.17385000000000001</v>
      </c>
      <c r="S222" s="248">
        <v>0</v>
      </c>
      <c r="T222" s="24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50" t="s">
        <v>212</v>
      </c>
      <c r="AT222" s="250" t="s">
        <v>147</v>
      </c>
      <c r="AU222" s="250" t="s">
        <v>88</v>
      </c>
      <c r="AY222" s="14" t="s">
        <v>145</v>
      </c>
      <c r="BE222" s="138">
        <f>IF(N222="základní",J222,0)</f>
        <v>0</v>
      </c>
      <c r="BF222" s="138">
        <f>IF(N222="snížená",J222,0)</f>
        <v>0</v>
      </c>
      <c r="BG222" s="138">
        <f>IF(N222="zákl. přenesená",J222,0)</f>
        <v>0</v>
      </c>
      <c r="BH222" s="138">
        <f>IF(N222="sníž. přenesená",J222,0)</f>
        <v>0</v>
      </c>
      <c r="BI222" s="138">
        <f>IF(N222="nulová",J222,0)</f>
        <v>0</v>
      </c>
      <c r="BJ222" s="14" t="s">
        <v>86</v>
      </c>
      <c r="BK222" s="138">
        <f>ROUND(I222*H222,2)</f>
        <v>0</v>
      </c>
      <c r="BL222" s="14" t="s">
        <v>212</v>
      </c>
      <c r="BM222" s="250" t="s">
        <v>441</v>
      </c>
    </row>
    <row r="223" s="2" customFormat="1" ht="33" customHeight="1">
      <c r="A223" s="37"/>
      <c r="B223" s="38"/>
      <c r="C223" s="238" t="s">
        <v>442</v>
      </c>
      <c r="D223" s="238" t="s">
        <v>147</v>
      </c>
      <c r="E223" s="239" t="s">
        <v>443</v>
      </c>
      <c r="F223" s="240" t="s">
        <v>444</v>
      </c>
      <c r="G223" s="241" t="s">
        <v>198</v>
      </c>
      <c r="H223" s="242">
        <v>500</v>
      </c>
      <c r="I223" s="243"/>
      <c r="J223" s="244">
        <f>ROUND(I223*H223,2)</f>
        <v>0</v>
      </c>
      <c r="K223" s="245"/>
      <c r="L223" s="40"/>
      <c r="M223" s="246" t="s">
        <v>1</v>
      </c>
      <c r="N223" s="247" t="s">
        <v>43</v>
      </c>
      <c r="O223" s="90"/>
      <c r="P223" s="248">
        <f>O223*H223</f>
        <v>0</v>
      </c>
      <c r="Q223" s="248">
        <v>0</v>
      </c>
      <c r="R223" s="248">
        <f>Q223*H223</f>
        <v>0</v>
      </c>
      <c r="S223" s="248">
        <v>0.001</v>
      </c>
      <c r="T223" s="249">
        <f>S223*H223</f>
        <v>0.5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50" t="s">
        <v>212</v>
      </c>
      <c r="AT223" s="250" t="s">
        <v>147</v>
      </c>
      <c r="AU223" s="250" t="s">
        <v>88</v>
      </c>
      <c r="AY223" s="14" t="s">
        <v>145</v>
      </c>
      <c r="BE223" s="138">
        <f>IF(N223="základní",J223,0)</f>
        <v>0</v>
      </c>
      <c r="BF223" s="138">
        <f>IF(N223="snížená",J223,0)</f>
        <v>0</v>
      </c>
      <c r="BG223" s="138">
        <f>IF(N223="zákl. přenesená",J223,0)</f>
        <v>0</v>
      </c>
      <c r="BH223" s="138">
        <f>IF(N223="sníž. přenesená",J223,0)</f>
        <v>0</v>
      </c>
      <c r="BI223" s="138">
        <f>IF(N223="nulová",J223,0)</f>
        <v>0</v>
      </c>
      <c r="BJ223" s="14" t="s">
        <v>86</v>
      </c>
      <c r="BK223" s="138">
        <f>ROUND(I223*H223,2)</f>
        <v>0</v>
      </c>
      <c r="BL223" s="14" t="s">
        <v>212</v>
      </c>
      <c r="BM223" s="250" t="s">
        <v>445</v>
      </c>
    </row>
    <row r="224" s="2" customFormat="1" ht="16.5" customHeight="1">
      <c r="A224" s="37"/>
      <c r="B224" s="38"/>
      <c r="C224" s="238" t="s">
        <v>446</v>
      </c>
      <c r="D224" s="238" t="s">
        <v>147</v>
      </c>
      <c r="E224" s="239" t="s">
        <v>447</v>
      </c>
      <c r="F224" s="240" t="s">
        <v>448</v>
      </c>
      <c r="G224" s="241" t="s">
        <v>198</v>
      </c>
      <c r="H224" s="242">
        <v>30</v>
      </c>
      <c r="I224" s="243"/>
      <c r="J224" s="244">
        <f>ROUND(I224*H224,2)</f>
        <v>0</v>
      </c>
      <c r="K224" s="245"/>
      <c r="L224" s="40"/>
      <c r="M224" s="246" t="s">
        <v>1</v>
      </c>
      <c r="N224" s="247" t="s">
        <v>43</v>
      </c>
      <c r="O224" s="90"/>
      <c r="P224" s="248">
        <f>O224*H224</f>
        <v>0</v>
      </c>
      <c r="Q224" s="248">
        <v>0</v>
      </c>
      <c r="R224" s="248">
        <f>Q224*H224</f>
        <v>0</v>
      </c>
      <c r="S224" s="248">
        <v>0.001</v>
      </c>
      <c r="T224" s="249">
        <f>S224*H224</f>
        <v>0.029999999999999999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50" t="s">
        <v>212</v>
      </c>
      <c r="AT224" s="250" t="s">
        <v>147</v>
      </c>
      <c r="AU224" s="250" t="s">
        <v>88</v>
      </c>
      <c r="AY224" s="14" t="s">
        <v>145</v>
      </c>
      <c r="BE224" s="138">
        <f>IF(N224="základní",J224,0)</f>
        <v>0</v>
      </c>
      <c r="BF224" s="138">
        <f>IF(N224="snížená",J224,0)</f>
        <v>0</v>
      </c>
      <c r="BG224" s="138">
        <f>IF(N224="zákl. přenesená",J224,0)</f>
        <v>0</v>
      </c>
      <c r="BH224" s="138">
        <f>IF(N224="sníž. přenesená",J224,0)</f>
        <v>0</v>
      </c>
      <c r="BI224" s="138">
        <f>IF(N224="nulová",J224,0)</f>
        <v>0</v>
      </c>
      <c r="BJ224" s="14" t="s">
        <v>86</v>
      </c>
      <c r="BK224" s="138">
        <f>ROUND(I224*H224,2)</f>
        <v>0</v>
      </c>
      <c r="BL224" s="14" t="s">
        <v>212</v>
      </c>
      <c r="BM224" s="250" t="s">
        <v>449</v>
      </c>
    </row>
    <row r="225" s="2" customFormat="1" ht="24.15" customHeight="1">
      <c r="A225" s="37"/>
      <c r="B225" s="38"/>
      <c r="C225" s="238" t="s">
        <v>450</v>
      </c>
      <c r="D225" s="238" t="s">
        <v>147</v>
      </c>
      <c r="E225" s="239" t="s">
        <v>451</v>
      </c>
      <c r="F225" s="240" t="s">
        <v>452</v>
      </c>
      <c r="G225" s="241" t="s">
        <v>175</v>
      </c>
      <c r="H225" s="242">
        <v>2.6110000000000002</v>
      </c>
      <c r="I225" s="243"/>
      <c r="J225" s="244">
        <f>ROUND(I225*H225,2)</f>
        <v>0</v>
      </c>
      <c r="K225" s="245"/>
      <c r="L225" s="40"/>
      <c r="M225" s="262" t="s">
        <v>1</v>
      </c>
      <c r="N225" s="263" t="s">
        <v>43</v>
      </c>
      <c r="O225" s="264"/>
      <c r="P225" s="265">
        <f>O225*H225</f>
        <v>0</v>
      </c>
      <c r="Q225" s="265">
        <v>0</v>
      </c>
      <c r="R225" s="265">
        <f>Q225*H225</f>
        <v>0</v>
      </c>
      <c r="S225" s="265">
        <v>0</v>
      </c>
      <c r="T225" s="266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50" t="s">
        <v>212</v>
      </c>
      <c r="AT225" s="250" t="s">
        <v>147</v>
      </c>
      <c r="AU225" s="250" t="s">
        <v>88</v>
      </c>
      <c r="AY225" s="14" t="s">
        <v>145</v>
      </c>
      <c r="BE225" s="138">
        <f>IF(N225="základní",J225,0)</f>
        <v>0</v>
      </c>
      <c r="BF225" s="138">
        <f>IF(N225="snížená",J225,0)</f>
        <v>0</v>
      </c>
      <c r="BG225" s="138">
        <f>IF(N225="zákl. přenesená",J225,0)</f>
        <v>0</v>
      </c>
      <c r="BH225" s="138">
        <f>IF(N225="sníž. přenesená",J225,0)</f>
        <v>0</v>
      </c>
      <c r="BI225" s="138">
        <f>IF(N225="nulová",J225,0)</f>
        <v>0</v>
      </c>
      <c r="BJ225" s="14" t="s">
        <v>86</v>
      </c>
      <c r="BK225" s="138">
        <f>ROUND(I225*H225,2)</f>
        <v>0</v>
      </c>
      <c r="BL225" s="14" t="s">
        <v>212</v>
      </c>
      <c r="BM225" s="250" t="s">
        <v>453</v>
      </c>
    </row>
    <row r="226" s="2" customFormat="1" ht="6.96" customHeight="1">
      <c r="A226" s="37"/>
      <c r="B226" s="65"/>
      <c r="C226" s="66"/>
      <c r="D226" s="66"/>
      <c r="E226" s="66"/>
      <c r="F226" s="66"/>
      <c r="G226" s="66"/>
      <c r="H226" s="66"/>
      <c r="I226" s="66"/>
      <c r="J226" s="66"/>
      <c r="K226" s="66"/>
      <c r="L226" s="40"/>
      <c r="M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</row>
  </sheetData>
  <sheetProtection sheet="1" autoFilter="0" formatColumns="0" formatRows="0" objects="1" scenarios="1" spinCount="100000" saltValue="EaSO766ELoxFfqwJXx92k/+n6NwDL/qX4yv4kr53pII2RfI/5G4FCSvm6cZ9u1uCHbuDM+0SzRtn5QWl/e8yMg==" hashValue="E/RqtYmpGOsYuBy/uYx3aKAxWqUWe0Ete0RZvg5yyTN8iLN+daGdfJNjNklLRZFd2uK5+p1W6FScrVBkuLadxw==" algorithmName="SHA-512" password="D4F4"/>
  <autoFilter ref="C139:K225"/>
  <mergeCells count="14">
    <mergeCell ref="E7:H7"/>
    <mergeCell ref="E9:H9"/>
    <mergeCell ref="E18:H18"/>
    <mergeCell ref="E27:H27"/>
    <mergeCell ref="E85:H85"/>
    <mergeCell ref="E87:H87"/>
    <mergeCell ref="D114:F114"/>
    <mergeCell ref="D115:F115"/>
    <mergeCell ref="D116:F116"/>
    <mergeCell ref="D117:F117"/>
    <mergeCell ref="D118:F118"/>
    <mergeCell ref="E130:H13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BKBZALUD\zalud</dc:creator>
  <cp:lastModifiedBy>BKBZALUD\zalud</cp:lastModifiedBy>
  <dcterms:created xsi:type="dcterms:W3CDTF">2023-02-09T07:38:28Z</dcterms:created>
  <dcterms:modified xsi:type="dcterms:W3CDTF">2023-02-09T07:38:32Z</dcterms:modified>
</cp:coreProperties>
</file>