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Rozpočty\22-5127-01 - Areál autobusy Hranečník - kolárna\"/>
    </mc:Choice>
  </mc:AlternateContent>
  <bookViews>
    <workbookView xWindow="0" yWindow="0" windowWidth="23040" windowHeight="9012"/>
  </bookViews>
  <sheets>
    <sheet name="Rekapitulace stavby" sheetId="1" r:id="rId1"/>
    <sheet name="D - Elektro" sheetId="2" r:id="rId2"/>
  </sheets>
  <definedNames>
    <definedName name="_xlnm._FilterDatabase" localSheetId="1" hidden="1">'D - Elektro'!$C$128:$K$177</definedName>
    <definedName name="_xlnm.Print_Titles" localSheetId="1">'D - Elektro'!$128:$128</definedName>
    <definedName name="_xlnm.Print_Titles" localSheetId="0">'Rekapitulace stavby'!$92:$92</definedName>
    <definedName name="_xlnm.Print_Area" localSheetId="1">'D - Elektro'!$C$4:$J$76,'D - Elektro'!$C$82:$J$110,'D - Elektro'!$C$116:$J$177</definedName>
    <definedName name="_xlnm.Print_Area" localSheetId="0">'Rekapitulace stavby'!$D$4:$AO$76,'Rekapitulace stavby'!$C$82:$AQ$103</definedName>
  </definedNames>
  <calcPr calcId="152511"/>
</workbook>
</file>

<file path=xl/calcChain.xml><?xml version="1.0" encoding="utf-8"?>
<calcChain xmlns="http://schemas.openxmlformats.org/spreadsheetml/2006/main">
  <c r="J39" i="2" l="1"/>
  <c r="J38" i="2"/>
  <c r="AY95" i="1"/>
  <c r="J37" i="2"/>
  <c r="AX95" i="1"/>
  <c r="BI177" i="2"/>
  <c r="BH177" i="2"/>
  <c r="BG177" i="2"/>
  <c r="BF177" i="2"/>
  <c r="T177" i="2"/>
  <c r="R177" i="2"/>
  <c r="P177" i="2"/>
  <c r="BI176" i="2"/>
  <c r="BH176" i="2"/>
  <c r="BG176" i="2"/>
  <c r="BF176" i="2"/>
  <c r="T176" i="2"/>
  <c r="R176" i="2"/>
  <c r="P176" i="2"/>
  <c r="BI175" i="2"/>
  <c r="BH175" i="2"/>
  <c r="BG175" i="2"/>
  <c r="BF175" i="2"/>
  <c r="T175" i="2"/>
  <c r="R175" i="2"/>
  <c r="P175" i="2"/>
  <c r="BI174" i="2"/>
  <c r="BH174" i="2"/>
  <c r="BG174" i="2"/>
  <c r="BF174" i="2"/>
  <c r="T174" i="2"/>
  <c r="R174" i="2"/>
  <c r="P174" i="2"/>
  <c r="BI173" i="2"/>
  <c r="BH173" i="2"/>
  <c r="BG173" i="2"/>
  <c r="BF173" i="2"/>
  <c r="T173" i="2"/>
  <c r="R173" i="2"/>
  <c r="P173" i="2"/>
  <c r="BI172" i="2"/>
  <c r="BH172" i="2"/>
  <c r="BG172" i="2"/>
  <c r="BF172" i="2"/>
  <c r="T172" i="2"/>
  <c r="R172" i="2"/>
  <c r="P172" i="2"/>
  <c r="BI171" i="2"/>
  <c r="BH171" i="2"/>
  <c r="BG171" i="2"/>
  <c r="BF171" i="2"/>
  <c r="T171" i="2"/>
  <c r="R171" i="2"/>
  <c r="P171" i="2"/>
  <c r="BI170" i="2"/>
  <c r="BH170" i="2"/>
  <c r="BG170" i="2"/>
  <c r="BF170" i="2"/>
  <c r="T170" i="2"/>
  <c r="R170" i="2"/>
  <c r="P170" i="2"/>
  <c r="BI168" i="2"/>
  <c r="BH168" i="2"/>
  <c r="BG168" i="2"/>
  <c r="BF168" i="2"/>
  <c r="T168" i="2"/>
  <c r="R168" i="2"/>
  <c r="P168" i="2"/>
  <c r="BI167" i="2"/>
  <c r="BH167" i="2"/>
  <c r="BG167" i="2"/>
  <c r="BF167" i="2"/>
  <c r="T167" i="2"/>
  <c r="R167" i="2"/>
  <c r="P167" i="2"/>
  <c r="BI166" i="2"/>
  <c r="BH166" i="2"/>
  <c r="BG166" i="2"/>
  <c r="BF166" i="2"/>
  <c r="T166" i="2"/>
  <c r="R166" i="2"/>
  <c r="P166" i="2"/>
  <c r="BI165" i="2"/>
  <c r="BH165" i="2"/>
  <c r="BG165" i="2"/>
  <c r="BF165" i="2"/>
  <c r="T165" i="2"/>
  <c r="R165" i="2"/>
  <c r="P165" i="2"/>
  <c r="BI164" i="2"/>
  <c r="BH164" i="2"/>
  <c r="BG164" i="2"/>
  <c r="BF164" i="2"/>
  <c r="T164" i="2"/>
  <c r="R164" i="2"/>
  <c r="P164" i="2"/>
  <c r="BI163" i="2"/>
  <c r="BH163" i="2"/>
  <c r="BG163" i="2"/>
  <c r="BF163" i="2"/>
  <c r="T163" i="2"/>
  <c r="R163" i="2"/>
  <c r="P163" i="2"/>
  <c r="BI162" i="2"/>
  <c r="BH162" i="2"/>
  <c r="BG162" i="2"/>
  <c r="BF162" i="2"/>
  <c r="T162" i="2"/>
  <c r="R162" i="2"/>
  <c r="P162" i="2"/>
  <c r="BI161" i="2"/>
  <c r="BH161" i="2"/>
  <c r="BG161" i="2"/>
  <c r="BF161" i="2"/>
  <c r="T161" i="2"/>
  <c r="R161" i="2"/>
  <c r="P161" i="2"/>
  <c r="BI160" i="2"/>
  <c r="BH160" i="2"/>
  <c r="BG160" i="2"/>
  <c r="BF160" i="2"/>
  <c r="T160" i="2"/>
  <c r="R160" i="2"/>
  <c r="P160" i="2"/>
  <c r="BI159" i="2"/>
  <c r="BH159" i="2"/>
  <c r="BG159" i="2"/>
  <c r="BF159" i="2"/>
  <c r="T159" i="2"/>
  <c r="R159" i="2"/>
  <c r="P159" i="2"/>
  <c r="BI158" i="2"/>
  <c r="BH158" i="2"/>
  <c r="BG158" i="2"/>
  <c r="BF158" i="2"/>
  <c r="T158" i="2"/>
  <c r="R158" i="2"/>
  <c r="P158" i="2"/>
  <c r="BI157" i="2"/>
  <c r="BH157" i="2"/>
  <c r="BG157" i="2"/>
  <c r="BF157" i="2"/>
  <c r="T157" i="2"/>
  <c r="R157" i="2"/>
  <c r="P157" i="2"/>
  <c r="BI156" i="2"/>
  <c r="BH156" i="2"/>
  <c r="BG156" i="2"/>
  <c r="BF156" i="2"/>
  <c r="T156" i="2"/>
  <c r="R156" i="2"/>
  <c r="P156" i="2"/>
  <c r="BI155" i="2"/>
  <c r="BH155" i="2"/>
  <c r="BG155" i="2"/>
  <c r="BF155" i="2"/>
  <c r="T155" i="2"/>
  <c r="R155" i="2"/>
  <c r="P155" i="2"/>
  <c r="BI154" i="2"/>
  <c r="BH154" i="2"/>
  <c r="BG154" i="2"/>
  <c r="BF154" i="2"/>
  <c r="T154" i="2"/>
  <c r="R154" i="2"/>
  <c r="P154" i="2"/>
  <c r="BI153" i="2"/>
  <c r="BH153" i="2"/>
  <c r="BG153" i="2"/>
  <c r="BF153" i="2"/>
  <c r="T153" i="2"/>
  <c r="R153" i="2"/>
  <c r="P153" i="2"/>
  <c r="BI152" i="2"/>
  <c r="BH152" i="2"/>
  <c r="BG152" i="2"/>
  <c r="BF152" i="2"/>
  <c r="T152" i="2"/>
  <c r="R152" i="2"/>
  <c r="P152" i="2"/>
  <c r="BI151" i="2"/>
  <c r="BH151" i="2"/>
  <c r="BG151" i="2"/>
  <c r="BF151" i="2"/>
  <c r="T151" i="2"/>
  <c r="R151" i="2"/>
  <c r="P151" i="2"/>
  <c r="BI150" i="2"/>
  <c r="BH150" i="2"/>
  <c r="BG150" i="2"/>
  <c r="BF150" i="2"/>
  <c r="T150" i="2"/>
  <c r="R150" i="2"/>
  <c r="P150" i="2"/>
  <c r="BI149" i="2"/>
  <c r="BH149" i="2"/>
  <c r="BG149" i="2"/>
  <c r="BF149" i="2"/>
  <c r="T149" i="2"/>
  <c r="R149" i="2"/>
  <c r="P149" i="2"/>
  <c r="BI148" i="2"/>
  <c r="BH148" i="2"/>
  <c r="BG148" i="2"/>
  <c r="BF148" i="2"/>
  <c r="T148" i="2"/>
  <c r="R148" i="2"/>
  <c r="P148" i="2"/>
  <c r="BI147" i="2"/>
  <c r="BH147" i="2"/>
  <c r="BG147" i="2"/>
  <c r="BF147" i="2"/>
  <c r="T147" i="2"/>
  <c r="R147" i="2"/>
  <c r="P147" i="2"/>
  <c r="BI146" i="2"/>
  <c r="BH146" i="2"/>
  <c r="BG146" i="2"/>
  <c r="BF146" i="2"/>
  <c r="T146" i="2"/>
  <c r="R146" i="2"/>
  <c r="P146" i="2"/>
  <c r="BI145" i="2"/>
  <c r="BH145" i="2"/>
  <c r="BG145" i="2"/>
  <c r="BF145" i="2"/>
  <c r="T145" i="2"/>
  <c r="R145" i="2"/>
  <c r="P145" i="2"/>
  <c r="BI144" i="2"/>
  <c r="BH144" i="2"/>
  <c r="BG144" i="2"/>
  <c r="BF144" i="2"/>
  <c r="T144" i="2"/>
  <c r="R144" i="2"/>
  <c r="P144" i="2"/>
  <c r="BI143" i="2"/>
  <c r="BH143" i="2"/>
  <c r="BG143" i="2"/>
  <c r="BF143" i="2"/>
  <c r="T143" i="2"/>
  <c r="R143" i="2"/>
  <c r="P143" i="2"/>
  <c r="BI142" i="2"/>
  <c r="BH142" i="2"/>
  <c r="BG142" i="2"/>
  <c r="BF142" i="2"/>
  <c r="T142" i="2"/>
  <c r="R142" i="2"/>
  <c r="P142" i="2"/>
  <c r="BI141" i="2"/>
  <c r="BH141" i="2"/>
  <c r="BG141" i="2"/>
  <c r="BF141" i="2"/>
  <c r="T141" i="2"/>
  <c r="R141" i="2"/>
  <c r="P141" i="2"/>
  <c r="BI140" i="2"/>
  <c r="BH140" i="2"/>
  <c r="BG140" i="2"/>
  <c r="F37" i="2" s="1"/>
  <c r="BF140" i="2"/>
  <c r="T140" i="2"/>
  <c r="R140" i="2"/>
  <c r="P140" i="2"/>
  <c r="BI139" i="2"/>
  <c r="BH139" i="2"/>
  <c r="BG139" i="2"/>
  <c r="BF139" i="2"/>
  <c r="T139" i="2"/>
  <c r="R139" i="2"/>
  <c r="P139" i="2"/>
  <c r="BI138" i="2"/>
  <c r="BH138" i="2"/>
  <c r="BG138" i="2"/>
  <c r="BF138" i="2"/>
  <c r="T138" i="2"/>
  <c r="R138" i="2"/>
  <c r="P138" i="2"/>
  <c r="BI137" i="2"/>
  <c r="BH137" i="2"/>
  <c r="BG137" i="2"/>
  <c r="BF137" i="2"/>
  <c r="T137" i="2"/>
  <c r="R137" i="2"/>
  <c r="P137" i="2"/>
  <c r="BI136" i="2"/>
  <c r="BH136" i="2"/>
  <c r="BG136" i="2"/>
  <c r="BF136" i="2"/>
  <c r="T136" i="2"/>
  <c r="R136" i="2"/>
  <c r="P136" i="2"/>
  <c r="BI135" i="2"/>
  <c r="BH135" i="2"/>
  <c r="BG135" i="2"/>
  <c r="BF135" i="2"/>
  <c r="T135" i="2"/>
  <c r="R135" i="2"/>
  <c r="P135" i="2"/>
  <c r="BI134" i="2"/>
  <c r="BH134" i="2"/>
  <c r="BG134" i="2"/>
  <c r="BF134" i="2"/>
  <c r="T134" i="2"/>
  <c r="R134" i="2"/>
  <c r="P134" i="2"/>
  <c r="BI133" i="2"/>
  <c r="BH133" i="2"/>
  <c r="BG133" i="2"/>
  <c r="BF133" i="2"/>
  <c r="T133" i="2"/>
  <c r="R133" i="2"/>
  <c r="P133" i="2"/>
  <c r="BI132" i="2"/>
  <c r="BH132" i="2"/>
  <c r="BG132" i="2"/>
  <c r="BF132" i="2"/>
  <c r="T132" i="2"/>
  <c r="R132" i="2"/>
  <c r="P132" i="2"/>
  <c r="J126" i="2"/>
  <c r="J125" i="2"/>
  <c r="F125" i="2"/>
  <c r="F123" i="2"/>
  <c r="E121" i="2"/>
  <c r="BI108" i="2"/>
  <c r="BH108" i="2"/>
  <c r="BG108" i="2"/>
  <c r="BF108" i="2"/>
  <c r="BI107" i="2"/>
  <c r="BH107" i="2"/>
  <c r="BG107" i="2"/>
  <c r="BF107" i="2"/>
  <c r="BE107" i="2"/>
  <c r="BI106" i="2"/>
  <c r="BH106" i="2"/>
  <c r="BG106" i="2"/>
  <c r="BF106" i="2"/>
  <c r="J36" i="2" s="1"/>
  <c r="BE106" i="2"/>
  <c r="BI105" i="2"/>
  <c r="F39" i="2" s="1"/>
  <c r="BH105" i="2"/>
  <c r="BG105" i="2"/>
  <c r="BF105" i="2"/>
  <c r="BE105" i="2"/>
  <c r="BI104" i="2"/>
  <c r="BH104" i="2"/>
  <c r="BG104" i="2"/>
  <c r="BF104" i="2"/>
  <c r="BE104" i="2"/>
  <c r="BI103" i="2"/>
  <c r="BH103" i="2"/>
  <c r="F38" i="2" s="1"/>
  <c r="BG103" i="2"/>
  <c r="BF103" i="2"/>
  <c r="F36" i="2" s="1"/>
  <c r="BE103" i="2"/>
  <c r="J92" i="2"/>
  <c r="J91" i="2"/>
  <c r="F91" i="2"/>
  <c r="F89" i="2"/>
  <c r="E87" i="2"/>
  <c r="J18" i="2"/>
  <c r="E18" i="2"/>
  <c r="F92" i="2" s="1"/>
  <c r="J17" i="2"/>
  <c r="J12" i="2"/>
  <c r="J89" i="2"/>
  <c r="E7" i="2"/>
  <c r="E119" i="2"/>
  <c r="CK101" i="1"/>
  <c r="CJ101" i="1"/>
  <c r="CI101" i="1"/>
  <c r="CH101" i="1"/>
  <c r="CG101" i="1"/>
  <c r="CF101" i="1"/>
  <c r="BZ101" i="1"/>
  <c r="CE101" i="1"/>
  <c r="CK100" i="1"/>
  <c r="CJ100" i="1"/>
  <c r="CI100" i="1"/>
  <c r="CH100" i="1"/>
  <c r="CG100" i="1"/>
  <c r="CF100" i="1"/>
  <c r="BZ100" i="1"/>
  <c r="CE100" i="1"/>
  <c r="CK99" i="1"/>
  <c r="CJ99" i="1"/>
  <c r="CI99" i="1"/>
  <c r="CH99" i="1"/>
  <c r="CG99" i="1"/>
  <c r="CF99" i="1"/>
  <c r="BZ99" i="1"/>
  <c r="CE99" i="1"/>
  <c r="CK98" i="1"/>
  <c r="CJ98" i="1"/>
  <c r="CI98" i="1"/>
  <c r="CH98" i="1"/>
  <c r="CG98" i="1"/>
  <c r="CF98" i="1"/>
  <c r="BZ98" i="1"/>
  <c r="CE98" i="1"/>
  <c r="L90" i="1"/>
  <c r="AM90" i="1"/>
  <c r="AM89" i="1"/>
  <c r="L89" i="1"/>
  <c r="AM87" i="1"/>
  <c r="L87" i="1"/>
  <c r="L85" i="1"/>
  <c r="L84" i="1"/>
  <c r="J162" i="2"/>
  <c r="BK159" i="2"/>
  <c r="J154" i="2"/>
  <c r="BK152" i="2"/>
  <c r="BK148" i="2"/>
  <c r="J140" i="2"/>
  <c r="J165" i="2"/>
  <c r="J136" i="2"/>
  <c r="BK165" i="2"/>
  <c r="J175" i="2"/>
  <c r="BK137" i="2"/>
  <c r="J170" i="2"/>
  <c r="BK168" i="2"/>
  <c r="BK167" i="2"/>
  <c r="BK174" i="2"/>
  <c r="J166" i="2"/>
  <c r="BK141" i="2"/>
  <c r="J144" i="2"/>
  <c r="BK143" i="2"/>
  <c r="BK139" i="2"/>
  <c r="J167" i="2"/>
  <c r="BK163" i="2"/>
  <c r="BK162" i="2"/>
  <c r="BK158" i="2"/>
  <c r="BK154" i="2"/>
  <c r="BK149" i="2"/>
  <c r="BK146" i="2"/>
  <c r="J149" i="2"/>
  <c r="J156" i="2"/>
  <c r="J153" i="2"/>
  <c r="BK147" i="2"/>
  <c r="BK136" i="2"/>
  <c r="J132" i="2"/>
  <c r="BK160" i="2"/>
  <c r="J173" i="2"/>
  <c r="BK155" i="2"/>
  <c r="BK140" i="2"/>
  <c r="J139" i="2"/>
  <c r="BK175" i="2"/>
  <c r="J133" i="2"/>
  <c r="J177" i="2"/>
  <c r="BK161" i="2"/>
  <c r="BK166" i="2"/>
  <c r="BK150" i="2"/>
  <c r="BK170" i="2"/>
  <c r="BK144" i="2"/>
  <c r="J146" i="2"/>
  <c r="J137" i="2"/>
  <c r="J135" i="2"/>
  <c r="J163" i="2"/>
  <c r="J157" i="2"/>
  <c r="J150" i="2"/>
  <c r="BK132" i="2"/>
  <c r="J172" i="2"/>
  <c r="BK135" i="2"/>
  <c r="BK176" i="2"/>
  <c r="BK177" i="2"/>
  <c r="J138" i="2"/>
  <c r="J155" i="2"/>
  <c r="J134" i="2"/>
  <c r="J160" i="2"/>
  <c r="BK151" i="2"/>
  <c r="BK145" i="2"/>
  <c r="J176" i="2"/>
  <c r="J171" i="2"/>
  <c r="BK138" i="2"/>
  <c r="BK171" i="2"/>
  <c r="J143" i="2"/>
  <c r="BK156" i="2"/>
  <c r="BK153" i="2"/>
  <c r="J151" i="2"/>
  <c r="J147" i="2"/>
  <c r="BK134" i="2"/>
  <c r="BK172" i="2"/>
  <c r="J141" i="2"/>
  <c r="BK133" i="2"/>
  <c r="J159" i="2"/>
  <c r="J148" i="2"/>
  <c r="J168" i="2"/>
  <c r="J158" i="2"/>
  <c r="J145" i="2"/>
  <c r="J174" i="2"/>
  <c r="BK142" i="2"/>
  <c r="BK173" i="2"/>
  <c r="BK164" i="2"/>
  <c r="J164" i="2"/>
  <c r="BK157" i="2"/>
  <c r="J152" i="2"/>
  <c r="J142" i="2"/>
  <c r="J161" i="2"/>
  <c r="AS94" i="1"/>
  <c r="BK131" i="2" l="1"/>
  <c r="T131" i="2"/>
  <c r="R169" i="2"/>
  <c r="P131" i="2"/>
  <c r="R131" i="2"/>
  <c r="R130" i="2"/>
  <c r="R129" i="2"/>
  <c r="BK169" i="2"/>
  <c r="J169" i="2"/>
  <c r="J99" i="2"/>
  <c r="P169" i="2"/>
  <c r="T169" i="2"/>
  <c r="BE170" i="2"/>
  <c r="BE165" i="2"/>
  <c r="BE176" i="2"/>
  <c r="E85" i="2"/>
  <c r="J123" i="2"/>
  <c r="F126" i="2"/>
  <c r="BE171" i="2"/>
  <c r="BE172" i="2"/>
  <c r="BE173" i="2"/>
  <c r="BE177" i="2"/>
  <c r="BE133" i="2"/>
  <c r="BE135" i="2"/>
  <c r="BE139" i="2"/>
  <c r="BE142" i="2"/>
  <c r="BE145" i="2"/>
  <c r="BE146" i="2"/>
  <c r="BE147" i="2"/>
  <c r="BE149" i="2"/>
  <c r="BE150" i="2"/>
  <c r="BE151" i="2"/>
  <c r="BE152" i="2"/>
  <c r="BE153" i="2"/>
  <c r="BE154" i="2"/>
  <c r="BE155" i="2"/>
  <c r="BE156" i="2"/>
  <c r="BE157" i="2"/>
  <c r="BE161" i="2"/>
  <c r="BE174" i="2"/>
  <c r="BC95" i="1"/>
  <c r="BC94" i="1" s="1"/>
  <c r="AY94" i="1" s="1"/>
  <c r="BE160" i="2"/>
  <c r="BE162" i="2"/>
  <c r="BE163" i="2"/>
  <c r="BE164" i="2"/>
  <c r="BA95" i="1"/>
  <c r="BE134" i="2"/>
  <c r="BE136" i="2"/>
  <c r="BE137" i="2"/>
  <c r="BE166" i="2"/>
  <c r="AW95" i="1"/>
  <c r="BE132" i="2"/>
  <c r="BE140" i="2"/>
  <c r="BE143" i="2"/>
  <c r="BE158" i="2"/>
  <c r="BE159" i="2"/>
  <c r="BE167" i="2"/>
  <c r="BE168" i="2"/>
  <c r="BE175" i="2"/>
  <c r="BB95" i="1"/>
  <c r="BB94" i="1" s="1"/>
  <c r="W34" i="1" s="1"/>
  <c r="BE138" i="2"/>
  <c r="BE141" i="2"/>
  <c r="BE144" i="2"/>
  <c r="BE148" i="2"/>
  <c r="BD95" i="1"/>
  <c r="BA94" i="1"/>
  <c r="AW94" i="1"/>
  <c r="AK33" i="1"/>
  <c r="BD94" i="1"/>
  <c r="W36" i="1"/>
  <c r="T130" i="2" l="1"/>
  <c r="T129" i="2"/>
  <c r="P130" i="2"/>
  <c r="P129" i="2"/>
  <c r="AU95" i="1"/>
  <c r="BK130" i="2"/>
  <c r="BK129" i="2"/>
  <c r="J129" i="2"/>
  <c r="J96" i="2"/>
  <c r="J30" i="2"/>
  <c r="J131" i="2"/>
  <c r="J98" i="2"/>
  <c r="J108" i="2"/>
  <c r="J102" i="2" s="1"/>
  <c r="J31" i="2" s="1"/>
  <c r="AU94" i="1"/>
  <c r="W33" i="1"/>
  <c r="AX94" i="1"/>
  <c r="W35" i="1"/>
  <c r="J130" i="2" l="1"/>
  <c r="J97" i="2"/>
  <c r="BE108" i="2"/>
  <c r="J110" i="2"/>
  <c r="J32" i="2"/>
  <c r="AG95" i="1" s="1"/>
  <c r="AG94" i="1" s="1"/>
  <c r="AG99" i="1" s="1"/>
  <c r="CD99" i="1" s="1"/>
  <c r="F35" i="2"/>
  <c r="AZ95" i="1" s="1"/>
  <c r="AZ94" i="1" s="1"/>
  <c r="AV94" i="1" s="1"/>
  <c r="AG100" i="1" l="1"/>
  <c r="CD100" i="1"/>
  <c r="AG98" i="1"/>
  <c r="AK26" i="1"/>
  <c r="AG101" i="1"/>
  <c r="CD101" i="1"/>
  <c r="J35" i="2"/>
  <c r="AV95" i="1"/>
  <c r="AT95" i="1"/>
  <c r="AN95" i="1"/>
  <c r="AT94" i="1"/>
  <c r="AV99" i="1"/>
  <c r="BY99" i="1"/>
  <c r="CD98" i="1" l="1"/>
  <c r="J41" i="2"/>
  <c r="AN94" i="1"/>
  <c r="AG97" i="1"/>
  <c r="AK27" i="1" s="1"/>
  <c r="AK29" i="1" s="1"/>
  <c r="W32" i="1"/>
  <c r="AV101" i="1"/>
  <c r="BY101" i="1" s="1"/>
  <c r="AN99" i="1"/>
  <c r="AV98" i="1"/>
  <c r="BY98" i="1"/>
  <c r="AV100" i="1"/>
  <c r="BY100" i="1" s="1"/>
  <c r="AK32" i="1" l="1"/>
  <c r="AN101" i="1"/>
  <c r="AG103" i="1"/>
  <c r="AN98" i="1"/>
  <c r="AN100" i="1"/>
  <c r="AK38" i="1" l="1"/>
  <c r="AN97" i="1"/>
  <c r="AN103" i="1" l="1"/>
</calcChain>
</file>

<file path=xl/sharedStrings.xml><?xml version="1.0" encoding="utf-8"?>
<sst xmlns="http://schemas.openxmlformats.org/spreadsheetml/2006/main" count="953" uniqueCount="305">
  <si>
    <t>Export Komplet</t>
  </si>
  <si>
    <t/>
  </si>
  <si>
    <t>2.0</t>
  </si>
  <si>
    <t>ZAMOK</t>
  </si>
  <si>
    <t>False</t>
  </si>
  <si>
    <t>{c7f21e07-9545-4829-88f6-06c4a42fabce}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</si>
  <si>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</si>
  <si>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</si>
  <si>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</si>
  <si>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</si>
  <si>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</si>
  <si>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</si>
  <si>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</si>
  <si>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</si>
  <si>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22-5127-01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</si>
  <si>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</si>
  <si>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</si>
  <si>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Areál autobusy Hranečník -  Kolárna</t>
  </si>
  <si>
    <t>KSO:</t>
  </si>
  <si>
    <t>CC-CZ:</t>
  </si>
  <si>
    <t>Místo:</t>
  </si>
  <si>
    <t>Ostrava</t>
  </si>
  <si>
    <t>Datum:</t>
  </si>
  <si>
    <t>29. 1. 2023</t>
  </si>
  <si>
    <t>Zadavatel:</t>
  </si>
  <si>
    <t>IČ:</t>
  </si>
  <si>
    <t>Dopravní podnik Ostrava a.s.</t>
  </si>
  <si>
    <t>DIČ:</t>
  </si>
  <si>
    <t>Uchazeč:</t>
  </si>
  <si>
    <t>Vyplň údaj</t>
  </si>
  <si>
    <t>Projektant:</t>
  </si>
  <si>
    <t>Ing. Ondřej Juzik</t>
  </si>
  <si>
    <t>True</t>
  </si>
  <si>
    <t>Zpracovatel:</t>
  </si>
  <si>
    <t>BKB Metal, a.s.</t>
  </si>
  <si>
    <t>Poznámka:</t>
  </si>
  <si>
    <t>Náklady z rozpočtů</t>
  </si>
  <si>
    <t>Ostatní náklady ze souhrnného listu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</si>
  <si>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</si>
  <si>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</si>
  <si>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</si>
  <si>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</si>
  <si>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</si>
  <si>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</si>
  <si>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</si>
  <si>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</si>
  <si>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</si>
  <si>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</si>
  <si>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</si>
  <si>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</si>
  <si>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</si>
  <si>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</si>
  <si>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</si>
  <si>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</si>
  <si>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</si>
  <si>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</si>
  <si>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</si>
  <si>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</si>
  <si>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</si>
  <si>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</si>
  <si>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</si>
  <si>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</si>
  <si>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</si>
  <si>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</si>
  <si>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</si>
  <si>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</si>
  <si>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</si>
  <si>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</si>
  <si>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</si>
  <si>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</si>
  <si>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</si>
  <si>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</si>
  <si>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</si>
  <si>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</si>
  <si>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</si>
  <si>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</si>
  <si>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1) Náklady z rozpočtů</t>
  </si>
  <si>
    <t>D</t>
  </si>
  <si>
    <t>0</t>
  </si>
  <si>
    <t>###NOIMPORT###</t>
  </si>
  <si>
    <t>IMPORT</t>
  </si>
  <si>
    <t>{00000000-0000-0000-0000-000000000000}</t>
  </si>
  <si>
    <t>/</t>
  </si>
  <si>
    <t>Elektro</t>
  </si>
  <si>
    <t>STA</t>
  </si>
  <si>
    <t>1</t>
  </si>
  <si>
    <t>{48bbce11-23a4-4552-ac5a-6439c273a546}</t>
  </si>
  <si>
    <t>2</t>
  </si>
  <si>
    <t>2) Ostatní náklady ze souhrnného listu</t>
  </si>
  <si>
    <t>Procent. zadání_x000D_
[% nákladů rozpočtu]</t>
  </si>
  <si>
    <t>Zařazení nákladů</t>
  </si>
  <si>
    <t>Ostatní náklady</t>
  </si>
  <si>
    <t>stavební čast</t>
  </si>
  <si>
    <t>OSTATNENAKLADY</t>
  </si>
  <si>
    <t>Vyplň vlastní</t>
  </si>
  <si>
    <t>OSTATNENAKLADYVLASTNE</t>
  </si>
  <si>
    <t>Celkové náklady za stavbu 1) + 2)</t>
  </si>
  <si>
    <t>KRYCÍ LIST SOUPISU PRACÍ</t>
  </si>
  <si>
    <t>Objekt:</t>
  </si>
  <si>
    <t>D - Elektro</t>
  </si>
  <si>
    <t>Náklady z rozpočtu</t>
  </si>
  <si>
    <t>REKAPITULACE ČLENĚNÍ SOUPISU PRACÍ</t>
  </si>
  <si>
    <t>Kód dílu - Popis</t>
  </si>
  <si>
    <t>Cena celkem [CZK]</t>
  </si>
  <si>
    <t>1) Náklady ze soupisu prací</t>
  </si>
  <si>
    <t>-1</t>
  </si>
  <si>
    <t>PSV - Práce a materiál</t>
  </si>
  <si>
    <t xml:space="preserve">    741 - Materiál</t>
  </si>
  <si>
    <t xml:space="preserve">    742 - Práce</t>
  </si>
  <si>
    <t>2) Ostatní náklady</t>
  </si>
  <si>
    <t>Zařízení staveniště</t>
  </si>
  <si>
    <t>VRN</t>
  </si>
  <si>
    <t>Projektové práce</t>
  </si>
  <si>
    <t>Územní vlivy</t>
  </si>
  <si>
    <t>Provozní vlivy</t>
  </si>
  <si>
    <t>Jiné VRN</t>
  </si>
  <si>
    <t>Kompletační činnost</t>
  </si>
  <si>
    <t>KOMPLETACNA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</si>
  <si>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</si>
  <si>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</si>
  <si>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</si>
  <si>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</si>
  <si>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</si>
  <si>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</si>
  <si>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</si>
  <si>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</si>
  <si>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</si>
  <si>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</si>
  <si>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</si>
  <si>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</si>
  <si>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</si>
  <si>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PSV</t>
  </si>
  <si>
    <t>Práce a materiál</t>
  </si>
  <si>
    <t>ROZPOCET</t>
  </si>
  <si>
    <t>741</t>
  </si>
  <si>
    <t>Materiál</t>
  </si>
  <si>
    <t>M</t>
  </si>
  <si>
    <t>RT:AE 1045.500</t>
  </si>
  <si>
    <t>Skříňový rozvaděč 400x500x210 včetně MP</t>
  </si>
  <si>
    <t>kus</t>
  </si>
  <si>
    <t>32</t>
  </si>
  <si>
    <t>16</t>
  </si>
  <si>
    <t>229441722</t>
  </si>
  <si>
    <t>OEZ:42328</t>
  </si>
  <si>
    <t>MSO-20-1N, 2-pólový, 20A</t>
  </si>
  <si>
    <t>898618071</t>
  </si>
  <si>
    <t>3</t>
  </si>
  <si>
    <t>OEZ:41636</t>
  </si>
  <si>
    <t>LTN-6B-1</t>
  </si>
  <si>
    <t>-408670006</t>
  </si>
  <si>
    <t>4</t>
  </si>
  <si>
    <t>OEZ:41634</t>
  </si>
  <si>
    <t>LTN-2B-1</t>
  </si>
  <si>
    <t>1542657713</t>
  </si>
  <si>
    <t>5</t>
  </si>
  <si>
    <t>OEZ:38272</t>
  </si>
  <si>
    <t>OLI-10B-N1-030AC</t>
  </si>
  <si>
    <t>-1002465864</t>
  </si>
  <si>
    <t>6</t>
  </si>
  <si>
    <t>OEZ:36641</t>
  </si>
  <si>
    <t>RSI-20-20-A230-M 20A 230VAC 2Z</t>
  </si>
  <si>
    <t>-549777354</t>
  </si>
  <si>
    <t>7</t>
  </si>
  <si>
    <t>SE:A9A15310</t>
  </si>
  <si>
    <t>PC, L+N+PE, SHUKO, na DIN lištu</t>
  </si>
  <si>
    <t>-84304714</t>
  </si>
  <si>
    <t>8</t>
  </si>
  <si>
    <t>WEI:2661280000</t>
  </si>
  <si>
    <t>Koncová svěrka AEB 35 SCL/1 V0, pro TS 35, řada A</t>
  </si>
  <si>
    <t>1770721905</t>
  </si>
  <si>
    <t>9</t>
  </si>
  <si>
    <t>WEI:1020000000</t>
  </si>
  <si>
    <t>Řadová svorka WDU 2.5, béžová</t>
  </si>
  <si>
    <t>-1896093068</t>
  </si>
  <si>
    <t>10</t>
  </si>
  <si>
    <t>WEI:1050000000</t>
  </si>
  <si>
    <t>Přepážka/bočnice WAP 2.5-10, béžová, tloušťka 1,5</t>
  </si>
  <si>
    <t>-652536362</t>
  </si>
  <si>
    <t>11</t>
  </si>
  <si>
    <t>WEI:1020080000</t>
  </si>
  <si>
    <t>Řadová svorka WDU 2.5, modrá</t>
  </si>
  <si>
    <t>2048372584</t>
  </si>
  <si>
    <t>12</t>
  </si>
  <si>
    <t>WEI:1010000000</t>
  </si>
  <si>
    <t>Řadová svorka WPE 2.5, zeleno/žlutá, pro TS 35</t>
  </si>
  <si>
    <t>-516196668</t>
  </si>
  <si>
    <t>13</t>
  </si>
  <si>
    <t>WEI:1020100000</t>
  </si>
  <si>
    <t>Řadová svorka WDU 4, béžová</t>
  </si>
  <si>
    <t>1872395296</t>
  </si>
  <si>
    <t>14</t>
  </si>
  <si>
    <t>WEI:1020180000</t>
  </si>
  <si>
    <t>Řadová svorka WDU 4, modrá</t>
  </si>
  <si>
    <t>-1104012205</t>
  </si>
  <si>
    <t>WEI:1010100000</t>
  </si>
  <si>
    <t>Řadová svorka WPE 4, zeleno/žlutá, pro TS 35</t>
  </si>
  <si>
    <t>-492430604</t>
  </si>
  <si>
    <t>BI:BM-13</t>
  </si>
  <si>
    <t xml:space="preserve">Kabelová vývodka M20x1,5, IP68 sv.šedá  </t>
  </si>
  <si>
    <t>398720614</t>
  </si>
  <si>
    <t>17</t>
  </si>
  <si>
    <t>BI:BM-12</t>
  </si>
  <si>
    <t xml:space="preserve">Kabelová vývodkaM20x1,5, IP68 sv.šedá   </t>
  </si>
  <si>
    <t>-269187542</t>
  </si>
  <si>
    <t>18</t>
  </si>
  <si>
    <t>BI:BML-12</t>
  </si>
  <si>
    <t xml:space="preserve">Matice M20x1,5, sv.šedá </t>
  </si>
  <si>
    <t>-1496695285</t>
  </si>
  <si>
    <t>19</t>
  </si>
  <si>
    <t>BI:BM-1S</t>
  </si>
  <si>
    <t>Kabelová vývodka M12x1,5, IP68 sv.šedá</t>
  </si>
  <si>
    <t>840204880</t>
  </si>
  <si>
    <t>20</t>
  </si>
  <si>
    <t>BI:BML-2S</t>
  </si>
  <si>
    <t xml:space="preserve">KMatice M12x1,5, IP68 sv.šedá </t>
  </si>
  <si>
    <t>-1132517114</t>
  </si>
  <si>
    <t>22</t>
  </si>
  <si>
    <t>12VDC</t>
  </si>
  <si>
    <t xml:space="preserve">Elektrický dveřní zámek  </t>
  </si>
  <si>
    <t>1536891491</t>
  </si>
  <si>
    <t>23</t>
  </si>
  <si>
    <t>N2230072</t>
  </si>
  <si>
    <t xml:space="preserve">Čtečka včetně zprovoznění </t>
  </si>
  <si>
    <t>-1391396441</t>
  </si>
  <si>
    <t>24</t>
  </si>
  <si>
    <t>T-LED:06828</t>
  </si>
  <si>
    <t xml:space="preserve">Čidlo + detektor přítomnosti IS4-DP </t>
  </si>
  <si>
    <t>-1214909156</t>
  </si>
  <si>
    <t>25</t>
  </si>
  <si>
    <t>VYRT:055373</t>
  </si>
  <si>
    <t xml:space="preserve">EUROPA-LED-2600-136-4K, LED svítidlo </t>
  </si>
  <si>
    <t>-1088251640</t>
  </si>
  <si>
    <t>26</t>
  </si>
  <si>
    <t>CYKY 3-J x 1,5</t>
  </si>
  <si>
    <t>m</t>
  </si>
  <si>
    <t>-1328888449</t>
  </si>
  <si>
    <t>27</t>
  </si>
  <si>
    <t>CYKY 3-J x 2,5</t>
  </si>
  <si>
    <t>1695413029</t>
  </si>
  <si>
    <t>28</t>
  </si>
  <si>
    <t>CYKY 4-J x 1,5</t>
  </si>
  <si>
    <t>1789050329</t>
  </si>
  <si>
    <t>29</t>
  </si>
  <si>
    <t>H07RN 4-G x 1,5</t>
  </si>
  <si>
    <t>2121057354</t>
  </si>
  <si>
    <t>30</t>
  </si>
  <si>
    <t>S/FTP cat.7 4x2x0,57 mm²</t>
  </si>
  <si>
    <t>518316328</t>
  </si>
  <si>
    <t>31</t>
  </si>
  <si>
    <t>CMFM 2x0,75 mm²</t>
  </si>
  <si>
    <t>1980968917</t>
  </si>
  <si>
    <t>1532HF_KA</t>
  </si>
  <si>
    <t xml:space="preserve">Bezhalogenová tuhá trubka se spojkou </t>
  </si>
  <si>
    <t>-1716717435</t>
  </si>
  <si>
    <t>33</t>
  </si>
  <si>
    <t>LHD 40X20_HD</t>
  </si>
  <si>
    <t xml:space="preserve">Elektroinstalační lišta </t>
  </si>
  <si>
    <t>-1089736489</t>
  </si>
  <si>
    <t>34</t>
  </si>
  <si>
    <t>Pomocný montážní materiál</t>
  </si>
  <si>
    <t>kpl</t>
  </si>
  <si>
    <t>-146929405</t>
  </si>
  <si>
    <t>35</t>
  </si>
  <si>
    <t>FeZn 30x4</t>
  </si>
  <si>
    <t>pás zemnící 30x4mm FeZn, 25kg</t>
  </si>
  <si>
    <t>837786343</t>
  </si>
  <si>
    <t>36</t>
  </si>
  <si>
    <t>V120 SR 3b</t>
  </si>
  <si>
    <t>Spojka pásek/drát</t>
  </si>
  <si>
    <t>603333022</t>
  </si>
  <si>
    <t>37</t>
  </si>
  <si>
    <t>V110 SR 2b</t>
  </si>
  <si>
    <t xml:space="preserve">Spojka pásek/pásek </t>
  </si>
  <si>
    <t>-1944473586</t>
  </si>
  <si>
    <t>38</t>
  </si>
  <si>
    <t xml:space="preserve">Smršťovací trubice </t>
  </si>
  <si>
    <t>1818133424</t>
  </si>
  <si>
    <t>742</t>
  </si>
  <si>
    <t>Práce</t>
  </si>
  <si>
    <t>39</t>
  </si>
  <si>
    <t>K</t>
  </si>
  <si>
    <t>Montáž rozvaděče</t>
  </si>
  <si>
    <t>-1812141488</t>
  </si>
  <si>
    <t>40</t>
  </si>
  <si>
    <t>Montáž kabelových tras</t>
  </si>
  <si>
    <t>874948372</t>
  </si>
  <si>
    <t>41</t>
  </si>
  <si>
    <t>Natažení kabeláže</t>
  </si>
  <si>
    <t>1077703051</t>
  </si>
  <si>
    <t>42</t>
  </si>
  <si>
    <t>Označení kabeláže</t>
  </si>
  <si>
    <t>163853027</t>
  </si>
  <si>
    <t>43</t>
  </si>
  <si>
    <t>Ukončení vodičů a kabeláže</t>
  </si>
  <si>
    <t>1354302812</t>
  </si>
  <si>
    <t>44</t>
  </si>
  <si>
    <t>Montáž zařízení</t>
  </si>
  <si>
    <t>-1697965710</t>
  </si>
  <si>
    <t>45</t>
  </si>
  <si>
    <t>Mobtáž uzemnění</t>
  </si>
  <si>
    <t>733040397</t>
  </si>
  <si>
    <t>46</t>
  </si>
  <si>
    <t>Revize</t>
  </si>
  <si>
    <t>64</t>
  </si>
  <si>
    <t>2016497347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</si>
</sst>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sz val="10"/>
      <color rgb="FF46464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8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14" fillId="0" borderId="0" xfId="0" applyFont="1" applyAlignment="1" applyProtection="1">
      <alignment horizontal="left"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5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7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5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0" fillId="4" borderId="0" xfId="0" applyFont="1" applyFill="1" applyAlignment="1" applyProtection="1">
      <alignment horizontal="center" vertical="center"/>
    </xf>
    <xf numFmtId="0" fontId="21" fillId="0" borderId="16" xfId="0" applyFont="1" applyBorder="1" applyAlignment="1" applyProtection="1">
      <alignment horizontal="center" vertical="center" wrapText="1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8" fillId="0" borderId="14" xfId="0" applyNumberFormat="1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7" fillId="0" borderId="19" xfId="0" applyNumberFormat="1" applyFont="1" applyBorder="1" applyAlignment="1" applyProtection="1">
      <alignment vertical="center"/>
    </xf>
    <xf numFmtId="4" fontId="27" fillId="0" borderId="20" xfId="0" applyNumberFormat="1" applyFont="1" applyBorder="1" applyAlignment="1" applyProtection="1">
      <alignment vertical="center"/>
    </xf>
    <xf numFmtId="166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22" xfId="0" applyFont="1" applyBorder="1" applyAlignment="1" applyProtection="1">
      <alignment vertical="center"/>
    </xf>
    <xf numFmtId="0" fontId="7" fillId="0" borderId="0" xfId="0" applyFont="1" applyAlignment="1" applyProtection="1">
      <alignment horizontal="left" vertical="center"/>
    </xf>
    <xf numFmtId="4" fontId="7" fillId="2" borderId="0" xfId="0" applyNumberFormat="1" applyFont="1" applyFill="1" applyAlignment="1" applyProtection="1">
      <alignment vertical="center"/>
      <protection locked="0"/>
    </xf>
    <xf numFmtId="164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4" fontId="1" fillId="0" borderId="15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164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4" fontId="1" fillId="0" borderId="21" xfId="0" applyNumberFormat="1" applyFont="1" applyBorder="1" applyAlignment="1" applyProtection="1">
      <alignment vertical="center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4" fontId="22" fillId="4" borderId="0" xfId="0" applyNumberFormat="1" applyFont="1" applyFill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0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0" fillId="4" borderId="0" xfId="0" applyFont="1" applyFill="1" applyAlignment="1" applyProtection="1">
      <alignment horizontal="left" vertical="center"/>
    </xf>
    <xf numFmtId="0" fontId="20" fillId="4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4" fontId="29" fillId="0" borderId="0" xfId="0" applyNumberFormat="1" applyFont="1" applyAlignment="1" applyProtection="1">
      <alignment vertical="center"/>
    </xf>
    <xf numFmtId="0" fontId="21" fillId="0" borderId="0" xfId="0" applyFont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0" fillId="4" borderId="16" xfId="0" applyFont="1" applyFill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</xf>
    <xf numFmtId="0" fontId="20" fillId="4" borderId="18" xfId="0" applyFont="1" applyFill="1" applyBorder="1" applyAlignment="1" applyProtection="1">
      <alignment horizontal="center" vertical="center" wrapText="1"/>
    </xf>
    <xf numFmtId="0" fontId="20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2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0" fillId="0" borderId="12" xfId="0" applyNumberFormat="1" applyFont="1" applyBorder="1" applyAlignment="1" applyProtection="1"/>
    <xf numFmtId="166" fontId="30" fillId="0" borderId="13" xfId="0" applyNumberFormat="1" applyFont="1" applyBorder="1" applyAlignment="1" applyProtection="1"/>
    <xf numFmtId="4" fontId="31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32" fillId="0" borderId="23" xfId="0" applyFont="1" applyBorder="1" applyAlignment="1" applyProtection="1">
      <alignment horizontal="center" vertical="center"/>
    </xf>
    <xf numFmtId="49" fontId="32" fillId="0" borderId="23" xfId="0" applyNumberFormat="1" applyFont="1" applyBorder="1" applyAlignment="1" applyProtection="1">
      <alignment horizontal="left" vertical="center" wrapText="1"/>
    </xf>
    <xf numFmtId="0" fontId="32" fillId="0" borderId="23" xfId="0" applyFont="1" applyBorder="1" applyAlignment="1" applyProtection="1">
      <alignment horizontal="left" vertical="center" wrapText="1"/>
    </xf>
    <xf numFmtId="0" fontId="32" fillId="0" borderId="23" xfId="0" applyFont="1" applyBorder="1" applyAlignment="1" applyProtection="1">
      <alignment horizontal="center" vertical="center" wrapText="1"/>
    </xf>
    <xf numFmtId="167" fontId="32" fillId="0" borderId="23" xfId="0" applyNumberFormat="1" applyFont="1" applyBorder="1" applyAlignment="1" applyProtection="1">
      <alignment vertical="center"/>
    </xf>
    <xf numFmtId="4" fontId="32" fillId="2" borderId="23" xfId="0" applyNumberFormat="1" applyFont="1" applyFill="1" applyBorder="1" applyAlignment="1" applyProtection="1">
      <alignment vertical="center"/>
      <protection locked="0"/>
    </xf>
    <xf numFmtId="4" fontId="32" fillId="0" borderId="23" xfId="0" applyNumberFormat="1" applyFont="1" applyBorder="1" applyAlignment="1" applyProtection="1">
      <alignment vertical="center"/>
    </xf>
    <xf numFmtId="0" fontId="33" fillId="0" borderId="23" xfId="0" applyFont="1" applyBorder="1" applyAlignment="1" applyProtection="1">
      <alignment vertical="center"/>
    </xf>
    <xf numFmtId="0" fontId="33" fillId="0" borderId="3" xfId="0" applyFont="1" applyBorder="1" applyAlignment="1">
      <alignment vertical="center"/>
    </xf>
    <xf numFmtId="0" fontId="32" fillId="2" borderId="14" xfId="0" applyFont="1" applyFill="1" applyBorder="1" applyAlignment="1" applyProtection="1">
      <alignment horizontal="left" vertical="center"/>
      <protection locked="0"/>
    </xf>
    <xf numFmtId="0" fontId="32" fillId="0" borderId="0" xfId="0" applyFont="1" applyBorder="1" applyAlignment="1" applyProtection="1">
      <alignment horizontal="center" vertical="center"/>
    </xf>
    <xf numFmtId="166" fontId="21" fillId="0" borderId="0" xfId="0" applyNumberFormat="1" applyFont="1" applyBorder="1" applyAlignment="1" applyProtection="1">
      <alignment vertical="center"/>
    </xf>
    <xf numFmtId="166" fontId="21" fillId="0" borderId="15" xfId="0" applyNumberFormat="1" applyFont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0" fontId="20" fillId="0" borderId="23" xfId="0" applyFont="1" applyBorder="1" applyAlignment="1" applyProtection="1">
      <alignment horizontal="center" vertical="center"/>
    </xf>
    <xf numFmtId="49" fontId="20" fillId="0" borderId="23" xfId="0" applyNumberFormat="1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center" vertical="center" wrapText="1"/>
    </xf>
    <xf numFmtId="167" fontId="20" fillId="0" borderId="23" xfId="0" applyNumberFormat="1" applyFont="1" applyBorder="1" applyAlignment="1" applyProtection="1">
      <alignment vertical="center"/>
    </xf>
    <xf numFmtId="4" fontId="20" fillId="2" borderId="23" xfId="0" applyNumberFormat="1" applyFont="1" applyFill="1" applyBorder="1" applyAlignment="1" applyProtection="1">
      <alignment vertical="center"/>
      <protection locked="0"/>
    </xf>
    <xf numFmtId="4" fontId="20" fillId="0" borderId="23" xfId="0" applyNumberFormat="1" applyFont="1" applyBorder="1" applyAlignment="1" applyProtection="1">
      <alignment vertical="center"/>
    </xf>
    <xf numFmtId="0" fontId="0" fillId="0" borderId="23" xfId="0" applyFont="1" applyBorder="1" applyAlignment="1" applyProtection="1">
      <alignment vertical="center"/>
    </xf>
    <xf numFmtId="0" fontId="21" fillId="2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/>
    </xf>
    <xf numFmtId="0" fontId="21" fillId="2" borderId="19" xfId="0" applyFont="1" applyFill="1" applyBorder="1" applyAlignment="1" applyProtection="1">
      <alignment horizontal="left" vertical="center"/>
      <protection locked="0"/>
    </xf>
    <xf numFmtId="0" fontId="21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1" fillId="0" borderId="20" xfId="0" applyNumberFormat="1" applyFont="1" applyBorder="1" applyAlignment="1" applyProtection="1">
      <alignment vertical="center"/>
    </xf>
    <xf numFmtId="166" fontId="21" fillId="0" borderId="21" xfId="0" applyNumberFormat="1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4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20" fillId="4" borderId="7" xfId="0" applyFont="1" applyFill="1" applyBorder="1" applyAlignment="1" applyProtection="1">
      <alignment horizontal="center" vertical="center"/>
    </xf>
    <xf numFmtId="0" fontId="20" fillId="4" borderId="7" xfId="0" applyFont="1" applyFill="1" applyBorder="1" applyAlignment="1" applyProtection="1">
      <alignment horizontal="left" vertical="center"/>
    </xf>
    <xf numFmtId="0" fontId="20" fillId="4" borderId="8" xfId="0" applyFont="1" applyFill="1" applyBorder="1" applyAlignment="1" applyProtection="1">
      <alignment horizontal="left" vertical="center"/>
    </xf>
    <xf numFmtId="0" fontId="20" fillId="4" borderId="6" xfId="0" applyFont="1" applyFill="1" applyBorder="1" applyAlignment="1" applyProtection="1">
      <alignment horizontal="center" vertical="center"/>
    </xf>
    <xf numFmtId="0" fontId="20" fillId="4" borderId="7" xfId="0" applyFont="1" applyFill="1" applyBorder="1" applyAlignment="1" applyProtection="1">
      <alignment horizontal="right" vertical="center"/>
    </xf>
    <xf numFmtId="0" fontId="25" fillId="0" borderId="0" xfId="0" applyFont="1" applyAlignment="1" applyProtection="1">
      <alignment horizontal="left" vertical="center" wrapText="1"/>
    </xf>
    <xf numFmtId="4" fontId="26" fillId="0" borderId="0" xfId="0" applyNumberFormat="1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4" fontId="7" fillId="2" borderId="0" xfId="0" applyNumberFormat="1" applyFont="1" applyFill="1" applyAlignment="1" applyProtection="1">
      <alignment vertical="center"/>
      <protection locked="0"/>
    </xf>
    <xf numFmtId="4" fontId="7" fillId="0" borderId="0" xfId="0" applyNumberFormat="1" applyFont="1" applyAlignment="1" applyProtection="1">
      <alignment vertical="center"/>
    </xf>
    <xf numFmtId="0" fontId="7" fillId="0" borderId="0" xfId="0" applyFont="1" applyAlignment="1" applyProtection="1">
      <alignment horizontal="left" vertical="center"/>
    </xf>
    <xf numFmtId="0" fontId="7" fillId="2" borderId="0" xfId="0" applyFont="1" applyFill="1" applyAlignment="1" applyProtection="1">
      <alignment horizontal="left" vertical="center"/>
      <protection locked="0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4" fontId="22" fillId="4" borderId="0" xfId="0" applyNumberFormat="1" applyFont="1" applyFill="1" applyAlignment="1" applyProtection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2" fillId="0" borderId="0" xfId="0" applyNumberFormat="1" applyFont="1" applyAlignment="1" applyProtection="1">
      <alignment vertical="center"/>
    </xf>
    <xf numFmtId="4" fontId="15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164" fontId="1" fillId="0" borderId="0" xfId="0" applyNumberFormat="1" applyFont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4" fontId="16" fillId="0" borderId="0" xfId="0" applyNumberFormat="1" applyFont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4"/>
  <sheetViews>
    <sheetView showGridLines="0" tabSelected="1" workbookViewId="0"/>
  </sheetViews>
  <sheetFormatPr defaultRowHeight="14.4"/>
  <cols>
    <col min="1" max="1" width="8.28515625" style="1" customWidth="1"/>
    <col min="2" max="2" width="1.7109375" style="1" customWidth="1"/>
    <col min="3" max="3" width="4.140625" style="1" customWidth="1"/>
    <col min="4" max="33" width="2.7109375" style="1" customWidth="1"/>
    <col min="34" max="34" width="3.28515625" style="1" customWidth="1"/>
    <col min="35" max="35" width="31.7109375" style="1" customWidth="1"/>
    <col min="36" max="37" width="2.42578125" style="1" customWidth="1"/>
    <col min="38" max="38" width="8.28515625" style="1" customWidth="1"/>
    <col min="39" max="39" width="3.28515625" style="1" customWidth="1"/>
    <col min="40" max="40" width="13.28515625" style="1" customWidth="1"/>
    <col min="41" max="41" width="7.42578125" style="1" customWidth="1"/>
    <col min="42" max="42" width="4.140625" style="1" customWidth="1"/>
    <col min="43" max="43" width="15.7109375" style="1" hidden="1" customWidth="1"/>
    <col min="44" max="44" width="13.7109375" style="1" customWidth="1"/>
    <col min="45" max="47" width="25.85546875" style="1" hidden="1" customWidth="1"/>
    <col min="48" max="49" width="21.7109375" style="1" hidden="1" customWidth="1"/>
    <col min="50" max="51" width="25" style="1" hidden="1" customWidth="1"/>
    <col min="52" max="52" width="21.7109375" style="1" hidden="1" customWidth="1"/>
    <col min="53" max="53" width="19.140625" style="1" hidden="1" customWidth="1"/>
    <col min="54" max="54" width="25" style="1" hidden="1" customWidth="1"/>
    <col min="55" max="55" width="21.7109375" style="1" hidden="1" customWidth="1"/>
    <col min="56" max="56" width="19.140625" style="1" hidden="1" customWidth="1"/>
    <col min="57" max="57" width="66.42578125" style="1" customWidth="1"/>
    <col min="71" max="91" width="9.28515625" style="1" hidden="1"/>
  </cols>
  <sheetData>
    <row r="1" spans="1:74" ht="10.199999999999999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pans="1:74" s="1" customFormat="1" ht="36.9" customHeight="1">
      <c r="AR2" s="278"/>
      <c r="AS2" s="278"/>
      <c r="AT2" s="278"/>
      <c r="AU2" s="278"/>
      <c r="AV2" s="278"/>
      <c r="AW2" s="278"/>
      <c r="AX2" s="278"/>
      <c r="AY2" s="278"/>
      <c r="AZ2" s="278"/>
      <c r="BA2" s="278"/>
      <c r="BB2" s="278"/>
      <c r="BC2" s="278"/>
      <c r="BD2" s="278"/>
      <c r="BE2" s="278"/>
      <c r="BS2" s="14" t="s">
        <v>6</v>
      </c>
      <c r="BT2" s="14" t="s">
        <v>7</v>
      </c>
    </row>
    <row r="3" spans="1:74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8</v>
      </c>
    </row>
    <row r="4" spans="1:74" s="1" customFormat="1" ht="24.9" customHeight="1">
      <c r="B4" s="18"/>
      <c r="C4" s="19"/>
      <c r="D4" s="20" t="s">
        <v>9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10</v>
      </c>
      <c r="BE4" s="22" t="s">
        <v>11</v>
      </c>
      <c r="BS4" s="14" t="s">
        <v>12</v>
      </c>
    </row>
    <row r="5" spans="1:74" s="1" customFormat="1" ht="12" customHeight="1">
      <c r="B5" s="18"/>
      <c r="C5" s="19"/>
      <c r="D5" s="23" t="s">
        <v>13</v>
      </c>
      <c r="E5" s="19"/>
      <c r="F5" s="19"/>
      <c r="G5" s="19"/>
      <c r="H5" s="19"/>
      <c r="I5" s="19"/>
      <c r="J5" s="19"/>
      <c r="K5" s="261" t="s">
        <v>14</v>
      </c>
      <c r="L5" s="262"/>
      <c r="M5" s="262"/>
      <c r="N5" s="262"/>
      <c r="O5" s="262"/>
      <c r="P5" s="262"/>
      <c r="Q5" s="262"/>
      <c r="R5" s="262"/>
      <c r="S5" s="262"/>
      <c r="T5" s="262"/>
      <c r="U5" s="262"/>
      <c r="V5" s="262"/>
      <c r="W5" s="262"/>
      <c r="X5" s="262"/>
      <c r="Y5" s="262"/>
      <c r="Z5" s="262"/>
      <c r="AA5" s="262"/>
      <c r="AB5" s="262"/>
      <c r="AC5" s="262"/>
      <c r="AD5" s="262"/>
      <c r="AE5" s="262"/>
      <c r="AF5" s="262"/>
      <c r="AG5" s="262"/>
      <c r="AH5" s="262"/>
      <c r="AI5" s="262"/>
      <c r="AJ5" s="262"/>
      <c r="AK5" s="19"/>
      <c r="AL5" s="19"/>
      <c r="AM5" s="19"/>
      <c r="AN5" s="19"/>
      <c r="AO5" s="19"/>
      <c r="AP5" s="19"/>
      <c r="AQ5" s="19"/>
      <c r="AR5" s="17"/>
      <c r="BE5" s="258" t="s">
        <v>15</v>
      </c>
      <c r="BS5" s="14" t="s">
        <v>6</v>
      </c>
    </row>
    <row r="6" spans="1:74" s="1" customFormat="1" ht="36.9" customHeight="1">
      <c r="B6" s="18"/>
      <c r="C6" s="19"/>
      <c r="D6" s="25" t="s">
        <v>16</v>
      </c>
      <c r="E6" s="19"/>
      <c r="F6" s="19"/>
      <c r="G6" s="19"/>
      <c r="H6" s="19"/>
      <c r="I6" s="19"/>
      <c r="J6" s="19"/>
      <c r="K6" s="263" t="s">
        <v>17</v>
      </c>
      <c r="L6" s="262"/>
      <c r="M6" s="262"/>
      <c r="N6" s="262"/>
      <c r="O6" s="262"/>
      <c r="P6" s="262"/>
      <c r="Q6" s="262"/>
      <c r="R6" s="262"/>
      <c r="S6" s="262"/>
      <c r="T6" s="262"/>
      <c r="U6" s="262"/>
      <c r="V6" s="262"/>
      <c r="W6" s="262"/>
      <c r="X6" s="262"/>
      <c r="Y6" s="262"/>
      <c r="Z6" s="262"/>
      <c r="AA6" s="262"/>
      <c r="AB6" s="262"/>
      <c r="AC6" s="262"/>
      <c r="AD6" s="262"/>
      <c r="AE6" s="262"/>
      <c r="AF6" s="262"/>
      <c r="AG6" s="262"/>
      <c r="AH6" s="262"/>
      <c r="AI6" s="262"/>
      <c r="AJ6" s="262"/>
      <c r="AK6" s="19"/>
      <c r="AL6" s="19"/>
      <c r="AM6" s="19"/>
      <c r="AN6" s="19"/>
      <c r="AO6" s="19"/>
      <c r="AP6" s="19"/>
      <c r="AQ6" s="19"/>
      <c r="AR6" s="17"/>
      <c r="BE6" s="259"/>
      <c r="BS6" s="14" t="s">
        <v>6</v>
      </c>
    </row>
    <row r="7" spans="1:74" s="1" customFormat="1" ht="12" customHeight="1">
      <c r="B7" s="18"/>
      <c r="C7" s="19"/>
      <c r="D7" s="26" t="s">
        <v>18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6" t="s">
        <v>19</v>
      </c>
      <c r="AL7" s="19"/>
      <c r="AM7" s="19"/>
      <c r="AN7" s="24" t="s">
        <v>1</v>
      </c>
      <c r="AO7" s="19"/>
      <c r="AP7" s="19"/>
      <c r="AQ7" s="19"/>
      <c r="AR7" s="17"/>
      <c r="BE7" s="259"/>
      <c r="BS7" s="14" t="s">
        <v>6</v>
      </c>
    </row>
    <row r="8" spans="1:74" s="1" customFormat="1" ht="12" customHeight="1">
      <c r="B8" s="18"/>
      <c r="C8" s="19"/>
      <c r="D8" s="26" t="s">
        <v>20</v>
      </c>
      <c r="E8" s="19"/>
      <c r="F8" s="19"/>
      <c r="G8" s="19"/>
      <c r="H8" s="19"/>
      <c r="I8" s="19"/>
      <c r="J8" s="19"/>
      <c r="K8" s="24" t="s">
        <v>21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6" t="s">
        <v>22</v>
      </c>
      <c r="AL8" s="19"/>
      <c r="AM8" s="19"/>
      <c r="AN8" s="27" t="s">
        <v>23</v>
      </c>
      <c r="AO8" s="19"/>
      <c r="AP8" s="19"/>
      <c r="AQ8" s="19"/>
      <c r="AR8" s="17"/>
      <c r="BE8" s="259"/>
      <c r="BS8" s="14" t="s">
        <v>6</v>
      </c>
    </row>
    <row r="9" spans="1:74" s="1" customFormat="1" ht="14.4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E9" s="259"/>
      <c r="BS9" s="14" t="s">
        <v>6</v>
      </c>
    </row>
    <row r="10" spans="1:74" s="1" customFormat="1" ht="12" customHeight="1">
      <c r="B10" s="18"/>
      <c r="C10" s="19"/>
      <c r="D10" s="26" t="s">
        <v>24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6" t="s">
        <v>25</v>
      </c>
      <c r="AL10" s="19"/>
      <c r="AM10" s="19"/>
      <c r="AN10" s="24" t="s">
        <v>1</v>
      </c>
      <c r="AO10" s="19"/>
      <c r="AP10" s="19"/>
      <c r="AQ10" s="19"/>
      <c r="AR10" s="17"/>
      <c r="BE10" s="259"/>
      <c r="BS10" s="14" t="s">
        <v>6</v>
      </c>
    </row>
    <row r="11" spans="1:74" s="1" customFormat="1" ht="18.45" customHeight="1">
      <c r="B11" s="18"/>
      <c r="C11" s="19"/>
      <c r="D11" s="19"/>
      <c r="E11" s="24" t="s">
        <v>26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6" t="s">
        <v>27</v>
      </c>
      <c r="AL11" s="19"/>
      <c r="AM11" s="19"/>
      <c r="AN11" s="24" t="s">
        <v>1</v>
      </c>
      <c r="AO11" s="19"/>
      <c r="AP11" s="19"/>
      <c r="AQ11" s="19"/>
      <c r="AR11" s="17"/>
      <c r="BE11" s="259"/>
      <c r="BS11" s="14" t="s">
        <v>6</v>
      </c>
    </row>
    <row r="12" spans="1:74" s="1" customFormat="1" ht="6.9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E12" s="259"/>
      <c r="BS12" s="14" t="s">
        <v>6</v>
      </c>
    </row>
    <row r="13" spans="1:74" s="1" customFormat="1" ht="12" customHeight="1">
      <c r="B13" s="18"/>
      <c r="C13" s="19"/>
      <c r="D13" s="26" t="s">
        <v>28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6" t="s">
        <v>25</v>
      </c>
      <c r="AL13" s="19"/>
      <c r="AM13" s="19"/>
      <c r="AN13" s="28" t="s">
        <v>29</v>
      </c>
      <c r="AO13" s="19"/>
      <c r="AP13" s="19"/>
      <c r="AQ13" s="19"/>
      <c r="AR13" s="17"/>
      <c r="BE13" s="259"/>
      <c r="BS13" s="14" t="s">
        <v>6</v>
      </c>
    </row>
    <row r="14" spans="1:74" ht="13.2">
      <c r="B14" s="18"/>
      <c r="C14" s="19"/>
      <c r="D14" s="19"/>
      <c r="E14" s="264" t="s">
        <v>29</v>
      </c>
      <c r="F14" s="265"/>
      <c r="G14" s="265"/>
      <c r="H14" s="265"/>
      <c r="I14" s="265"/>
      <c r="J14" s="265"/>
      <c r="K14" s="265"/>
      <c r="L14" s="265"/>
      <c r="M14" s="265"/>
      <c r="N14" s="265"/>
      <c r="O14" s="265"/>
      <c r="P14" s="265"/>
      <c r="Q14" s="265"/>
      <c r="R14" s="265"/>
      <c r="S14" s="265"/>
      <c r="T14" s="265"/>
      <c r="U14" s="265"/>
      <c r="V14" s="265"/>
      <c r="W14" s="265"/>
      <c r="X14" s="265"/>
      <c r="Y14" s="265"/>
      <c r="Z14" s="265"/>
      <c r="AA14" s="265"/>
      <c r="AB14" s="265"/>
      <c r="AC14" s="265"/>
      <c r="AD14" s="265"/>
      <c r="AE14" s="265"/>
      <c r="AF14" s="265"/>
      <c r="AG14" s="265"/>
      <c r="AH14" s="265"/>
      <c r="AI14" s="265"/>
      <c r="AJ14" s="265"/>
      <c r="AK14" s="26" t="s">
        <v>27</v>
      </c>
      <c r="AL14" s="19"/>
      <c r="AM14" s="19"/>
      <c r="AN14" s="28" t="s">
        <v>29</v>
      </c>
      <c r="AO14" s="19"/>
      <c r="AP14" s="19"/>
      <c r="AQ14" s="19"/>
      <c r="AR14" s="17"/>
      <c r="BE14" s="259"/>
      <c r="BS14" s="14" t="s">
        <v>6</v>
      </c>
    </row>
    <row r="15" spans="1:74" s="1" customFormat="1" ht="6.9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E15" s="259"/>
      <c r="BS15" s="14" t="s">
        <v>4</v>
      </c>
    </row>
    <row r="16" spans="1:74" s="1" customFormat="1" ht="12" customHeight="1">
      <c r="B16" s="18"/>
      <c r="C16" s="19"/>
      <c r="D16" s="26" t="s">
        <v>30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6" t="s">
        <v>25</v>
      </c>
      <c r="AL16" s="19"/>
      <c r="AM16" s="19"/>
      <c r="AN16" s="24" t="s">
        <v>1</v>
      </c>
      <c r="AO16" s="19"/>
      <c r="AP16" s="19"/>
      <c r="AQ16" s="19"/>
      <c r="AR16" s="17"/>
      <c r="BE16" s="259"/>
      <c r="BS16" s="14" t="s">
        <v>4</v>
      </c>
    </row>
    <row r="17" spans="1:71" s="1" customFormat="1" ht="18.45" customHeight="1">
      <c r="B17" s="18"/>
      <c r="C17" s="19"/>
      <c r="D17" s="19"/>
      <c r="E17" s="24" t="s">
        <v>31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6" t="s">
        <v>27</v>
      </c>
      <c r="AL17" s="19"/>
      <c r="AM17" s="19"/>
      <c r="AN17" s="24" t="s">
        <v>1</v>
      </c>
      <c r="AO17" s="19"/>
      <c r="AP17" s="19"/>
      <c r="AQ17" s="19"/>
      <c r="AR17" s="17"/>
      <c r="BE17" s="259"/>
      <c r="BS17" s="14" t="s">
        <v>32</v>
      </c>
    </row>
    <row r="18" spans="1:71" s="1" customFormat="1" ht="6.9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E18" s="259"/>
      <c r="BS18" s="14" t="s">
        <v>6</v>
      </c>
    </row>
    <row r="19" spans="1:71" s="1" customFormat="1" ht="12" customHeight="1">
      <c r="B19" s="18"/>
      <c r="C19" s="19"/>
      <c r="D19" s="26" t="s">
        <v>33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6" t="s">
        <v>25</v>
      </c>
      <c r="AL19" s="19"/>
      <c r="AM19" s="19"/>
      <c r="AN19" s="24" t="s">
        <v>1</v>
      </c>
      <c r="AO19" s="19"/>
      <c r="AP19" s="19"/>
      <c r="AQ19" s="19"/>
      <c r="AR19" s="17"/>
      <c r="BE19" s="259"/>
      <c r="BS19" s="14" t="s">
        <v>6</v>
      </c>
    </row>
    <row r="20" spans="1:71" s="1" customFormat="1" ht="18.45" customHeight="1">
      <c r="B20" s="18"/>
      <c r="C20" s="19"/>
      <c r="D20" s="19"/>
      <c r="E20" s="24" t="s">
        <v>34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6" t="s">
        <v>27</v>
      </c>
      <c r="AL20" s="19"/>
      <c r="AM20" s="19"/>
      <c r="AN20" s="24" t="s">
        <v>1</v>
      </c>
      <c r="AO20" s="19"/>
      <c r="AP20" s="19"/>
      <c r="AQ20" s="19"/>
      <c r="AR20" s="17"/>
      <c r="BE20" s="259"/>
      <c r="BS20" s="14" t="s">
        <v>32</v>
      </c>
    </row>
    <row r="21" spans="1:71" s="1" customFormat="1" ht="6.9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E21" s="259"/>
    </row>
    <row r="22" spans="1:71" s="1" customFormat="1" ht="12" customHeight="1">
      <c r="B22" s="18"/>
      <c r="C22" s="19"/>
      <c r="D22" s="26" t="s">
        <v>35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E22" s="259"/>
    </row>
    <row r="23" spans="1:71" s="1" customFormat="1" ht="16.5" customHeight="1">
      <c r="B23" s="18"/>
      <c r="C23" s="19"/>
      <c r="D23" s="19"/>
      <c r="E23" s="266" t="s">
        <v>1</v>
      </c>
      <c r="F23" s="266"/>
      <c r="G23" s="266"/>
      <c r="H23" s="266"/>
      <c r="I23" s="266"/>
      <c r="J23" s="266"/>
      <c r="K23" s="266"/>
      <c r="L23" s="266"/>
      <c r="M23" s="266"/>
      <c r="N23" s="266"/>
      <c r="O23" s="266"/>
      <c r="P23" s="266"/>
      <c r="Q23" s="266"/>
      <c r="R23" s="266"/>
      <c r="S23" s="266"/>
      <c r="T23" s="266"/>
      <c r="U23" s="266"/>
      <c r="V23" s="266"/>
      <c r="W23" s="266"/>
      <c r="X23" s="266"/>
      <c r="Y23" s="266"/>
      <c r="Z23" s="266"/>
      <c r="AA23" s="266"/>
      <c r="AB23" s="266"/>
      <c r="AC23" s="266"/>
      <c r="AD23" s="266"/>
      <c r="AE23" s="266"/>
      <c r="AF23" s="266"/>
      <c r="AG23" s="266"/>
      <c r="AH23" s="266"/>
      <c r="AI23" s="266"/>
      <c r="AJ23" s="266"/>
      <c r="AK23" s="266"/>
      <c r="AL23" s="266"/>
      <c r="AM23" s="266"/>
      <c r="AN23" s="266"/>
      <c r="AO23" s="19"/>
      <c r="AP23" s="19"/>
      <c r="AQ23" s="19"/>
      <c r="AR23" s="17"/>
      <c r="BE23" s="259"/>
    </row>
    <row r="24" spans="1:71" s="1" customFormat="1" ht="6.9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E24" s="259"/>
    </row>
    <row r="25" spans="1:71" s="1" customFormat="1" ht="6.9" customHeight="1">
      <c r="B25" s="18"/>
      <c r="C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19"/>
      <c r="AQ25" s="19"/>
      <c r="AR25" s="17"/>
      <c r="BE25" s="259"/>
    </row>
    <row r="26" spans="1:71" s="1" customFormat="1" ht="14.4" customHeight="1">
      <c r="B26" s="18"/>
      <c r="C26" s="19"/>
      <c r="D26" s="31" t="s">
        <v>36</v>
      </c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267">
        <f>ROUND(AG94,2)</f>
        <v>0</v>
      </c>
      <c r="AL26" s="262"/>
      <c r="AM26" s="262"/>
      <c r="AN26" s="262"/>
      <c r="AO26" s="262"/>
      <c r="AP26" s="19"/>
      <c r="AQ26" s="19"/>
      <c r="AR26" s="17"/>
      <c r="BE26" s="259"/>
    </row>
    <row r="27" spans="1:71" s="1" customFormat="1" ht="14.4" customHeight="1">
      <c r="B27" s="18"/>
      <c r="C27" s="19"/>
      <c r="D27" s="31" t="s">
        <v>37</v>
      </c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267">
        <f>ROUND(AG97, 2)</f>
        <v>0</v>
      </c>
      <c r="AL27" s="267"/>
      <c r="AM27" s="267"/>
      <c r="AN27" s="267"/>
      <c r="AO27" s="267"/>
      <c r="AP27" s="19"/>
      <c r="AQ27" s="19"/>
      <c r="AR27" s="17"/>
      <c r="BE27" s="259"/>
    </row>
    <row r="28" spans="1:71" s="2" customFormat="1" ht="6.9" customHeight="1">
      <c r="A28" s="32"/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5"/>
      <c r="BE28" s="259"/>
    </row>
    <row r="29" spans="1:71" s="2" customFormat="1" ht="25.95" customHeight="1">
      <c r="A29" s="32"/>
      <c r="B29" s="33"/>
      <c r="C29" s="34"/>
      <c r="D29" s="36" t="s">
        <v>38</v>
      </c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268">
        <f>ROUND(AK26 + AK27, 2)</f>
        <v>0</v>
      </c>
      <c r="AL29" s="269"/>
      <c r="AM29" s="269"/>
      <c r="AN29" s="269"/>
      <c r="AO29" s="269"/>
      <c r="AP29" s="34"/>
      <c r="AQ29" s="34"/>
      <c r="AR29" s="35"/>
      <c r="BE29" s="259"/>
    </row>
    <row r="30" spans="1:71" s="2" customFormat="1" ht="6.9" customHeight="1">
      <c r="A30" s="32"/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5"/>
      <c r="BE30" s="259"/>
    </row>
    <row r="31" spans="1:71" s="2" customFormat="1" ht="13.2">
      <c r="A31" s="32"/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270" t="s">
        <v>39</v>
      </c>
      <c r="M31" s="270"/>
      <c r="N31" s="270"/>
      <c r="O31" s="270"/>
      <c r="P31" s="270"/>
      <c r="Q31" s="34"/>
      <c r="R31" s="34"/>
      <c r="S31" s="34"/>
      <c r="T31" s="34"/>
      <c r="U31" s="34"/>
      <c r="V31" s="34"/>
      <c r="W31" s="270" t="s">
        <v>40</v>
      </c>
      <c r="X31" s="270"/>
      <c r="Y31" s="270"/>
      <c r="Z31" s="270"/>
      <c r="AA31" s="270"/>
      <c r="AB31" s="270"/>
      <c r="AC31" s="270"/>
      <c r="AD31" s="270"/>
      <c r="AE31" s="270"/>
      <c r="AF31" s="34"/>
      <c r="AG31" s="34"/>
      <c r="AH31" s="34"/>
      <c r="AI31" s="34"/>
      <c r="AJ31" s="34"/>
      <c r="AK31" s="270" t="s">
        <v>41</v>
      </c>
      <c r="AL31" s="270"/>
      <c r="AM31" s="270"/>
      <c r="AN31" s="270"/>
      <c r="AO31" s="270"/>
      <c r="AP31" s="34"/>
      <c r="AQ31" s="34"/>
      <c r="AR31" s="35"/>
      <c r="BE31" s="259"/>
    </row>
    <row r="32" spans="1:71" s="3" customFormat="1" ht="14.4" customHeight="1">
      <c r="B32" s="38"/>
      <c r="C32" s="39"/>
      <c r="D32" s="26" t="s">
        <v>42</v>
      </c>
      <c r="E32" s="39"/>
      <c r="F32" s="26" t="s">
        <v>43</v>
      </c>
      <c r="G32" s="39"/>
      <c r="H32" s="39"/>
      <c r="I32" s="39"/>
      <c r="J32" s="39"/>
      <c r="K32" s="39"/>
      <c r="L32" s="271">
        <v>0.21</v>
      </c>
      <c r="M32" s="272"/>
      <c r="N32" s="272"/>
      <c r="O32" s="272"/>
      <c r="P32" s="272"/>
      <c r="Q32" s="39"/>
      <c r="R32" s="39"/>
      <c r="S32" s="39"/>
      <c r="T32" s="39"/>
      <c r="U32" s="39"/>
      <c r="V32" s="39"/>
      <c r="W32" s="273">
        <f>ROUND(AZ94 + SUM(CD97:CD101), 2)</f>
        <v>0</v>
      </c>
      <c r="X32" s="272"/>
      <c r="Y32" s="272"/>
      <c r="Z32" s="272"/>
      <c r="AA32" s="272"/>
      <c r="AB32" s="272"/>
      <c r="AC32" s="272"/>
      <c r="AD32" s="272"/>
      <c r="AE32" s="272"/>
      <c r="AF32" s="39"/>
      <c r="AG32" s="39"/>
      <c r="AH32" s="39"/>
      <c r="AI32" s="39"/>
      <c r="AJ32" s="39"/>
      <c r="AK32" s="273">
        <f>ROUND(AV94 + SUM(BY97:BY101), 2)</f>
        <v>0</v>
      </c>
      <c r="AL32" s="272"/>
      <c r="AM32" s="272"/>
      <c r="AN32" s="272"/>
      <c r="AO32" s="272"/>
      <c r="AP32" s="39"/>
      <c r="AQ32" s="39"/>
      <c r="AR32" s="40"/>
      <c r="BE32" s="260"/>
    </row>
    <row r="33" spans="1:57" s="3" customFormat="1" ht="14.4" customHeight="1">
      <c r="B33" s="38"/>
      <c r="C33" s="39"/>
      <c r="D33" s="39"/>
      <c r="E33" s="39"/>
      <c r="F33" s="26" t="s">
        <v>44</v>
      </c>
      <c r="G33" s="39"/>
      <c r="H33" s="39"/>
      <c r="I33" s="39"/>
      <c r="J33" s="39"/>
      <c r="K33" s="39"/>
      <c r="L33" s="271">
        <v>0.15</v>
      </c>
      <c r="M33" s="272"/>
      <c r="N33" s="272"/>
      <c r="O33" s="272"/>
      <c r="P33" s="272"/>
      <c r="Q33" s="39"/>
      <c r="R33" s="39"/>
      <c r="S33" s="39"/>
      <c r="T33" s="39"/>
      <c r="U33" s="39"/>
      <c r="V33" s="39"/>
      <c r="W33" s="273">
        <f>ROUND(BA94 + SUM(CE97:CE101), 2)</f>
        <v>0</v>
      </c>
      <c r="X33" s="272"/>
      <c r="Y33" s="272"/>
      <c r="Z33" s="272"/>
      <c r="AA33" s="272"/>
      <c r="AB33" s="272"/>
      <c r="AC33" s="272"/>
      <c r="AD33" s="272"/>
      <c r="AE33" s="272"/>
      <c r="AF33" s="39"/>
      <c r="AG33" s="39"/>
      <c r="AH33" s="39"/>
      <c r="AI33" s="39"/>
      <c r="AJ33" s="39"/>
      <c r="AK33" s="273">
        <f>ROUND(AW94 + SUM(BZ97:BZ101), 2)</f>
        <v>0</v>
      </c>
      <c r="AL33" s="272"/>
      <c r="AM33" s="272"/>
      <c r="AN33" s="272"/>
      <c r="AO33" s="272"/>
      <c r="AP33" s="39"/>
      <c r="AQ33" s="39"/>
      <c r="AR33" s="40"/>
      <c r="BE33" s="260"/>
    </row>
    <row r="34" spans="1:57" s="3" customFormat="1" ht="14.4" hidden="1" customHeight="1">
      <c r="B34" s="38"/>
      <c r="C34" s="39"/>
      <c r="D34" s="39"/>
      <c r="E34" s="39"/>
      <c r="F34" s="26" t="s">
        <v>45</v>
      </c>
      <c r="G34" s="39"/>
      <c r="H34" s="39"/>
      <c r="I34" s="39"/>
      <c r="J34" s="39"/>
      <c r="K34" s="39"/>
      <c r="L34" s="271">
        <v>0.21</v>
      </c>
      <c r="M34" s="272"/>
      <c r="N34" s="272"/>
      <c r="O34" s="272"/>
      <c r="P34" s="272"/>
      <c r="Q34" s="39"/>
      <c r="R34" s="39"/>
      <c r="S34" s="39"/>
      <c r="T34" s="39"/>
      <c r="U34" s="39"/>
      <c r="V34" s="39"/>
      <c r="W34" s="273">
        <f>ROUND(BB94 + SUM(CF97:CF101), 2)</f>
        <v>0</v>
      </c>
      <c r="X34" s="272"/>
      <c r="Y34" s="272"/>
      <c r="Z34" s="272"/>
      <c r="AA34" s="272"/>
      <c r="AB34" s="272"/>
      <c r="AC34" s="272"/>
      <c r="AD34" s="272"/>
      <c r="AE34" s="272"/>
      <c r="AF34" s="39"/>
      <c r="AG34" s="39"/>
      <c r="AH34" s="39"/>
      <c r="AI34" s="39"/>
      <c r="AJ34" s="39"/>
      <c r="AK34" s="273">
        <v>0</v>
      </c>
      <c r="AL34" s="272"/>
      <c r="AM34" s="272"/>
      <c r="AN34" s="272"/>
      <c r="AO34" s="272"/>
      <c r="AP34" s="39"/>
      <c r="AQ34" s="39"/>
      <c r="AR34" s="40"/>
      <c r="BE34" s="260"/>
    </row>
    <row r="35" spans="1:57" s="3" customFormat="1" ht="14.4" hidden="1" customHeight="1">
      <c r="B35" s="38"/>
      <c r="C35" s="39"/>
      <c r="D35" s="39"/>
      <c r="E35" s="39"/>
      <c r="F35" s="26" t="s">
        <v>46</v>
      </c>
      <c r="G35" s="39"/>
      <c r="H35" s="39"/>
      <c r="I35" s="39"/>
      <c r="J35" s="39"/>
      <c r="K35" s="39"/>
      <c r="L35" s="271">
        <v>0.15</v>
      </c>
      <c r="M35" s="272"/>
      <c r="N35" s="272"/>
      <c r="O35" s="272"/>
      <c r="P35" s="272"/>
      <c r="Q35" s="39"/>
      <c r="R35" s="39"/>
      <c r="S35" s="39"/>
      <c r="T35" s="39"/>
      <c r="U35" s="39"/>
      <c r="V35" s="39"/>
      <c r="W35" s="273">
        <f>ROUND(BC94 + SUM(CG97:CG101), 2)</f>
        <v>0</v>
      </c>
      <c r="X35" s="272"/>
      <c r="Y35" s="272"/>
      <c r="Z35" s="272"/>
      <c r="AA35" s="272"/>
      <c r="AB35" s="272"/>
      <c r="AC35" s="272"/>
      <c r="AD35" s="272"/>
      <c r="AE35" s="272"/>
      <c r="AF35" s="39"/>
      <c r="AG35" s="39"/>
      <c r="AH35" s="39"/>
      <c r="AI35" s="39"/>
      <c r="AJ35" s="39"/>
      <c r="AK35" s="273">
        <v>0</v>
      </c>
      <c r="AL35" s="272"/>
      <c r="AM35" s="272"/>
      <c r="AN35" s="272"/>
      <c r="AO35" s="272"/>
      <c r="AP35" s="39"/>
      <c r="AQ35" s="39"/>
      <c r="AR35" s="40"/>
    </row>
    <row r="36" spans="1:57" s="3" customFormat="1" ht="14.4" hidden="1" customHeight="1">
      <c r="B36" s="38"/>
      <c r="C36" s="39"/>
      <c r="D36" s="39"/>
      <c r="E36" s="39"/>
      <c r="F36" s="26" t="s">
        <v>47</v>
      </c>
      <c r="G36" s="39"/>
      <c r="H36" s="39"/>
      <c r="I36" s="39"/>
      <c r="J36" s="39"/>
      <c r="K36" s="39"/>
      <c r="L36" s="271">
        <v>0</v>
      </c>
      <c r="M36" s="272"/>
      <c r="N36" s="272"/>
      <c r="O36" s="272"/>
      <c r="P36" s="272"/>
      <c r="Q36" s="39"/>
      <c r="R36" s="39"/>
      <c r="S36" s="39"/>
      <c r="T36" s="39"/>
      <c r="U36" s="39"/>
      <c r="V36" s="39"/>
      <c r="W36" s="273">
        <f>ROUND(BD94 + SUM(CH97:CH101), 2)</f>
        <v>0</v>
      </c>
      <c r="X36" s="272"/>
      <c r="Y36" s="272"/>
      <c r="Z36" s="272"/>
      <c r="AA36" s="272"/>
      <c r="AB36" s="272"/>
      <c r="AC36" s="272"/>
      <c r="AD36" s="272"/>
      <c r="AE36" s="272"/>
      <c r="AF36" s="39"/>
      <c r="AG36" s="39"/>
      <c r="AH36" s="39"/>
      <c r="AI36" s="39"/>
      <c r="AJ36" s="39"/>
      <c r="AK36" s="273">
        <v>0</v>
      </c>
      <c r="AL36" s="272"/>
      <c r="AM36" s="272"/>
      <c r="AN36" s="272"/>
      <c r="AO36" s="272"/>
      <c r="AP36" s="39"/>
      <c r="AQ36" s="39"/>
      <c r="AR36" s="40"/>
    </row>
    <row r="37" spans="1:57" s="2" customFormat="1" ht="6.9" customHeight="1">
      <c r="A37" s="32"/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5"/>
      <c r="BE37" s="32"/>
    </row>
    <row r="38" spans="1:57" s="2" customFormat="1" ht="25.95" customHeight="1">
      <c r="A38" s="32"/>
      <c r="B38" s="33"/>
      <c r="C38" s="41"/>
      <c r="D38" s="42" t="s">
        <v>48</v>
      </c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4" t="s">
        <v>49</v>
      </c>
      <c r="U38" s="43"/>
      <c r="V38" s="43"/>
      <c r="W38" s="43"/>
      <c r="X38" s="274" t="s">
        <v>50</v>
      </c>
      <c r="Y38" s="275"/>
      <c r="Z38" s="275"/>
      <c r="AA38" s="275"/>
      <c r="AB38" s="275"/>
      <c r="AC38" s="43"/>
      <c r="AD38" s="43"/>
      <c r="AE38" s="43"/>
      <c r="AF38" s="43"/>
      <c r="AG38" s="43"/>
      <c r="AH38" s="43"/>
      <c r="AI38" s="43"/>
      <c r="AJ38" s="43"/>
      <c r="AK38" s="276">
        <f>SUM(AK29:AK36)</f>
        <v>0</v>
      </c>
      <c r="AL38" s="275"/>
      <c r="AM38" s="275"/>
      <c r="AN38" s="275"/>
      <c r="AO38" s="277"/>
      <c r="AP38" s="41"/>
      <c r="AQ38" s="41"/>
      <c r="AR38" s="35"/>
      <c r="BE38" s="32"/>
    </row>
    <row r="39" spans="1:57" s="2" customFormat="1" ht="6.9" customHeight="1">
      <c r="A39" s="32"/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5"/>
      <c r="BE39" s="32"/>
    </row>
    <row r="40" spans="1:57" s="2" customFormat="1" ht="14.4" customHeight="1">
      <c r="A40" s="32"/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5"/>
      <c r="BE40" s="32"/>
    </row>
    <row r="41" spans="1:57" s="1" customFormat="1" ht="14.4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pans="1:57" s="1" customFormat="1" ht="14.4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pans="1:57" s="1" customFormat="1" ht="14.4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pans="1:57" s="1" customFormat="1" ht="14.4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pans="1:57" s="1" customFormat="1" ht="14.4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pans="1:57" s="1" customFormat="1" ht="14.4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pans="1:57" s="1" customFormat="1" ht="14.4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pans="1:57" s="1" customFormat="1" ht="14.4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pans="1:57" s="2" customFormat="1" ht="14.4" customHeight="1">
      <c r="B49" s="45"/>
      <c r="C49" s="46"/>
      <c r="D49" s="47" t="s">
        <v>51</v>
      </c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7" t="s">
        <v>52</v>
      </c>
      <c r="AI49" s="48"/>
      <c r="AJ49" s="48"/>
      <c r="AK49" s="48"/>
      <c r="AL49" s="48"/>
      <c r="AM49" s="48"/>
      <c r="AN49" s="48"/>
      <c r="AO49" s="48"/>
      <c r="AP49" s="46"/>
      <c r="AQ49" s="46"/>
      <c r="AR49" s="49"/>
    </row>
    <row r="50" spans="1:57" ht="10.199999999999999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 spans="1:57" ht="10.199999999999999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 spans="1:57" ht="10.199999999999999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 spans="1:57" ht="10.199999999999999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 spans="1:57" ht="10.199999999999999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 spans="1:57" ht="10.199999999999999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 spans="1:57" ht="10.199999999999999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 spans="1:57" ht="10.199999999999999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 spans="1:57" ht="10.199999999999999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 spans="1:57" ht="10.199999999999999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pans="1:57" s="2" customFormat="1" ht="13.2">
      <c r="A60" s="32"/>
      <c r="B60" s="33"/>
      <c r="C60" s="34"/>
      <c r="D60" s="50" t="s">
        <v>53</v>
      </c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50" t="s">
        <v>54</v>
      </c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50" t="s">
        <v>53</v>
      </c>
      <c r="AI60" s="37"/>
      <c r="AJ60" s="37"/>
      <c r="AK60" s="37"/>
      <c r="AL60" s="37"/>
      <c r="AM60" s="50" t="s">
        <v>54</v>
      </c>
      <c r="AN60" s="37"/>
      <c r="AO60" s="37"/>
      <c r="AP60" s="34"/>
      <c r="AQ60" s="34"/>
      <c r="AR60" s="35"/>
      <c r="BE60" s="32"/>
    </row>
    <row r="61" spans="1:57" ht="10.199999999999999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 spans="1:57" ht="10.199999999999999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 spans="1:57" ht="10.199999999999999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pans="1:57" s="2" customFormat="1" ht="13.2">
      <c r="A64" s="32"/>
      <c r="B64" s="33"/>
      <c r="C64" s="34"/>
      <c r="D64" s="47" t="s">
        <v>55</v>
      </c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47" t="s">
        <v>56</v>
      </c>
      <c r="AI64" s="51"/>
      <c r="AJ64" s="51"/>
      <c r="AK64" s="51"/>
      <c r="AL64" s="51"/>
      <c r="AM64" s="51"/>
      <c r="AN64" s="51"/>
      <c r="AO64" s="51"/>
      <c r="AP64" s="34"/>
      <c r="AQ64" s="34"/>
      <c r="AR64" s="35"/>
      <c r="BE64" s="32"/>
    </row>
    <row r="65" spans="1:57" ht="10.199999999999999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 spans="1:57" ht="10.199999999999999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 spans="1:57" ht="10.199999999999999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 spans="1:57" ht="10.199999999999999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 spans="1:57" ht="10.199999999999999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 spans="1:57" ht="10.199999999999999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 spans="1:57" ht="10.199999999999999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 spans="1:57" ht="10.199999999999999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 spans="1:57" ht="10.199999999999999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 spans="1:57" ht="10.199999999999999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pans="1:57" s="2" customFormat="1" ht="13.2">
      <c r="A75" s="32"/>
      <c r="B75" s="33"/>
      <c r="C75" s="34"/>
      <c r="D75" s="50" t="s">
        <v>53</v>
      </c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50" t="s">
        <v>54</v>
      </c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50" t="s">
        <v>53</v>
      </c>
      <c r="AI75" s="37"/>
      <c r="AJ75" s="37"/>
      <c r="AK75" s="37"/>
      <c r="AL75" s="37"/>
      <c r="AM75" s="50" t="s">
        <v>54</v>
      </c>
      <c r="AN75" s="37"/>
      <c r="AO75" s="37"/>
      <c r="AP75" s="34"/>
      <c r="AQ75" s="34"/>
      <c r="AR75" s="35"/>
      <c r="BE75" s="32"/>
    </row>
    <row r="76" spans="1:57" s="2" customFormat="1" ht="10.199999999999999">
      <c r="A76" s="32"/>
      <c r="B76" s="33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5"/>
      <c r="BE76" s="32"/>
    </row>
    <row r="77" spans="1:57" s="2" customFormat="1" ht="6.9" customHeight="1">
      <c r="A77" s="32"/>
      <c r="B77" s="52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3"/>
      <c r="AO77" s="53"/>
      <c r="AP77" s="53"/>
      <c r="AQ77" s="53"/>
      <c r="AR77" s="35"/>
      <c r="BE77" s="32"/>
    </row>
    <row r="81" spans="1:91" s="2" customFormat="1" ht="6.9" customHeight="1">
      <c r="A81" s="32"/>
      <c r="B81" s="54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/>
      <c r="AL81" s="55"/>
      <c r="AM81" s="55"/>
      <c r="AN81" s="55"/>
      <c r="AO81" s="55"/>
      <c r="AP81" s="55"/>
      <c r="AQ81" s="55"/>
      <c r="AR81" s="35"/>
      <c r="BE81" s="32"/>
    </row>
    <row r="82" spans="1:91" s="2" customFormat="1" ht="24.9" customHeight="1">
      <c r="A82" s="32"/>
      <c r="B82" s="33"/>
      <c r="C82" s="20" t="s">
        <v>57</v>
      </c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5"/>
      <c r="BE82" s="32"/>
    </row>
    <row r="83" spans="1:91" s="2" customFormat="1" ht="6.9" customHeight="1">
      <c r="A83" s="32"/>
      <c r="B83" s="33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5"/>
      <c r="BE83" s="32"/>
    </row>
    <row r="84" spans="1:91" s="4" customFormat="1" ht="12" customHeight="1">
      <c r="B84" s="56"/>
      <c r="C84" s="26" t="s">
        <v>13</v>
      </c>
      <c r="D84" s="57"/>
      <c r="E84" s="57"/>
      <c r="F84" s="57"/>
      <c r="G84" s="57"/>
      <c r="H84" s="57"/>
      <c r="I84" s="57"/>
      <c r="J84" s="57"/>
      <c r="K84" s="57"/>
      <c r="L84" s="57" t="str">
        <f>K5</f>
        <v>22-5127-01</v>
      </c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/>
      <c r="AK84" s="57"/>
      <c r="AL84" s="57"/>
      <c r="AM84" s="57"/>
      <c r="AN84" s="57"/>
      <c r="AO84" s="57"/>
      <c r="AP84" s="57"/>
      <c r="AQ84" s="57"/>
      <c r="AR84" s="58"/>
    </row>
    <row r="85" spans="1:91" s="5" customFormat="1" ht="36.9" customHeight="1">
      <c r="B85" s="59"/>
      <c r="C85" s="60" t="s">
        <v>16</v>
      </c>
      <c r="D85" s="61"/>
      <c r="E85" s="61"/>
      <c r="F85" s="61"/>
      <c r="G85" s="61"/>
      <c r="H85" s="61"/>
      <c r="I85" s="61"/>
      <c r="J85" s="61"/>
      <c r="K85" s="61"/>
      <c r="L85" s="232" t="str">
        <f>K6</f>
        <v>Areál autobusy Hranečník -  Kolárna</v>
      </c>
      <c r="M85" s="233"/>
      <c r="N85" s="233"/>
      <c r="O85" s="233"/>
      <c r="P85" s="233"/>
      <c r="Q85" s="233"/>
      <c r="R85" s="233"/>
      <c r="S85" s="233"/>
      <c r="T85" s="233"/>
      <c r="U85" s="233"/>
      <c r="V85" s="233"/>
      <c r="W85" s="233"/>
      <c r="X85" s="233"/>
      <c r="Y85" s="233"/>
      <c r="Z85" s="233"/>
      <c r="AA85" s="233"/>
      <c r="AB85" s="233"/>
      <c r="AC85" s="233"/>
      <c r="AD85" s="233"/>
      <c r="AE85" s="233"/>
      <c r="AF85" s="233"/>
      <c r="AG85" s="233"/>
      <c r="AH85" s="233"/>
      <c r="AI85" s="233"/>
      <c r="AJ85" s="233"/>
      <c r="AK85" s="61"/>
      <c r="AL85" s="61"/>
      <c r="AM85" s="61"/>
      <c r="AN85" s="61"/>
      <c r="AO85" s="61"/>
      <c r="AP85" s="61"/>
      <c r="AQ85" s="61"/>
      <c r="AR85" s="62"/>
    </row>
    <row r="86" spans="1:91" s="2" customFormat="1" ht="6.9" customHeight="1">
      <c r="A86" s="32"/>
      <c r="B86" s="33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5"/>
      <c r="BE86" s="32"/>
    </row>
    <row r="87" spans="1:91" s="2" customFormat="1" ht="12" customHeight="1">
      <c r="A87" s="32"/>
      <c r="B87" s="33"/>
      <c r="C87" s="26" t="s">
        <v>20</v>
      </c>
      <c r="D87" s="34"/>
      <c r="E87" s="34"/>
      <c r="F87" s="34"/>
      <c r="G87" s="34"/>
      <c r="H87" s="34"/>
      <c r="I87" s="34"/>
      <c r="J87" s="34"/>
      <c r="K87" s="34"/>
      <c r="L87" s="63" t="str">
        <f>IF(K8="","",K8)</f>
        <v>Ostrava</v>
      </c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26" t="s">
        <v>22</v>
      </c>
      <c r="AJ87" s="34"/>
      <c r="AK87" s="34"/>
      <c r="AL87" s="34"/>
      <c r="AM87" s="234" t="str">
        <f>IF(AN8= "","",AN8)</f>
        <v>29. 1. 2023</v>
      </c>
      <c r="AN87" s="234"/>
      <c r="AO87" s="34"/>
      <c r="AP87" s="34"/>
      <c r="AQ87" s="34"/>
      <c r="AR87" s="35"/>
      <c r="BE87" s="32"/>
    </row>
    <row r="88" spans="1:91" s="2" customFormat="1" ht="6.9" customHeight="1">
      <c r="A88" s="32"/>
      <c r="B88" s="33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5"/>
      <c r="BE88" s="32"/>
    </row>
    <row r="89" spans="1:91" s="2" customFormat="1" ht="15.15" customHeight="1">
      <c r="A89" s="32"/>
      <c r="B89" s="33"/>
      <c r="C89" s="26" t="s">
        <v>24</v>
      </c>
      <c r="D89" s="34"/>
      <c r="E89" s="34"/>
      <c r="F89" s="34"/>
      <c r="G89" s="34"/>
      <c r="H89" s="34"/>
      <c r="I89" s="34"/>
      <c r="J89" s="34"/>
      <c r="K89" s="34"/>
      <c r="L89" s="57" t="str">
        <f>IF(E11= "","",E11)</f>
        <v>Dopravní podnik Ostrava a.s.</v>
      </c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26" t="s">
        <v>30</v>
      </c>
      <c r="AJ89" s="34"/>
      <c r="AK89" s="34"/>
      <c r="AL89" s="34"/>
      <c r="AM89" s="241" t="str">
        <f>IF(E17="","",E17)</f>
        <v>Ing. Ondřej Juzik</v>
      </c>
      <c r="AN89" s="242"/>
      <c r="AO89" s="242"/>
      <c r="AP89" s="242"/>
      <c r="AQ89" s="34"/>
      <c r="AR89" s="35"/>
      <c r="AS89" s="235" t="s">
        <v>58</v>
      </c>
      <c r="AT89" s="236"/>
      <c r="AU89" s="65"/>
      <c r="AV89" s="65"/>
      <c r="AW89" s="65"/>
      <c r="AX89" s="65"/>
      <c r="AY89" s="65"/>
      <c r="AZ89" s="65"/>
      <c r="BA89" s="65"/>
      <c r="BB89" s="65"/>
      <c r="BC89" s="65"/>
      <c r="BD89" s="66"/>
      <c r="BE89" s="32"/>
    </row>
    <row r="90" spans="1:91" s="2" customFormat="1" ht="15.15" customHeight="1">
      <c r="A90" s="32"/>
      <c r="B90" s="33"/>
      <c r="C90" s="26" t="s">
        <v>28</v>
      </c>
      <c r="D90" s="34"/>
      <c r="E90" s="34"/>
      <c r="F90" s="34"/>
      <c r="G90" s="34"/>
      <c r="H90" s="34"/>
      <c r="I90" s="34"/>
      <c r="J90" s="34"/>
      <c r="K90" s="34"/>
      <c r="L90" s="57" t="str">
        <f>IF(E14= "Vyplň údaj","",E14)</f>
        <v/>
      </c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26" t="s">
        <v>33</v>
      </c>
      <c r="AJ90" s="34"/>
      <c r="AK90" s="34"/>
      <c r="AL90" s="34"/>
      <c r="AM90" s="241" t="str">
        <f>IF(E20="","",E20)</f>
        <v>BKB Metal, a.s.</v>
      </c>
      <c r="AN90" s="242"/>
      <c r="AO90" s="242"/>
      <c r="AP90" s="242"/>
      <c r="AQ90" s="34"/>
      <c r="AR90" s="35"/>
      <c r="AS90" s="237"/>
      <c r="AT90" s="238"/>
      <c r="AU90" s="67"/>
      <c r="AV90" s="67"/>
      <c r="AW90" s="67"/>
      <c r="AX90" s="67"/>
      <c r="AY90" s="67"/>
      <c r="AZ90" s="67"/>
      <c r="BA90" s="67"/>
      <c r="BB90" s="67"/>
      <c r="BC90" s="67"/>
      <c r="BD90" s="68"/>
      <c r="BE90" s="32"/>
    </row>
    <row r="91" spans="1:91" s="2" customFormat="1" ht="10.8" customHeight="1">
      <c r="A91" s="32"/>
      <c r="B91" s="33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5"/>
      <c r="AS91" s="239"/>
      <c r="AT91" s="240"/>
      <c r="AU91" s="69"/>
      <c r="AV91" s="69"/>
      <c r="AW91" s="69"/>
      <c r="AX91" s="69"/>
      <c r="AY91" s="69"/>
      <c r="AZ91" s="69"/>
      <c r="BA91" s="69"/>
      <c r="BB91" s="69"/>
      <c r="BC91" s="69"/>
      <c r="BD91" s="70"/>
      <c r="BE91" s="32"/>
    </row>
    <row r="92" spans="1:91" s="2" customFormat="1" ht="29.25" customHeight="1">
      <c r="A92" s="32"/>
      <c r="B92" s="33"/>
      <c r="C92" s="246" t="s">
        <v>59</v>
      </c>
      <c r="D92" s="244"/>
      <c r="E92" s="244"/>
      <c r="F92" s="244"/>
      <c r="G92" s="244"/>
      <c r="H92" s="71"/>
      <c r="I92" s="243" t="s">
        <v>60</v>
      </c>
      <c r="J92" s="244"/>
      <c r="K92" s="244"/>
      <c r="L92" s="244"/>
      <c r="M92" s="244"/>
      <c r="N92" s="244"/>
      <c r="O92" s="244"/>
      <c r="P92" s="244"/>
      <c r="Q92" s="244"/>
      <c r="R92" s="244"/>
      <c r="S92" s="244"/>
      <c r="T92" s="244"/>
      <c r="U92" s="244"/>
      <c r="V92" s="244"/>
      <c r="W92" s="244"/>
      <c r="X92" s="244"/>
      <c r="Y92" s="244"/>
      <c r="Z92" s="244"/>
      <c r="AA92" s="244"/>
      <c r="AB92" s="244"/>
      <c r="AC92" s="244"/>
      <c r="AD92" s="244"/>
      <c r="AE92" s="244"/>
      <c r="AF92" s="244"/>
      <c r="AG92" s="247" t="s">
        <v>61</v>
      </c>
      <c r="AH92" s="244"/>
      <c r="AI92" s="244"/>
      <c r="AJ92" s="244"/>
      <c r="AK92" s="244"/>
      <c r="AL92" s="244"/>
      <c r="AM92" s="244"/>
      <c r="AN92" s="243" t="s">
        <v>62</v>
      </c>
      <c r="AO92" s="244"/>
      <c r="AP92" s="245"/>
      <c r="AQ92" s="72" t="s">
        <v>63</v>
      </c>
      <c r="AR92" s="35"/>
      <c r="AS92" s="73" t="s">
        <v>64</v>
      </c>
      <c r="AT92" s="74" t="s">
        <v>65</v>
      </c>
      <c r="AU92" s="74" t="s">
        <v>66</v>
      </c>
      <c r="AV92" s="74" t="s">
        <v>67</v>
      </c>
      <c r="AW92" s="74" t="s">
        <v>68</v>
      </c>
      <c r="AX92" s="74" t="s">
        <v>69</v>
      </c>
      <c r="AY92" s="74" t="s">
        <v>70</v>
      </c>
      <c r="AZ92" s="74" t="s">
        <v>71</v>
      </c>
      <c r="BA92" s="74" t="s">
        <v>72</v>
      </c>
      <c r="BB92" s="74" t="s">
        <v>73</v>
      </c>
      <c r="BC92" s="74" t="s">
        <v>74</v>
      </c>
      <c r="BD92" s="75" t="s">
        <v>75</v>
      </c>
      <c r="BE92" s="32"/>
    </row>
    <row r="93" spans="1:91" s="2" customFormat="1" ht="10.8" customHeight="1">
      <c r="A93" s="32"/>
      <c r="B93" s="33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5"/>
      <c r="AS93" s="76"/>
      <c r="AT93" s="77"/>
      <c r="AU93" s="77"/>
      <c r="AV93" s="77"/>
      <c r="AW93" s="77"/>
      <c r="AX93" s="77"/>
      <c r="AY93" s="77"/>
      <c r="AZ93" s="77"/>
      <c r="BA93" s="77"/>
      <c r="BB93" s="77"/>
      <c r="BC93" s="77"/>
      <c r="BD93" s="78"/>
      <c r="BE93" s="32"/>
    </row>
    <row r="94" spans="1:91" s="6" customFormat="1" ht="32.4" customHeight="1">
      <c r="B94" s="79"/>
      <c r="C94" s="80" t="s">
        <v>76</v>
      </c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  <c r="R94" s="81"/>
      <c r="S94" s="81"/>
      <c r="T94" s="81"/>
      <c r="U94" s="81"/>
      <c r="V94" s="81"/>
      <c r="W94" s="81"/>
      <c r="X94" s="81"/>
      <c r="Y94" s="81"/>
      <c r="Z94" s="81"/>
      <c r="AA94" s="81"/>
      <c r="AB94" s="81"/>
      <c r="AC94" s="81"/>
      <c r="AD94" s="81"/>
      <c r="AE94" s="81"/>
      <c r="AF94" s="81"/>
      <c r="AG94" s="255">
        <f>ROUND(AG95,2)</f>
        <v>0</v>
      </c>
      <c r="AH94" s="255"/>
      <c r="AI94" s="255"/>
      <c r="AJ94" s="255"/>
      <c r="AK94" s="255"/>
      <c r="AL94" s="255"/>
      <c r="AM94" s="255"/>
      <c r="AN94" s="256">
        <f>SUM(AG94,AT94)</f>
        <v>0</v>
      </c>
      <c r="AO94" s="256"/>
      <c r="AP94" s="256"/>
      <c r="AQ94" s="83" t="s">
        <v>1</v>
      </c>
      <c r="AR94" s="84"/>
      <c r="AS94" s="85">
        <f>ROUND(AS95,2)</f>
        <v>0</v>
      </c>
      <c r="AT94" s="86">
        <f>ROUND(SUM(AV94:AW94),2)</f>
        <v>0</v>
      </c>
      <c r="AU94" s="87">
        <f>ROUND(AU95,5)</f>
        <v>0</v>
      </c>
      <c r="AV94" s="86">
        <f>ROUND(AZ94*L32,2)</f>
        <v>0</v>
      </c>
      <c r="AW94" s="86">
        <f>ROUND(BA94*L33,2)</f>
        <v>0</v>
      </c>
      <c r="AX94" s="86">
        <f>ROUND(BB94*L32,2)</f>
        <v>0</v>
      </c>
      <c r="AY94" s="86">
        <f>ROUND(BC94*L33,2)</f>
        <v>0</v>
      </c>
      <c r="AZ94" s="86">
        <f>ROUND(AZ95,2)</f>
        <v>0</v>
      </c>
      <c r="BA94" s="86">
        <f>ROUND(BA95,2)</f>
        <v>0</v>
      </c>
      <c r="BB94" s="86">
        <f>ROUND(BB95,2)</f>
        <v>0</v>
      </c>
      <c r="BC94" s="86">
        <f>ROUND(BC95,2)</f>
        <v>0</v>
      </c>
      <c r="BD94" s="88">
        <f>ROUND(BD95,2)</f>
        <v>0</v>
      </c>
      <c r="BS94" s="89" t="s">
        <v>77</v>
      </c>
      <c r="BT94" s="89" t="s">
        <v>78</v>
      </c>
      <c r="BU94" s="90" t="s">
        <v>79</v>
      </c>
      <c r="BV94" s="89" t="s">
        <v>80</v>
      </c>
      <c r="BW94" s="89" t="s">
        <v>5</v>
      </c>
      <c r="BX94" s="89" t="s">
        <v>81</v>
      </c>
      <c r="CL94" s="89" t="s">
        <v>1</v>
      </c>
    </row>
    <row r="95" spans="1:91" s="7" customFormat="1" ht="16.5" customHeight="1">
      <c r="A95" s="91" t="s">
        <v>82</v>
      </c>
      <c r="B95" s="92"/>
      <c r="C95" s="93"/>
      <c r="D95" s="248" t="s">
        <v>77</v>
      </c>
      <c r="E95" s="248"/>
      <c r="F95" s="248"/>
      <c r="G95" s="248"/>
      <c r="H95" s="248"/>
      <c r="I95" s="94"/>
      <c r="J95" s="248" t="s">
        <v>83</v>
      </c>
      <c r="K95" s="248"/>
      <c r="L95" s="248"/>
      <c r="M95" s="248"/>
      <c r="N95" s="248"/>
      <c r="O95" s="248"/>
      <c r="P95" s="248"/>
      <c r="Q95" s="248"/>
      <c r="R95" s="248"/>
      <c r="S95" s="248"/>
      <c r="T95" s="248"/>
      <c r="U95" s="248"/>
      <c r="V95" s="248"/>
      <c r="W95" s="248"/>
      <c r="X95" s="248"/>
      <c r="Y95" s="248"/>
      <c r="Z95" s="248"/>
      <c r="AA95" s="248"/>
      <c r="AB95" s="248"/>
      <c r="AC95" s="248"/>
      <c r="AD95" s="248"/>
      <c r="AE95" s="248"/>
      <c r="AF95" s="248"/>
      <c r="AG95" s="249">
        <f>'D - Elektro'!J32</f>
        <v>0</v>
      </c>
      <c r="AH95" s="250"/>
      <c r="AI95" s="250"/>
      <c r="AJ95" s="250"/>
      <c r="AK95" s="250"/>
      <c r="AL95" s="250"/>
      <c r="AM95" s="250"/>
      <c r="AN95" s="249">
        <f>SUM(AG95,AT95)</f>
        <v>0</v>
      </c>
      <c r="AO95" s="250"/>
      <c r="AP95" s="250"/>
      <c r="AQ95" s="95" t="s">
        <v>84</v>
      </c>
      <c r="AR95" s="96"/>
      <c r="AS95" s="97">
        <v>0</v>
      </c>
      <c r="AT95" s="98">
        <f>ROUND(SUM(AV95:AW95),2)</f>
        <v>0</v>
      </c>
      <c r="AU95" s="99">
        <f>'D - Elektro'!P129</f>
        <v>0</v>
      </c>
      <c r="AV95" s="98">
        <f>'D - Elektro'!J35</f>
        <v>0</v>
      </c>
      <c r="AW95" s="98">
        <f>'D - Elektro'!J36</f>
        <v>0</v>
      </c>
      <c r="AX95" s="98">
        <f>'D - Elektro'!J37</f>
        <v>0</v>
      </c>
      <c r="AY95" s="98">
        <f>'D - Elektro'!J38</f>
        <v>0</v>
      </c>
      <c r="AZ95" s="98">
        <f>'D - Elektro'!F35</f>
        <v>0</v>
      </c>
      <c r="BA95" s="98">
        <f>'D - Elektro'!F36</f>
        <v>0</v>
      </c>
      <c r="BB95" s="98">
        <f>'D - Elektro'!F37</f>
        <v>0</v>
      </c>
      <c r="BC95" s="98">
        <f>'D - Elektro'!F38</f>
        <v>0</v>
      </c>
      <c r="BD95" s="100">
        <f>'D - Elektro'!F39</f>
        <v>0</v>
      </c>
      <c r="BT95" s="101" t="s">
        <v>85</v>
      </c>
      <c r="BV95" s="101" t="s">
        <v>80</v>
      </c>
      <c r="BW95" s="101" t="s">
        <v>86</v>
      </c>
      <c r="BX95" s="101" t="s">
        <v>5</v>
      </c>
      <c r="CL95" s="101" t="s">
        <v>1</v>
      </c>
      <c r="CM95" s="101" t="s">
        <v>87</v>
      </c>
    </row>
    <row r="96" spans="1:91" ht="10.199999999999999">
      <c r="B96" s="18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7"/>
    </row>
    <row r="97" spans="1:89" s="2" customFormat="1" ht="30" customHeight="1">
      <c r="A97" s="32"/>
      <c r="B97" s="33"/>
      <c r="C97" s="80" t="s">
        <v>88</v>
      </c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256">
        <f>ROUND(SUM(AG98:AG101), 2)</f>
        <v>0</v>
      </c>
      <c r="AH97" s="256"/>
      <c r="AI97" s="256"/>
      <c r="AJ97" s="256"/>
      <c r="AK97" s="256"/>
      <c r="AL97" s="256"/>
      <c r="AM97" s="256"/>
      <c r="AN97" s="256">
        <f>ROUND(SUM(AN98:AN101), 2)</f>
        <v>0</v>
      </c>
      <c r="AO97" s="256"/>
      <c r="AP97" s="256"/>
      <c r="AQ97" s="102"/>
      <c r="AR97" s="35"/>
      <c r="AS97" s="73" t="s">
        <v>89</v>
      </c>
      <c r="AT97" s="74" t="s">
        <v>90</v>
      </c>
      <c r="AU97" s="74" t="s">
        <v>42</v>
      </c>
      <c r="AV97" s="75" t="s">
        <v>65</v>
      </c>
      <c r="AW97" s="32"/>
      <c r="AX97" s="32"/>
      <c r="AY97" s="32"/>
      <c r="AZ97" s="32"/>
      <c r="BA97" s="32"/>
      <c r="BB97" s="32"/>
      <c r="BC97" s="32"/>
      <c r="BD97" s="32"/>
      <c r="BE97" s="32"/>
    </row>
    <row r="98" spans="1:89" s="2" customFormat="1" ht="19.95" customHeight="1">
      <c r="A98" s="32"/>
      <c r="B98" s="33"/>
      <c r="C98" s="34"/>
      <c r="D98" s="253" t="s">
        <v>91</v>
      </c>
      <c r="E98" s="253"/>
      <c r="F98" s="253"/>
      <c r="G98" s="253"/>
      <c r="H98" s="253"/>
      <c r="I98" s="253"/>
      <c r="J98" s="253"/>
      <c r="K98" s="253"/>
      <c r="L98" s="253"/>
      <c r="M98" s="253"/>
      <c r="N98" s="253"/>
      <c r="O98" s="253"/>
      <c r="P98" s="253"/>
      <c r="Q98" s="253"/>
      <c r="R98" s="253"/>
      <c r="S98" s="253"/>
      <c r="T98" s="253"/>
      <c r="U98" s="253"/>
      <c r="V98" s="253"/>
      <c r="W98" s="253"/>
      <c r="X98" s="253"/>
      <c r="Y98" s="253"/>
      <c r="Z98" s="253"/>
      <c r="AA98" s="253"/>
      <c r="AB98" s="253"/>
      <c r="AC98" s="34"/>
      <c r="AD98" s="34"/>
      <c r="AE98" s="34"/>
      <c r="AF98" s="34"/>
      <c r="AG98" s="251">
        <f>ROUND(AG94 * AS98, 2)</f>
        <v>0</v>
      </c>
      <c r="AH98" s="252"/>
      <c r="AI98" s="252"/>
      <c r="AJ98" s="252"/>
      <c r="AK98" s="252"/>
      <c r="AL98" s="252"/>
      <c r="AM98" s="252"/>
      <c r="AN98" s="252">
        <f>ROUND(AG98 + AV98, 2)</f>
        <v>0</v>
      </c>
      <c r="AO98" s="252"/>
      <c r="AP98" s="252"/>
      <c r="AQ98" s="34"/>
      <c r="AR98" s="35"/>
      <c r="AS98" s="105">
        <v>0</v>
      </c>
      <c r="AT98" s="106" t="s">
        <v>92</v>
      </c>
      <c r="AU98" s="106" t="s">
        <v>43</v>
      </c>
      <c r="AV98" s="107">
        <f>ROUND(IF(AU98="základní",AG98*L32,IF(AU98="snížená",AG98*L33,0)), 2)</f>
        <v>0</v>
      </c>
      <c r="AW98" s="32"/>
      <c r="AX98" s="32"/>
      <c r="AY98" s="32"/>
      <c r="AZ98" s="32"/>
      <c r="BA98" s="32"/>
      <c r="BB98" s="32"/>
      <c r="BC98" s="32"/>
      <c r="BD98" s="32"/>
      <c r="BE98" s="32"/>
      <c r="BV98" s="14" t="s">
        <v>93</v>
      </c>
      <c r="BY98" s="108">
        <f>IF(AU98="základní",AV98,0)</f>
        <v>0</v>
      </c>
      <c r="BZ98" s="108">
        <f>IF(AU98="snížená",AV98,0)</f>
        <v>0</v>
      </c>
      <c r="CA98" s="108">
        <v>0</v>
      </c>
      <c r="CB98" s="108">
        <v>0</v>
      </c>
      <c r="CC98" s="108">
        <v>0</v>
      </c>
      <c r="CD98" s="108">
        <f>IF(AU98="základní",AG98,0)</f>
        <v>0</v>
      </c>
      <c r="CE98" s="108">
        <f>IF(AU98="snížená",AG98,0)</f>
        <v>0</v>
      </c>
      <c r="CF98" s="108">
        <f>IF(AU98="zákl. přenesená",AG98,0)</f>
        <v>0</v>
      </c>
      <c r="CG98" s="108">
        <f>IF(AU98="sníž. přenesená",AG98,0)</f>
        <v>0</v>
      </c>
      <c r="CH98" s="108">
        <f>IF(AU98="nulová",AG98,0)</f>
        <v>0</v>
      </c>
      <c r="CI98" s="14">
        <f>IF(AU98="základní",1,IF(AU98="snížená",2,IF(AU98="zákl. přenesená",4,IF(AU98="sníž. přenesená",5,3))))</f>
        <v>1</v>
      </c>
      <c r="CJ98" s="14">
        <f>IF(AT98="stavební čast",1,IF(AT98="investiční čast",2,3))</f>
        <v>1</v>
      </c>
      <c r="CK98" s="14" t="str">
        <f>IF(D98="Vyplň vlastní","","x")</f>
        <v>x</v>
      </c>
    </row>
    <row r="99" spans="1:89" s="2" customFormat="1" ht="19.95" customHeight="1">
      <c r="A99" s="32"/>
      <c r="B99" s="33"/>
      <c r="C99" s="34"/>
      <c r="D99" s="254" t="s">
        <v>94</v>
      </c>
      <c r="E99" s="253"/>
      <c r="F99" s="253"/>
      <c r="G99" s="253"/>
      <c r="H99" s="253"/>
      <c r="I99" s="253"/>
      <c r="J99" s="253"/>
      <c r="K99" s="253"/>
      <c r="L99" s="253"/>
      <c r="M99" s="253"/>
      <c r="N99" s="253"/>
      <c r="O99" s="253"/>
      <c r="P99" s="253"/>
      <c r="Q99" s="253"/>
      <c r="R99" s="253"/>
      <c r="S99" s="253"/>
      <c r="T99" s="253"/>
      <c r="U99" s="253"/>
      <c r="V99" s="253"/>
      <c r="W99" s="253"/>
      <c r="X99" s="253"/>
      <c r="Y99" s="253"/>
      <c r="Z99" s="253"/>
      <c r="AA99" s="253"/>
      <c r="AB99" s="253"/>
      <c r="AC99" s="34"/>
      <c r="AD99" s="34"/>
      <c r="AE99" s="34"/>
      <c r="AF99" s="34"/>
      <c r="AG99" s="251">
        <f>ROUND(AG94 * AS99, 2)</f>
        <v>0</v>
      </c>
      <c r="AH99" s="252"/>
      <c r="AI99" s="252"/>
      <c r="AJ99" s="252"/>
      <c r="AK99" s="252"/>
      <c r="AL99" s="252"/>
      <c r="AM99" s="252"/>
      <c r="AN99" s="252">
        <f>ROUND(AG99 + AV99, 2)</f>
        <v>0</v>
      </c>
      <c r="AO99" s="252"/>
      <c r="AP99" s="252"/>
      <c r="AQ99" s="34"/>
      <c r="AR99" s="35"/>
      <c r="AS99" s="105">
        <v>0</v>
      </c>
      <c r="AT99" s="106" t="s">
        <v>92</v>
      </c>
      <c r="AU99" s="106" t="s">
        <v>43</v>
      </c>
      <c r="AV99" s="107">
        <f>ROUND(IF(AU99="základní",AG99*L32,IF(AU99="snížená",AG99*L33,0)), 2)</f>
        <v>0</v>
      </c>
      <c r="AW99" s="32"/>
      <c r="AX99" s="32"/>
      <c r="AY99" s="32"/>
      <c r="AZ99" s="32"/>
      <c r="BA99" s="32"/>
      <c r="BB99" s="32"/>
      <c r="BC99" s="32"/>
      <c r="BD99" s="32"/>
      <c r="BE99" s="32"/>
      <c r="BV99" s="14" t="s">
        <v>95</v>
      </c>
      <c r="BY99" s="108">
        <f>IF(AU99="základní",AV99,0)</f>
        <v>0</v>
      </c>
      <c r="BZ99" s="108">
        <f>IF(AU99="snížená",AV99,0)</f>
        <v>0</v>
      </c>
      <c r="CA99" s="108">
        <v>0</v>
      </c>
      <c r="CB99" s="108">
        <v>0</v>
      </c>
      <c r="CC99" s="108">
        <v>0</v>
      </c>
      <c r="CD99" s="108">
        <f>IF(AU99="základní",AG99,0)</f>
        <v>0</v>
      </c>
      <c r="CE99" s="108">
        <f>IF(AU99="snížená",AG99,0)</f>
        <v>0</v>
      </c>
      <c r="CF99" s="108">
        <f>IF(AU99="zákl. přenesená",AG99,0)</f>
        <v>0</v>
      </c>
      <c r="CG99" s="108">
        <f>IF(AU99="sníž. přenesená",AG99,0)</f>
        <v>0</v>
      </c>
      <c r="CH99" s="108">
        <f>IF(AU99="nulová",AG99,0)</f>
        <v>0</v>
      </c>
      <c r="CI99" s="14">
        <f>IF(AU99="základní",1,IF(AU99="snížená",2,IF(AU99="zákl. přenesená",4,IF(AU99="sníž. přenesená",5,3))))</f>
        <v>1</v>
      </c>
      <c r="CJ99" s="14">
        <f>IF(AT99="stavební čast",1,IF(AT99="investiční čast",2,3))</f>
        <v>1</v>
      </c>
      <c r="CK99" s="14" t="str">
        <f>IF(D99="Vyplň vlastní","","x")</f>
        <v/>
      </c>
    </row>
    <row r="100" spans="1:89" s="2" customFormat="1" ht="19.95" customHeight="1">
      <c r="A100" s="32"/>
      <c r="B100" s="33"/>
      <c r="C100" s="34"/>
      <c r="D100" s="254" t="s">
        <v>94</v>
      </c>
      <c r="E100" s="253"/>
      <c r="F100" s="253"/>
      <c r="G100" s="253"/>
      <c r="H100" s="253"/>
      <c r="I100" s="253"/>
      <c r="J100" s="253"/>
      <c r="K100" s="253"/>
      <c r="L100" s="253"/>
      <c r="M100" s="253"/>
      <c r="N100" s="253"/>
      <c r="O100" s="253"/>
      <c r="P100" s="253"/>
      <c r="Q100" s="253"/>
      <c r="R100" s="253"/>
      <c r="S100" s="253"/>
      <c r="T100" s="253"/>
      <c r="U100" s="253"/>
      <c r="V100" s="253"/>
      <c r="W100" s="253"/>
      <c r="X100" s="253"/>
      <c r="Y100" s="253"/>
      <c r="Z100" s="253"/>
      <c r="AA100" s="253"/>
      <c r="AB100" s="253"/>
      <c r="AC100" s="34"/>
      <c r="AD100" s="34"/>
      <c r="AE100" s="34"/>
      <c r="AF100" s="34"/>
      <c r="AG100" s="251">
        <f>ROUND(AG94 * AS100, 2)</f>
        <v>0</v>
      </c>
      <c r="AH100" s="252"/>
      <c r="AI100" s="252"/>
      <c r="AJ100" s="252"/>
      <c r="AK100" s="252"/>
      <c r="AL100" s="252"/>
      <c r="AM100" s="252"/>
      <c r="AN100" s="252">
        <f>ROUND(AG100 + AV100, 2)</f>
        <v>0</v>
      </c>
      <c r="AO100" s="252"/>
      <c r="AP100" s="252"/>
      <c r="AQ100" s="34"/>
      <c r="AR100" s="35"/>
      <c r="AS100" s="105">
        <v>0</v>
      </c>
      <c r="AT100" s="106" t="s">
        <v>92</v>
      </c>
      <c r="AU100" s="106" t="s">
        <v>43</v>
      </c>
      <c r="AV100" s="107">
        <f>ROUND(IF(AU100="základní",AG100*L32,IF(AU100="snížená",AG100*L33,0)), 2)</f>
        <v>0</v>
      </c>
      <c r="AW100" s="32"/>
      <c r="AX100" s="32"/>
      <c r="AY100" s="32"/>
      <c r="AZ100" s="32"/>
      <c r="BA100" s="32"/>
      <c r="BB100" s="32"/>
      <c r="BC100" s="32"/>
      <c r="BD100" s="32"/>
      <c r="BE100" s="32"/>
      <c r="BV100" s="14" t="s">
        <v>95</v>
      </c>
      <c r="BY100" s="108">
        <f>IF(AU100="základní",AV100,0)</f>
        <v>0</v>
      </c>
      <c r="BZ100" s="108">
        <f>IF(AU100="snížená",AV100,0)</f>
        <v>0</v>
      </c>
      <c r="CA100" s="108">
        <v>0</v>
      </c>
      <c r="CB100" s="108">
        <v>0</v>
      </c>
      <c r="CC100" s="108">
        <v>0</v>
      </c>
      <c r="CD100" s="108">
        <f>IF(AU100="základní",AG100,0)</f>
        <v>0</v>
      </c>
      <c r="CE100" s="108">
        <f>IF(AU100="snížená",AG100,0)</f>
        <v>0</v>
      </c>
      <c r="CF100" s="108">
        <f>IF(AU100="zákl. přenesená",AG100,0)</f>
        <v>0</v>
      </c>
      <c r="CG100" s="108">
        <f>IF(AU100="sníž. přenesená",AG100,0)</f>
        <v>0</v>
      </c>
      <c r="CH100" s="108">
        <f>IF(AU100="nulová",AG100,0)</f>
        <v>0</v>
      </c>
      <c r="CI100" s="14">
        <f>IF(AU100="základní",1,IF(AU100="snížená",2,IF(AU100="zákl. přenesená",4,IF(AU100="sníž. přenesená",5,3))))</f>
        <v>1</v>
      </c>
      <c r="CJ100" s="14">
        <f>IF(AT100="stavební čast",1,IF(AT100="investiční čast",2,3))</f>
        <v>1</v>
      </c>
      <c r="CK100" s="14" t="str">
        <f>IF(D100="Vyplň vlastní","","x")</f>
        <v/>
      </c>
    </row>
    <row r="101" spans="1:89" s="2" customFormat="1" ht="19.95" customHeight="1">
      <c r="A101" s="32"/>
      <c r="B101" s="33"/>
      <c r="C101" s="34"/>
      <c r="D101" s="254" t="s">
        <v>94</v>
      </c>
      <c r="E101" s="253"/>
      <c r="F101" s="253"/>
      <c r="G101" s="253"/>
      <c r="H101" s="253"/>
      <c r="I101" s="253"/>
      <c r="J101" s="253"/>
      <c r="K101" s="253"/>
      <c r="L101" s="253"/>
      <c r="M101" s="253"/>
      <c r="N101" s="253"/>
      <c r="O101" s="253"/>
      <c r="P101" s="253"/>
      <c r="Q101" s="253"/>
      <c r="R101" s="253"/>
      <c r="S101" s="253"/>
      <c r="T101" s="253"/>
      <c r="U101" s="253"/>
      <c r="V101" s="253"/>
      <c r="W101" s="253"/>
      <c r="X101" s="253"/>
      <c r="Y101" s="253"/>
      <c r="Z101" s="253"/>
      <c r="AA101" s="253"/>
      <c r="AB101" s="253"/>
      <c r="AC101" s="34"/>
      <c r="AD101" s="34"/>
      <c r="AE101" s="34"/>
      <c r="AF101" s="34"/>
      <c r="AG101" s="251">
        <f>ROUND(AG94 * AS101, 2)</f>
        <v>0</v>
      </c>
      <c r="AH101" s="252"/>
      <c r="AI101" s="252"/>
      <c r="AJ101" s="252"/>
      <c r="AK101" s="252"/>
      <c r="AL101" s="252"/>
      <c r="AM101" s="252"/>
      <c r="AN101" s="252">
        <f>ROUND(AG101 + AV101, 2)</f>
        <v>0</v>
      </c>
      <c r="AO101" s="252"/>
      <c r="AP101" s="252"/>
      <c r="AQ101" s="34"/>
      <c r="AR101" s="35"/>
      <c r="AS101" s="109">
        <v>0</v>
      </c>
      <c r="AT101" s="110" t="s">
        <v>92</v>
      </c>
      <c r="AU101" s="110" t="s">
        <v>43</v>
      </c>
      <c r="AV101" s="111">
        <f>ROUND(IF(AU101="základní",AG101*L32,IF(AU101="snížená",AG101*L33,0)), 2)</f>
        <v>0</v>
      </c>
      <c r="AW101" s="32"/>
      <c r="AX101" s="32"/>
      <c r="AY101" s="32"/>
      <c r="AZ101" s="32"/>
      <c r="BA101" s="32"/>
      <c r="BB101" s="32"/>
      <c r="BC101" s="32"/>
      <c r="BD101" s="32"/>
      <c r="BE101" s="32"/>
      <c r="BV101" s="14" t="s">
        <v>95</v>
      </c>
      <c r="BY101" s="108">
        <f>IF(AU101="základní",AV101,0)</f>
        <v>0</v>
      </c>
      <c r="BZ101" s="108">
        <f>IF(AU101="snížená",AV101,0)</f>
        <v>0</v>
      </c>
      <c r="CA101" s="108">
        <v>0</v>
      </c>
      <c r="CB101" s="108">
        <v>0</v>
      </c>
      <c r="CC101" s="108">
        <v>0</v>
      </c>
      <c r="CD101" s="108">
        <f>IF(AU101="základní",AG101,0)</f>
        <v>0</v>
      </c>
      <c r="CE101" s="108">
        <f>IF(AU101="snížená",AG101,0)</f>
        <v>0</v>
      </c>
      <c r="CF101" s="108">
        <f>IF(AU101="zákl. přenesená",AG101,0)</f>
        <v>0</v>
      </c>
      <c r="CG101" s="108">
        <f>IF(AU101="sníž. přenesená",AG101,0)</f>
        <v>0</v>
      </c>
      <c r="CH101" s="108">
        <f>IF(AU101="nulová",AG101,0)</f>
        <v>0</v>
      </c>
      <c r="CI101" s="14">
        <f>IF(AU101="základní",1,IF(AU101="snížená",2,IF(AU101="zákl. přenesená",4,IF(AU101="sníž. přenesená",5,3))))</f>
        <v>1</v>
      </c>
      <c r="CJ101" s="14">
        <f>IF(AT101="stavební čast",1,IF(AT101="investiční čast",2,3))</f>
        <v>1</v>
      </c>
      <c r="CK101" s="14" t="str">
        <f>IF(D101="Vyplň vlastní","","x")</f>
        <v/>
      </c>
    </row>
    <row r="102" spans="1:89" s="2" customFormat="1" ht="10.8" customHeight="1">
      <c r="A102" s="32"/>
      <c r="B102" s="33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/>
      <c r="AP102" s="34"/>
      <c r="AQ102" s="34"/>
      <c r="AR102" s="35"/>
      <c r="AS102" s="32"/>
      <c r="AT102" s="32"/>
      <c r="AU102" s="32"/>
      <c r="AV102" s="32"/>
      <c r="AW102" s="32"/>
      <c r="AX102" s="32"/>
      <c r="AY102" s="32"/>
      <c r="AZ102" s="32"/>
      <c r="BA102" s="32"/>
      <c r="BB102" s="32"/>
      <c r="BC102" s="32"/>
      <c r="BD102" s="32"/>
      <c r="BE102" s="32"/>
    </row>
    <row r="103" spans="1:89" s="2" customFormat="1" ht="30" customHeight="1">
      <c r="A103" s="32"/>
      <c r="B103" s="33"/>
      <c r="C103" s="112" t="s">
        <v>96</v>
      </c>
      <c r="D103" s="113"/>
      <c r="E103" s="113"/>
      <c r="F103" s="113"/>
      <c r="G103" s="113"/>
      <c r="H103" s="113"/>
      <c r="I103" s="113"/>
      <c r="J103" s="113"/>
      <c r="K103" s="113"/>
      <c r="L103" s="113"/>
      <c r="M103" s="113"/>
      <c r="N103" s="113"/>
      <c r="O103" s="113"/>
      <c r="P103" s="113"/>
      <c r="Q103" s="113"/>
      <c r="R103" s="113"/>
      <c r="S103" s="113"/>
      <c r="T103" s="113"/>
      <c r="U103" s="113"/>
      <c r="V103" s="113"/>
      <c r="W103" s="113"/>
      <c r="X103" s="113"/>
      <c r="Y103" s="113"/>
      <c r="Z103" s="113"/>
      <c r="AA103" s="113"/>
      <c r="AB103" s="113"/>
      <c r="AC103" s="113"/>
      <c r="AD103" s="113"/>
      <c r="AE103" s="113"/>
      <c r="AF103" s="113"/>
      <c r="AG103" s="257">
        <f>ROUND(AG94 + AG97, 2)</f>
        <v>0</v>
      </c>
      <c r="AH103" s="257"/>
      <c r="AI103" s="257"/>
      <c r="AJ103" s="257"/>
      <c r="AK103" s="257"/>
      <c r="AL103" s="257"/>
      <c r="AM103" s="257"/>
      <c r="AN103" s="257">
        <f>ROUND(AN94 + AN97, 2)</f>
        <v>0</v>
      </c>
      <c r="AO103" s="257"/>
      <c r="AP103" s="257"/>
      <c r="AQ103" s="113"/>
      <c r="AR103" s="35"/>
      <c r="AS103" s="32"/>
      <c r="AT103" s="32"/>
      <c r="AU103" s="32"/>
      <c r="AV103" s="32"/>
      <c r="AW103" s="32"/>
      <c r="AX103" s="32"/>
      <c r="AY103" s="32"/>
      <c r="AZ103" s="32"/>
      <c r="BA103" s="32"/>
      <c r="BB103" s="32"/>
      <c r="BC103" s="32"/>
      <c r="BD103" s="32"/>
      <c r="BE103" s="32"/>
    </row>
    <row r="104" spans="1:89" s="2" customFormat="1" ht="6.9" customHeight="1">
      <c r="A104" s="32"/>
      <c r="B104" s="52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  <c r="AC104" s="53"/>
      <c r="AD104" s="53"/>
      <c r="AE104" s="53"/>
      <c r="AF104" s="53"/>
      <c r="AG104" s="53"/>
      <c r="AH104" s="53"/>
      <c r="AI104" s="53"/>
      <c r="AJ104" s="53"/>
      <c r="AK104" s="53"/>
      <c r="AL104" s="53"/>
      <c r="AM104" s="53"/>
      <c r="AN104" s="53"/>
      <c r="AO104" s="53"/>
      <c r="AP104" s="53"/>
      <c r="AQ104" s="53"/>
      <c r="AR104" s="35"/>
      <c r="AS104" s="32"/>
      <c r="AT104" s="32"/>
      <c r="AU104" s="32"/>
      <c r="AV104" s="32"/>
      <c r="AW104" s="32"/>
      <c r="AX104" s="32"/>
      <c r="AY104" s="32"/>
      <c r="AZ104" s="32"/>
      <c r="BA104" s="32"/>
      <c r="BB104" s="32"/>
      <c r="BC104" s="32"/>
      <c r="BD104" s="32"/>
      <c r="BE104" s="32"/>
    </row>
  </sheetData>
  <sheetProtection algorithmName="SHA-512" hashValue="/KdIfRex0DXZBl6xZ7gIDwCc5wTA0QWXmu/KQNRoISteDjyHhbayxPzBoGUrx6QOQwgYSdeUWJOTfOtLWoiHeA==" saltValue="nLZVJM0cxhCadRB1lyH8Kef3u7Z/Y29C8jKX2Wwe5KcsW1BLYzzDTdbi/ddSZ0CHpi7/6BbpA324lxxZRI8msQ==" spinCount="100000" sheet="1" objects="1" scenarios="1" formatColumns="0" formatRows="0"/>
  <mergeCells count="60">
    <mergeCell ref="AR2:BE2"/>
    <mergeCell ref="AK36:AO36"/>
    <mergeCell ref="L36:P36"/>
    <mergeCell ref="W36:AE36"/>
    <mergeCell ref="X38:AB38"/>
    <mergeCell ref="AK38:AO38"/>
    <mergeCell ref="L34:P34"/>
    <mergeCell ref="AK34:AO34"/>
    <mergeCell ref="W34:AE34"/>
    <mergeCell ref="W35:AE35"/>
    <mergeCell ref="L35:P35"/>
    <mergeCell ref="AK35:AO35"/>
    <mergeCell ref="W32:AE32"/>
    <mergeCell ref="AK32:AO32"/>
    <mergeCell ref="L33:P33"/>
    <mergeCell ref="AK33:AO33"/>
    <mergeCell ref="W33:AE33"/>
    <mergeCell ref="AG97:AM97"/>
    <mergeCell ref="AN97:AP97"/>
    <mergeCell ref="AG103:AM103"/>
    <mergeCell ref="AN103:AP103"/>
    <mergeCell ref="BE5:BE34"/>
    <mergeCell ref="K5:AJ5"/>
    <mergeCell ref="K6:AJ6"/>
    <mergeCell ref="E14:AJ14"/>
    <mergeCell ref="E23:AN23"/>
    <mergeCell ref="AK26:AO26"/>
    <mergeCell ref="AK27:AO27"/>
    <mergeCell ref="AK29:AO29"/>
    <mergeCell ref="W31:AE31"/>
    <mergeCell ref="L31:P31"/>
    <mergeCell ref="AK31:AO31"/>
    <mergeCell ref="L32:P32"/>
    <mergeCell ref="D100:AB100"/>
    <mergeCell ref="AG100:AM100"/>
    <mergeCell ref="AN100:AP100"/>
    <mergeCell ref="D101:AB101"/>
    <mergeCell ref="AG101:AM101"/>
    <mergeCell ref="AN101:AP101"/>
    <mergeCell ref="AG98:AM98"/>
    <mergeCell ref="D98:AB98"/>
    <mergeCell ref="AN98:AP98"/>
    <mergeCell ref="AG99:AM99"/>
    <mergeCell ref="D99:AB99"/>
    <mergeCell ref="AN99:AP99"/>
    <mergeCell ref="AN92:AP92"/>
    <mergeCell ref="C92:G92"/>
    <mergeCell ref="AG92:AM92"/>
    <mergeCell ref="I92:AF92"/>
    <mergeCell ref="J95:AF95"/>
    <mergeCell ref="D95:H95"/>
    <mergeCell ref="AN95:AP95"/>
    <mergeCell ref="AG95:AM95"/>
    <mergeCell ref="AG94:AM94"/>
    <mergeCell ref="AN94:AP94"/>
    <mergeCell ref="L85:AJ85"/>
    <mergeCell ref="AM87:AN87"/>
    <mergeCell ref="AS89:AT91"/>
    <mergeCell ref="AM89:AP89"/>
    <mergeCell ref="AM90:AP90"/>
  </mergeCells>
  <dataValidations count="2">
    <dataValidation type="list" allowBlank="1" showInputMessage="1" showErrorMessage="1" error="Povoleny jsou hodnoty základní, snížená, zákl. přenesená, sníž. přenesená, nulová." sqref="AU97:AU101">
      <formula1>"základní, snížená, zákl. přenesená, sníž. přenesená, nulová"</formula1>
    </dataValidation>
    <dataValidation type="list" allowBlank="1" showInputMessage="1" showErrorMessage="1" error="Povoleny jsou hodnoty stavební čast, technologická čast, investiční čast." sqref="AT97:AT101">
      <formula1>"stavební čast, technologická čast, investiční čast"</formula1>
    </dataValidation>
  </dataValidations>
  <hyperlinks>
    <hyperlink ref="A95" location="'D - Elektro'!C2" display="/"/>
  </hyperlinks>
  <pageMargins left="0.39370078740157483" right="0.39370078740157483" top="0.39370078740157483" bottom="0.39370078740157483" header="0" footer="0"/>
  <pageSetup paperSize="9" scale="74" fitToHeight="100" orientation="portrait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78"/>
  <sheetViews>
    <sheetView showGridLines="0" workbookViewId="0"/>
  </sheetViews>
  <sheetFormatPr defaultRowHeight="14.4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AT2" s="14" t="s">
        <v>86</v>
      </c>
    </row>
    <row r="3" spans="1:46" s="1" customFormat="1" ht="6.9" customHeight="1">
      <c r="B3" s="115"/>
      <c r="C3" s="116"/>
      <c r="D3" s="116"/>
      <c r="E3" s="116"/>
      <c r="F3" s="116"/>
      <c r="G3" s="116"/>
      <c r="H3" s="116"/>
      <c r="I3" s="116"/>
      <c r="J3" s="116"/>
      <c r="K3" s="116"/>
      <c r="L3" s="17"/>
      <c r="AT3" s="14" t="s">
        <v>87</v>
      </c>
    </row>
    <row r="4" spans="1:46" s="1" customFormat="1" ht="24.9" customHeight="1">
      <c r="B4" s="17"/>
      <c r="D4" s="117" t="s">
        <v>97</v>
      </c>
      <c r="L4" s="17"/>
      <c r="M4" s="118" t="s">
        <v>10</v>
      </c>
      <c r="AT4" s="14" t="s">
        <v>4</v>
      </c>
    </row>
    <row r="5" spans="1:46" s="1" customFormat="1" ht="6.9" customHeight="1">
      <c r="B5" s="17"/>
      <c r="L5" s="17"/>
    </row>
    <row r="6" spans="1:46" s="1" customFormat="1" ht="12" customHeight="1">
      <c r="B6" s="17"/>
      <c r="D6" s="119" t="s">
        <v>16</v>
      </c>
      <c r="L6" s="17"/>
    </row>
    <row r="7" spans="1:46" s="1" customFormat="1" ht="16.5" customHeight="1">
      <c r="B7" s="17"/>
      <c r="E7" s="279" t="str">
        <f>'Rekapitulace stavby'!K6</f>
        <v>Areál autobusy Hranečník -  Kolárna</v>
      </c>
      <c r="F7" s="280"/>
      <c r="G7" s="280"/>
      <c r="H7" s="280"/>
      <c r="L7" s="17"/>
    </row>
    <row r="8" spans="1:46" s="2" customFormat="1" ht="12" customHeight="1">
      <c r="A8" s="32"/>
      <c r="B8" s="35"/>
      <c r="C8" s="32"/>
      <c r="D8" s="119" t="s">
        <v>98</v>
      </c>
      <c r="E8" s="32"/>
      <c r="F8" s="32"/>
      <c r="G8" s="32"/>
      <c r="H8" s="32"/>
      <c r="I8" s="32"/>
      <c r="J8" s="32"/>
      <c r="K8" s="32"/>
      <c r="L8" s="49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customHeight="1">
      <c r="A9" s="32"/>
      <c r="B9" s="35"/>
      <c r="C9" s="32"/>
      <c r="D9" s="32"/>
      <c r="E9" s="281" t="s">
        <v>99</v>
      </c>
      <c r="F9" s="282"/>
      <c r="G9" s="282"/>
      <c r="H9" s="282"/>
      <c r="I9" s="32"/>
      <c r="J9" s="32"/>
      <c r="K9" s="32"/>
      <c r="L9" s="49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ht="10.199999999999999">
      <c r="A10" s="32"/>
      <c r="B10" s="35"/>
      <c r="C10" s="32"/>
      <c r="D10" s="32"/>
      <c r="E10" s="32"/>
      <c r="F10" s="32"/>
      <c r="G10" s="32"/>
      <c r="H10" s="32"/>
      <c r="I10" s="32"/>
      <c r="J10" s="32"/>
      <c r="K10" s="32"/>
      <c r="L10" s="49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>
      <c r="A11" s="32"/>
      <c r="B11" s="35"/>
      <c r="C11" s="32"/>
      <c r="D11" s="119" t="s">
        <v>18</v>
      </c>
      <c r="E11" s="32"/>
      <c r="F11" s="120" t="s">
        <v>1</v>
      </c>
      <c r="G11" s="32"/>
      <c r="H11" s="32"/>
      <c r="I11" s="119" t="s">
        <v>19</v>
      </c>
      <c r="J11" s="120" t="s">
        <v>1</v>
      </c>
      <c r="K11" s="32"/>
      <c r="L11" s="49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5"/>
      <c r="C12" s="32"/>
      <c r="D12" s="119" t="s">
        <v>20</v>
      </c>
      <c r="E12" s="32"/>
      <c r="F12" s="120" t="s">
        <v>21</v>
      </c>
      <c r="G12" s="32"/>
      <c r="H12" s="32"/>
      <c r="I12" s="119" t="s">
        <v>22</v>
      </c>
      <c r="J12" s="121" t="str">
        <f>'Rekapitulace stavby'!AN8</f>
        <v>29. 1. 2023</v>
      </c>
      <c r="K12" s="32"/>
      <c r="L12" s="49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8" customHeight="1">
      <c r="A13" s="32"/>
      <c r="B13" s="35"/>
      <c r="C13" s="32"/>
      <c r="D13" s="32"/>
      <c r="E13" s="32"/>
      <c r="F13" s="32"/>
      <c r="G13" s="32"/>
      <c r="H13" s="32"/>
      <c r="I13" s="32"/>
      <c r="J13" s="32"/>
      <c r="K13" s="32"/>
      <c r="L13" s="49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5"/>
      <c r="C14" s="32"/>
      <c r="D14" s="119" t="s">
        <v>24</v>
      </c>
      <c r="E14" s="32"/>
      <c r="F14" s="32"/>
      <c r="G14" s="32"/>
      <c r="H14" s="32"/>
      <c r="I14" s="119" t="s">
        <v>25</v>
      </c>
      <c r="J14" s="120" t="s">
        <v>1</v>
      </c>
      <c r="K14" s="32"/>
      <c r="L14" s="49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>
      <c r="A15" s="32"/>
      <c r="B15" s="35"/>
      <c r="C15" s="32"/>
      <c r="D15" s="32"/>
      <c r="E15" s="120" t="s">
        <v>26</v>
      </c>
      <c r="F15" s="32"/>
      <c r="G15" s="32"/>
      <c r="H15" s="32"/>
      <c r="I15" s="119" t="s">
        <v>27</v>
      </c>
      <c r="J15" s="120" t="s">
        <v>1</v>
      </c>
      <c r="K15" s="32"/>
      <c r="L15" s="49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" customHeight="1">
      <c r="A16" s="32"/>
      <c r="B16" s="35"/>
      <c r="C16" s="32"/>
      <c r="D16" s="32"/>
      <c r="E16" s="32"/>
      <c r="F16" s="32"/>
      <c r="G16" s="32"/>
      <c r="H16" s="32"/>
      <c r="I16" s="32"/>
      <c r="J16" s="32"/>
      <c r="K16" s="32"/>
      <c r="L16" s="49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>
      <c r="A17" s="32"/>
      <c r="B17" s="35"/>
      <c r="C17" s="32"/>
      <c r="D17" s="119" t="s">
        <v>28</v>
      </c>
      <c r="E17" s="32"/>
      <c r="F17" s="32"/>
      <c r="G17" s="32"/>
      <c r="H17" s="32"/>
      <c r="I17" s="119" t="s">
        <v>25</v>
      </c>
      <c r="J17" s="27" t="str">
        <f>'Rekapitulace stavby'!AN13</f>
        <v>Vyplň údaj</v>
      </c>
      <c r="K17" s="32"/>
      <c r="L17" s="49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>
      <c r="A18" s="32"/>
      <c r="B18" s="35"/>
      <c r="C18" s="32"/>
      <c r="D18" s="32"/>
      <c r="E18" s="283" t="str">
        <f>'Rekapitulace stavby'!E14</f>
        <v>Vyplň údaj</v>
      </c>
      <c r="F18" s="284"/>
      <c r="G18" s="284"/>
      <c r="H18" s="284"/>
      <c r="I18" s="119" t="s">
        <v>27</v>
      </c>
      <c r="J18" s="27" t="str">
        <f>'Rekapitulace stavby'!AN14</f>
        <v>Vyplň údaj</v>
      </c>
      <c r="K18" s="32"/>
      <c r="L18" s="49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" customHeight="1">
      <c r="A19" s="32"/>
      <c r="B19" s="35"/>
      <c r="C19" s="32"/>
      <c r="D19" s="32"/>
      <c r="E19" s="32"/>
      <c r="F19" s="32"/>
      <c r="G19" s="32"/>
      <c r="H19" s="32"/>
      <c r="I19" s="32"/>
      <c r="J19" s="32"/>
      <c r="K19" s="32"/>
      <c r="L19" s="49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>
      <c r="A20" s="32"/>
      <c r="B20" s="35"/>
      <c r="C20" s="32"/>
      <c r="D20" s="119" t="s">
        <v>30</v>
      </c>
      <c r="E20" s="32"/>
      <c r="F20" s="32"/>
      <c r="G20" s="32"/>
      <c r="H20" s="32"/>
      <c r="I20" s="119" t="s">
        <v>25</v>
      </c>
      <c r="J20" s="120" t="s">
        <v>1</v>
      </c>
      <c r="K20" s="32"/>
      <c r="L20" s="49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>
      <c r="A21" s="32"/>
      <c r="B21" s="35"/>
      <c r="C21" s="32"/>
      <c r="D21" s="32"/>
      <c r="E21" s="120" t="s">
        <v>31</v>
      </c>
      <c r="F21" s="32"/>
      <c r="G21" s="32"/>
      <c r="H21" s="32"/>
      <c r="I21" s="119" t="s">
        <v>27</v>
      </c>
      <c r="J21" s="120" t="s">
        <v>1</v>
      </c>
      <c r="K21" s="32"/>
      <c r="L21" s="49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" customHeight="1">
      <c r="A22" s="32"/>
      <c r="B22" s="35"/>
      <c r="C22" s="32"/>
      <c r="D22" s="32"/>
      <c r="E22" s="32"/>
      <c r="F22" s="32"/>
      <c r="G22" s="32"/>
      <c r="H22" s="32"/>
      <c r="I22" s="32"/>
      <c r="J22" s="32"/>
      <c r="K22" s="32"/>
      <c r="L22" s="49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>
      <c r="A23" s="32"/>
      <c r="B23" s="35"/>
      <c r="C23" s="32"/>
      <c r="D23" s="119" t="s">
        <v>33</v>
      </c>
      <c r="E23" s="32"/>
      <c r="F23" s="32"/>
      <c r="G23" s="32"/>
      <c r="H23" s="32"/>
      <c r="I23" s="119" t="s">
        <v>25</v>
      </c>
      <c r="J23" s="120" t="s">
        <v>1</v>
      </c>
      <c r="K23" s="32"/>
      <c r="L23" s="49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>
      <c r="A24" s="32"/>
      <c r="B24" s="35"/>
      <c r="C24" s="32"/>
      <c r="D24" s="32"/>
      <c r="E24" s="120" t="s">
        <v>34</v>
      </c>
      <c r="F24" s="32"/>
      <c r="G24" s="32"/>
      <c r="H24" s="32"/>
      <c r="I24" s="119" t="s">
        <v>27</v>
      </c>
      <c r="J24" s="120" t="s">
        <v>1</v>
      </c>
      <c r="K24" s="32"/>
      <c r="L24" s="49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" customHeight="1">
      <c r="A25" s="32"/>
      <c r="B25" s="35"/>
      <c r="C25" s="32"/>
      <c r="D25" s="32"/>
      <c r="E25" s="32"/>
      <c r="F25" s="32"/>
      <c r="G25" s="32"/>
      <c r="H25" s="32"/>
      <c r="I25" s="32"/>
      <c r="J25" s="32"/>
      <c r="K25" s="32"/>
      <c r="L25" s="49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>
      <c r="A26" s="32"/>
      <c r="B26" s="35"/>
      <c r="C26" s="32"/>
      <c r="D26" s="119" t="s">
        <v>35</v>
      </c>
      <c r="E26" s="32"/>
      <c r="F26" s="32"/>
      <c r="G26" s="32"/>
      <c r="H26" s="32"/>
      <c r="I26" s="32"/>
      <c r="J26" s="32"/>
      <c r="K26" s="32"/>
      <c r="L26" s="49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>
      <c r="A27" s="122"/>
      <c r="B27" s="123"/>
      <c r="C27" s="122"/>
      <c r="D27" s="122"/>
      <c r="E27" s="285" t="s">
        <v>1</v>
      </c>
      <c r="F27" s="285"/>
      <c r="G27" s="285"/>
      <c r="H27" s="285"/>
      <c r="I27" s="122"/>
      <c r="J27" s="122"/>
      <c r="K27" s="122"/>
      <c r="L27" s="124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</row>
    <row r="28" spans="1:31" s="2" customFormat="1" ht="6.9" customHeight="1">
      <c r="A28" s="32"/>
      <c r="B28" s="35"/>
      <c r="C28" s="32"/>
      <c r="D28" s="32"/>
      <c r="E28" s="32"/>
      <c r="F28" s="32"/>
      <c r="G28" s="32"/>
      <c r="H28" s="32"/>
      <c r="I28" s="32"/>
      <c r="J28" s="32"/>
      <c r="K28" s="32"/>
      <c r="L28" s="49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" customHeight="1">
      <c r="A29" s="32"/>
      <c r="B29" s="35"/>
      <c r="C29" s="32"/>
      <c r="D29" s="125"/>
      <c r="E29" s="125"/>
      <c r="F29" s="125"/>
      <c r="G29" s="125"/>
      <c r="H29" s="125"/>
      <c r="I29" s="125"/>
      <c r="J29" s="125"/>
      <c r="K29" s="125"/>
      <c r="L29" s="49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14.4" customHeight="1">
      <c r="A30" s="32"/>
      <c r="B30" s="35"/>
      <c r="C30" s="32"/>
      <c r="D30" s="120" t="s">
        <v>100</v>
      </c>
      <c r="E30" s="32"/>
      <c r="F30" s="32"/>
      <c r="G30" s="32"/>
      <c r="H30" s="32"/>
      <c r="I30" s="32"/>
      <c r="J30" s="126">
        <f>J96</f>
        <v>0</v>
      </c>
      <c r="K30" s="32"/>
      <c r="L30" s="49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14.4" customHeight="1">
      <c r="A31" s="32"/>
      <c r="B31" s="35"/>
      <c r="C31" s="32"/>
      <c r="D31" s="127" t="s">
        <v>91</v>
      </c>
      <c r="E31" s="32"/>
      <c r="F31" s="32"/>
      <c r="G31" s="32"/>
      <c r="H31" s="32"/>
      <c r="I31" s="32"/>
      <c r="J31" s="126">
        <f>J102</f>
        <v>0</v>
      </c>
      <c r="K31" s="32"/>
      <c r="L31" s="49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25.35" customHeight="1">
      <c r="A32" s="32"/>
      <c r="B32" s="35"/>
      <c r="C32" s="32"/>
      <c r="D32" s="128" t="s">
        <v>38</v>
      </c>
      <c r="E32" s="32"/>
      <c r="F32" s="32"/>
      <c r="G32" s="32"/>
      <c r="H32" s="32"/>
      <c r="I32" s="32"/>
      <c r="J32" s="129">
        <f>ROUND(J30 + J31, 2)</f>
        <v>0</v>
      </c>
      <c r="K32" s="32"/>
      <c r="L32" s="49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6.9" customHeight="1">
      <c r="A33" s="32"/>
      <c r="B33" s="35"/>
      <c r="C33" s="32"/>
      <c r="D33" s="125"/>
      <c r="E33" s="125"/>
      <c r="F33" s="125"/>
      <c r="G33" s="125"/>
      <c r="H33" s="125"/>
      <c r="I33" s="125"/>
      <c r="J33" s="125"/>
      <c r="K33" s="125"/>
      <c r="L33" s="49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" customHeight="1">
      <c r="A34" s="32"/>
      <c r="B34" s="35"/>
      <c r="C34" s="32"/>
      <c r="D34" s="32"/>
      <c r="E34" s="32"/>
      <c r="F34" s="130" t="s">
        <v>40</v>
      </c>
      <c r="G34" s="32"/>
      <c r="H34" s="32"/>
      <c r="I34" s="130" t="s">
        <v>39</v>
      </c>
      <c r="J34" s="130" t="s">
        <v>41</v>
      </c>
      <c r="K34" s="32"/>
      <c r="L34" s="49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" customHeight="1">
      <c r="A35" s="32"/>
      <c r="B35" s="35"/>
      <c r="C35" s="32"/>
      <c r="D35" s="131" t="s">
        <v>42</v>
      </c>
      <c r="E35" s="119" t="s">
        <v>43</v>
      </c>
      <c r="F35" s="132">
        <f>ROUND((SUM(BE102:BE109) + SUM(BE129:BE177)),  2)</f>
        <v>0</v>
      </c>
      <c r="G35" s="32"/>
      <c r="H35" s="32"/>
      <c r="I35" s="133">
        <v>0.21</v>
      </c>
      <c r="J35" s="132">
        <f>ROUND(((SUM(BE102:BE109) + SUM(BE129:BE177))*I35),  2)</f>
        <v>0</v>
      </c>
      <c r="K35" s="32"/>
      <c r="L35" s="49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" customHeight="1">
      <c r="A36" s="32"/>
      <c r="B36" s="35"/>
      <c r="C36" s="32"/>
      <c r="D36" s="32"/>
      <c r="E36" s="119" t="s">
        <v>44</v>
      </c>
      <c r="F36" s="132">
        <f>ROUND((SUM(BF102:BF109) + SUM(BF129:BF177)),  2)</f>
        <v>0</v>
      </c>
      <c r="G36" s="32"/>
      <c r="H36" s="32"/>
      <c r="I36" s="133">
        <v>0.15</v>
      </c>
      <c r="J36" s="132">
        <f>ROUND(((SUM(BF102:BF109) + SUM(BF129:BF177))*I36),  2)</f>
        <v>0</v>
      </c>
      <c r="K36" s="32"/>
      <c r="L36" s="49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" hidden="1" customHeight="1">
      <c r="A37" s="32"/>
      <c r="B37" s="35"/>
      <c r="C37" s="32"/>
      <c r="D37" s="32"/>
      <c r="E37" s="119" t="s">
        <v>45</v>
      </c>
      <c r="F37" s="132">
        <f>ROUND((SUM(BG102:BG109) + SUM(BG129:BG177)),  2)</f>
        <v>0</v>
      </c>
      <c r="G37" s="32"/>
      <c r="H37" s="32"/>
      <c r="I37" s="133">
        <v>0.21</v>
      </c>
      <c r="J37" s="132">
        <f>0</f>
        <v>0</v>
      </c>
      <c r="K37" s="32"/>
      <c r="L37" s="49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14.4" hidden="1" customHeight="1">
      <c r="A38" s="32"/>
      <c r="B38" s="35"/>
      <c r="C38" s="32"/>
      <c r="D38" s="32"/>
      <c r="E38" s="119" t="s">
        <v>46</v>
      </c>
      <c r="F38" s="132">
        <f>ROUND((SUM(BH102:BH109) + SUM(BH129:BH177)),  2)</f>
        <v>0</v>
      </c>
      <c r="G38" s="32"/>
      <c r="H38" s="32"/>
      <c r="I38" s="133">
        <v>0.15</v>
      </c>
      <c r="J38" s="132">
        <f>0</f>
        <v>0</v>
      </c>
      <c r="K38" s="32"/>
      <c r="L38" s="49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14.4" hidden="1" customHeight="1">
      <c r="A39" s="32"/>
      <c r="B39" s="35"/>
      <c r="C39" s="32"/>
      <c r="D39" s="32"/>
      <c r="E39" s="119" t="s">
        <v>47</v>
      </c>
      <c r="F39" s="132">
        <f>ROUND((SUM(BI102:BI109) + SUM(BI129:BI177)),  2)</f>
        <v>0</v>
      </c>
      <c r="G39" s="32"/>
      <c r="H39" s="32"/>
      <c r="I39" s="133">
        <v>0</v>
      </c>
      <c r="J39" s="132">
        <f>0</f>
        <v>0</v>
      </c>
      <c r="K39" s="32"/>
      <c r="L39" s="49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6.9" customHeight="1">
      <c r="A40" s="32"/>
      <c r="B40" s="35"/>
      <c r="C40" s="32"/>
      <c r="D40" s="32"/>
      <c r="E40" s="32"/>
      <c r="F40" s="32"/>
      <c r="G40" s="32"/>
      <c r="H40" s="32"/>
      <c r="I40" s="32"/>
      <c r="J40" s="32"/>
      <c r="K40" s="32"/>
      <c r="L40" s="49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2" customFormat="1" ht="25.35" customHeight="1">
      <c r="A41" s="32"/>
      <c r="B41" s="35"/>
      <c r="C41" s="134"/>
      <c r="D41" s="135" t="s">
        <v>48</v>
      </c>
      <c r="E41" s="136"/>
      <c r="F41" s="136"/>
      <c r="G41" s="137" t="s">
        <v>49</v>
      </c>
      <c r="H41" s="138" t="s">
        <v>50</v>
      </c>
      <c r="I41" s="136"/>
      <c r="J41" s="139">
        <f>SUM(J32:J39)</f>
        <v>0</v>
      </c>
      <c r="K41" s="140"/>
      <c r="L41" s="49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</row>
    <row r="42" spans="1:31" s="2" customFormat="1" ht="14.4" customHeight="1">
      <c r="A42" s="32"/>
      <c r="B42" s="35"/>
      <c r="C42" s="32"/>
      <c r="D42" s="32"/>
      <c r="E42" s="32"/>
      <c r="F42" s="32"/>
      <c r="G42" s="32"/>
      <c r="H42" s="32"/>
      <c r="I42" s="32"/>
      <c r="J42" s="32"/>
      <c r="K42" s="32"/>
      <c r="L42" s="49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</row>
    <row r="43" spans="1:31" s="1" customFormat="1" ht="14.4" customHeight="1">
      <c r="B43" s="17"/>
      <c r="L43" s="17"/>
    </row>
    <row r="44" spans="1:31" s="1" customFormat="1" ht="14.4" customHeight="1">
      <c r="B44" s="17"/>
      <c r="L44" s="17"/>
    </row>
    <row r="45" spans="1:31" s="1" customFormat="1" ht="14.4" customHeight="1">
      <c r="B45" s="17"/>
      <c r="L45" s="17"/>
    </row>
    <row r="46" spans="1:31" s="1" customFormat="1" ht="14.4" customHeight="1">
      <c r="B46" s="17"/>
      <c r="L46" s="17"/>
    </row>
    <row r="47" spans="1:31" s="1" customFormat="1" ht="14.4" customHeight="1">
      <c r="B47" s="17"/>
      <c r="L47" s="17"/>
    </row>
    <row r="48" spans="1:31" s="1" customFormat="1" ht="14.4" customHeight="1">
      <c r="B48" s="17"/>
      <c r="L48" s="17"/>
    </row>
    <row r="49" spans="1:31" s="1" customFormat="1" ht="14.4" customHeight="1">
      <c r="B49" s="17"/>
      <c r="L49" s="17"/>
    </row>
    <row r="50" spans="1:31" s="2" customFormat="1" ht="14.4" customHeight="1">
      <c r="B50" s="49"/>
      <c r="D50" s="141" t="s">
        <v>51</v>
      </c>
      <c r="E50" s="142"/>
      <c r="F50" s="142"/>
      <c r="G50" s="141" t="s">
        <v>52</v>
      </c>
      <c r="H50" s="142"/>
      <c r="I50" s="142"/>
      <c r="J50" s="142"/>
      <c r="K50" s="142"/>
      <c r="L50" s="49"/>
    </row>
    <row r="51" spans="1:31" ht="10.199999999999999">
      <c r="B51" s="17"/>
      <c r="L51" s="17"/>
    </row>
    <row r="52" spans="1:31" ht="10.199999999999999">
      <c r="B52" s="17"/>
      <c r="L52" s="17"/>
    </row>
    <row r="53" spans="1:31" ht="10.199999999999999">
      <c r="B53" s="17"/>
      <c r="L53" s="17"/>
    </row>
    <row r="54" spans="1:31" ht="10.199999999999999">
      <c r="B54" s="17"/>
      <c r="L54" s="17"/>
    </row>
    <row r="55" spans="1:31" ht="10.199999999999999">
      <c r="B55" s="17"/>
      <c r="L55" s="17"/>
    </row>
    <row r="56" spans="1:31" ht="10.199999999999999">
      <c r="B56" s="17"/>
      <c r="L56" s="17"/>
    </row>
    <row r="57" spans="1:31" ht="10.199999999999999">
      <c r="B57" s="17"/>
      <c r="L57" s="17"/>
    </row>
    <row r="58" spans="1:31" ht="10.199999999999999">
      <c r="B58" s="17"/>
      <c r="L58" s="17"/>
    </row>
    <row r="59" spans="1:31" ht="10.199999999999999">
      <c r="B59" s="17"/>
      <c r="L59" s="17"/>
    </row>
    <row r="60" spans="1:31" ht="10.199999999999999">
      <c r="B60" s="17"/>
      <c r="L60" s="17"/>
    </row>
    <row r="61" spans="1:31" s="2" customFormat="1" ht="13.2">
      <c r="A61" s="32"/>
      <c r="B61" s="35"/>
      <c r="C61" s="32"/>
      <c r="D61" s="143" t="s">
        <v>53</v>
      </c>
      <c r="E61" s="144"/>
      <c r="F61" s="145" t="s">
        <v>54</v>
      </c>
      <c r="G61" s="143" t="s">
        <v>53</v>
      </c>
      <c r="H61" s="144"/>
      <c r="I61" s="144"/>
      <c r="J61" s="146" t="s">
        <v>54</v>
      </c>
      <c r="K61" s="144"/>
      <c r="L61" s="49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 ht="10.199999999999999">
      <c r="B62" s="17"/>
      <c r="L62" s="17"/>
    </row>
    <row r="63" spans="1:31" ht="10.199999999999999">
      <c r="B63" s="17"/>
      <c r="L63" s="17"/>
    </row>
    <row r="64" spans="1:31" ht="10.199999999999999">
      <c r="B64" s="17"/>
      <c r="L64" s="17"/>
    </row>
    <row r="65" spans="1:31" s="2" customFormat="1" ht="13.2">
      <c r="A65" s="32"/>
      <c r="B65" s="35"/>
      <c r="C65" s="32"/>
      <c r="D65" s="141" t="s">
        <v>55</v>
      </c>
      <c r="E65" s="147"/>
      <c r="F65" s="147"/>
      <c r="G65" s="141" t="s">
        <v>56</v>
      </c>
      <c r="H65" s="147"/>
      <c r="I65" s="147"/>
      <c r="J65" s="147"/>
      <c r="K65" s="147"/>
      <c r="L65" s="49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 ht="10.199999999999999">
      <c r="B66" s="17"/>
      <c r="L66" s="17"/>
    </row>
    <row r="67" spans="1:31" ht="10.199999999999999">
      <c r="B67" s="17"/>
      <c r="L67" s="17"/>
    </row>
    <row r="68" spans="1:31" ht="10.199999999999999">
      <c r="B68" s="17"/>
      <c r="L68" s="17"/>
    </row>
    <row r="69" spans="1:31" ht="10.199999999999999">
      <c r="B69" s="17"/>
      <c r="L69" s="17"/>
    </row>
    <row r="70" spans="1:31" ht="10.199999999999999">
      <c r="B70" s="17"/>
      <c r="L70" s="17"/>
    </row>
    <row r="71" spans="1:31" ht="10.199999999999999">
      <c r="B71" s="17"/>
      <c r="L71" s="17"/>
    </row>
    <row r="72" spans="1:31" ht="10.199999999999999">
      <c r="B72" s="17"/>
      <c r="L72" s="17"/>
    </row>
    <row r="73" spans="1:31" ht="10.199999999999999">
      <c r="B73" s="17"/>
      <c r="L73" s="17"/>
    </row>
    <row r="74" spans="1:31" ht="10.199999999999999">
      <c r="B74" s="17"/>
      <c r="L74" s="17"/>
    </row>
    <row r="75" spans="1:31" ht="10.199999999999999">
      <c r="B75" s="17"/>
      <c r="L75" s="17"/>
    </row>
    <row r="76" spans="1:31" s="2" customFormat="1" ht="13.2">
      <c r="A76" s="32"/>
      <c r="B76" s="35"/>
      <c r="C76" s="32"/>
      <c r="D76" s="143" t="s">
        <v>53</v>
      </c>
      <c r="E76" s="144"/>
      <c r="F76" s="145" t="s">
        <v>54</v>
      </c>
      <c r="G76" s="143" t="s">
        <v>53</v>
      </c>
      <c r="H76" s="144"/>
      <c r="I76" s="144"/>
      <c r="J76" s="146" t="s">
        <v>54</v>
      </c>
      <c r="K76" s="144"/>
      <c r="L76" s="49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" customHeight="1">
      <c r="A77" s="32"/>
      <c r="B77" s="148"/>
      <c r="C77" s="149"/>
      <c r="D77" s="149"/>
      <c r="E77" s="149"/>
      <c r="F77" s="149"/>
      <c r="G77" s="149"/>
      <c r="H77" s="149"/>
      <c r="I77" s="149"/>
      <c r="J77" s="149"/>
      <c r="K77" s="149"/>
      <c r="L77" s="49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" customHeight="1">
      <c r="A81" s="32"/>
      <c r="B81" s="150"/>
      <c r="C81" s="151"/>
      <c r="D81" s="151"/>
      <c r="E81" s="151"/>
      <c r="F81" s="151"/>
      <c r="G81" s="151"/>
      <c r="H81" s="151"/>
      <c r="I81" s="151"/>
      <c r="J81" s="151"/>
      <c r="K81" s="151"/>
      <c r="L81" s="49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" customHeight="1">
      <c r="A82" s="32"/>
      <c r="B82" s="33"/>
      <c r="C82" s="20" t="s">
        <v>101</v>
      </c>
      <c r="D82" s="34"/>
      <c r="E82" s="34"/>
      <c r="F82" s="34"/>
      <c r="G82" s="34"/>
      <c r="H82" s="34"/>
      <c r="I82" s="34"/>
      <c r="J82" s="34"/>
      <c r="K82" s="34"/>
      <c r="L82" s="49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" customHeight="1">
      <c r="A83" s="32"/>
      <c r="B83" s="33"/>
      <c r="C83" s="34"/>
      <c r="D83" s="34"/>
      <c r="E83" s="34"/>
      <c r="F83" s="34"/>
      <c r="G83" s="34"/>
      <c r="H83" s="34"/>
      <c r="I83" s="34"/>
      <c r="J83" s="34"/>
      <c r="K83" s="34"/>
      <c r="L83" s="49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>
      <c r="A84" s="32"/>
      <c r="B84" s="33"/>
      <c r="C84" s="26" t="s">
        <v>16</v>
      </c>
      <c r="D84" s="34"/>
      <c r="E84" s="34"/>
      <c r="F84" s="34"/>
      <c r="G84" s="34"/>
      <c r="H84" s="34"/>
      <c r="I84" s="34"/>
      <c r="J84" s="34"/>
      <c r="K84" s="34"/>
      <c r="L84" s="49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customHeight="1">
      <c r="A85" s="32"/>
      <c r="B85" s="33"/>
      <c r="C85" s="34"/>
      <c r="D85" s="34"/>
      <c r="E85" s="286" t="str">
        <f>E7</f>
        <v>Areál autobusy Hranečník -  Kolárna</v>
      </c>
      <c r="F85" s="287"/>
      <c r="G85" s="287"/>
      <c r="H85" s="287"/>
      <c r="I85" s="34"/>
      <c r="J85" s="34"/>
      <c r="K85" s="34"/>
      <c r="L85" s="49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>
      <c r="A86" s="32"/>
      <c r="B86" s="33"/>
      <c r="C86" s="26" t="s">
        <v>98</v>
      </c>
      <c r="D86" s="34"/>
      <c r="E86" s="34"/>
      <c r="F86" s="34"/>
      <c r="G86" s="34"/>
      <c r="H86" s="34"/>
      <c r="I86" s="34"/>
      <c r="J86" s="34"/>
      <c r="K86" s="34"/>
      <c r="L86" s="49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customHeight="1">
      <c r="A87" s="32"/>
      <c r="B87" s="33"/>
      <c r="C87" s="34"/>
      <c r="D87" s="34"/>
      <c r="E87" s="232" t="str">
        <f>E9</f>
        <v>D - Elektro</v>
      </c>
      <c r="F87" s="288"/>
      <c r="G87" s="288"/>
      <c r="H87" s="288"/>
      <c r="I87" s="34"/>
      <c r="J87" s="34"/>
      <c r="K87" s="34"/>
      <c r="L87" s="49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" customHeight="1">
      <c r="A88" s="32"/>
      <c r="B88" s="33"/>
      <c r="C88" s="34"/>
      <c r="D88" s="34"/>
      <c r="E88" s="34"/>
      <c r="F88" s="34"/>
      <c r="G88" s="34"/>
      <c r="H88" s="34"/>
      <c r="I88" s="34"/>
      <c r="J88" s="34"/>
      <c r="K88" s="34"/>
      <c r="L88" s="49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>
      <c r="A89" s="32"/>
      <c r="B89" s="33"/>
      <c r="C89" s="26" t="s">
        <v>20</v>
      </c>
      <c r="D89" s="34"/>
      <c r="E89" s="34"/>
      <c r="F89" s="24" t="str">
        <f>F12</f>
        <v>Ostrava</v>
      </c>
      <c r="G89" s="34"/>
      <c r="H89" s="34"/>
      <c r="I89" s="26" t="s">
        <v>22</v>
      </c>
      <c r="J89" s="64" t="str">
        <f>IF(J12="","",J12)</f>
        <v>29. 1. 2023</v>
      </c>
      <c r="K89" s="34"/>
      <c r="L89" s="49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" customHeight="1">
      <c r="A90" s="32"/>
      <c r="B90" s="33"/>
      <c r="C90" s="34"/>
      <c r="D90" s="34"/>
      <c r="E90" s="34"/>
      <c r="F90" s="34"/>
      <c r="G90" s="34"/>
      <c r="H90" s="34"/>
      <c r="I90" s="34"/>
      <c r="J90" s="34"/>
      <c r="K90" s="34"/>
      <c r="L90" s="49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15.15" customHeight="1">
      <c r="A91" s="32"/>
      <c r="B91" s="33"/>
      <c r="C91" s="26" t="s">
        <v>24</v>
      </c>
      <c r="D91" s="34"/>
      <c r="E91" s="34"/>
      <c r="F91" s="24" t="str">
        <f>E15</f>
        <v>Dopravní podnik Ostrava a.s.</v>
      </c>
      <c r="G91" s="34"/>
      <c r="H91" s="34"/>
      <c r="I91" s="26" t="s">
        <v>30</v>
      </c>
      <c r="J91" s="29" t="str">
        <f>E21</f>
        <v>Ing. Ondřej Juzik</v>
      </c>
      <c r="K91" s="34"/>
      <c r="L91" s="49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15" customHeight="1">
      <c r="A92" s="32"/>
      <c r="B92" s="33"/>
      <c r="C92" s="26" t="s">
        <v>28</v>
      </c>
      <c r="D92" s="34"/>
      <c r="E92" s="34"/>
      <c r="F92" s="24" t="str">
        <f>IF(E18="","",E18)</f>
        <v>Vyplň údaj</v>
      </c>
      <c r="G92" s="34"/>
      <c r="H92" s="34"/>
      <c r="I92" s="26" t="s">
        <v>33</v>
      </c>
      <c r="J92" s="29" t="str">
        <f>E24</f>
        <v>BKB Metal, a.s.</v>
      </c>
      <c r="K92" s="34"/>
      <c r="L92" s="49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>
      <c r="A93" s="32"/>
      <c r="B93" s="33"/>
      <c r="C93" s="34"/>
      <c r="D93" s="34"/>
      <c r="E93" s="34"/>
      <c r="F93" s="34"/>
      <c r="G93" s="34"/>
      <c r="H93" s="34"/>
      <c r="I93" s="34"/>
      <c r="J93" s="34"/>
      <c r="K93" s="34"/>
      <c r="L93" s="49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>
      <c r="A94" s="32"/>
      <c r="B94" s="33"/>
      <c r="C94" s="152" t="s">
        <v>102</v>
      </c>
      <c r="D94" s="113"/>
      <c r="E94" s="113"/>
      <c r="F94" s="113"/>
      <c r="G94" s="113"/>
      <c r="H94" s="113"/>
      <c r="I94" s="113"/>
      <c r="J94" s="153" t="s">
        <v>103</v>
      </c>
      <c r="K94" s="113"/>
      <c r="L94" s="49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customHeight="1">
      <c r="A95" s="32"/>
      <c r="B95" s="33"/>
      <c r="C95" s="34"/>
      <c r="D95" s="34"/>
      <c r="E95" s="34"/>
      <c r="F95" s="34"/>
      <c r="G95" s="34"/>
      <c r="H95" s="34"/>
      <c r="I95" s="34"/>
      <c r="J95" s="34"/>
      <c r="K95" s="34"/>
      <c r="L95" s="49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8" customHeight="1">
      <c r="A96" s="32"/>
      <c r="B96" s="33"/>
      <c r="C96" s="154" t="s">
        <v>104</v>
      </c>
      <c r="D96" s="34"/>
      <c r="E96" s="34"/>
      <c r="F96" s="34"/>
      <c r="G96" s="34"/>
      <c r="H96" s="34"/>
      <c r="I96" s="34"/>
      <c r="J96" s="82">
        <f>J129</f>
        <v>0</v>
      </c>
      <c r="K96" s="34"/>
      <c r="L96" s="49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4" t="s">
        <v>105</v>
      </c>
    </row>
    <row r="97" spans="1:65" s="9" customFormat="1" ht="24.9" customHeight="1">
      <c r="B97" s="155"/>
      <c r="C97" s="156"/>
      <c r="D97" s="157" t="s">
        <v>106</v>
      </c>
      <c r="E97" s="158"/>
      <c r="F97" s="158"/>
      <c r="G97" s="158"/>
      <c r="H97" s="158"/>
      <c r="I97" s="158"/>
      <c r="J97" s="159">
        <f>J130</f>
        <v>0</v>
      </c>
      <c r="K97" s="156"/>
      <c r="L97" s="160"/>
    </row>
    <row r="98" spans="1:65" s="10" customFormat="1" ht="19.95" customHeight="1">
      <c r="B98" s="161"/>
      <c r="C98" s="162"/>
      <c r="D98" s="163" t="s">
        <v>107</v>
      </c>
      <c r="E98" s="164"/>
      <c r="F98" s="164"/>
      <c r="G98" s="164"/>
      <c r="H98" s="164"/>
      <c r="I98" s="164"/>
      <c r="J98" s="165">
        <f>J131</f>
        <v>0</v>
      </c>
      <c r="K98" s="162"/>
      <c r="L98" s="166"/>
    </row>
    <row r="99" spans="1:65" s="10" customFormat="1" ht="19.95" customHeight="1">
      <c r="B99" s="161"/>
      <c r="C99" s="162"/>
      <c r="D99" s="163" t="s">
        <v>108</v>
      </c>
      <c r="E99" s="164"/>
      <c r="F99" s="164"/>
      <c r="G99" s="164"/>
      <c r="H99" s="164"/>
      <c r="I99" s="164"/>
      <c r="J99" s="165">
        <f>J169</f>
        <v>0</v>
      </c>
      <c r="K99" s="162"/>
      <c r="L99" s="166"/>
    </row>
    <row r="100" spans="1:65" s="2" customFormat="1" ht="21.75" customHeight="1">
      <c r="A100" s="32"/>
      <c r="B100" s="33"/>
      <c r="C100" s="34"/>
      <c r="D100" s="34"/>
      <c r="E100" s="34"/>
      <c r="F100" s="34"/>
      <c r="G100" s="34"/>
      <c r="H100" s="34"/>
      <c r="I100" s="34"/>
      <c r="J100" s="34"/>
      <c r="K100" s="34"/>
      <c r="L100" s="49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</row>
    <row r="101" spans="1:65" s="2" customFormat="1" ht="6.9" customHeight="1">
      <c r="A101" s="32"/>
      <c r="B101" s="33"/>
      <c r="C101" s="34"/>
      <c r="D101" s="34"/>
      <c r="E101" s="34"/>
      <c r="F101" s="34"/>
      <c r="G101" s="34"/>
      <c r="H101" s="34"/>
      <c r="I101" s="34"/>
      <c r="J101" s="34"/>
      <c r="K101" s="34"/>
      <c r="L101" s="49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</row>
    <row r="102" spans="1:65" s="2" customFormat="1" ht="29.25" customHeight="1">
      <c r="A102" s="32"/>
      <c r="B102" s="33"/>
      <c r="C102" s="154" t="s">
        <v>109</v>
      </c>
      <c r="D102" s="34"/>
      <c r="E102" s="34"/>
      <c r="F102" s="34"/>
      <c r="G102" s="34"/>
      <c r="H102" s="34"/>
      <c r="I102" s="34"/>
      <c r="J102" s="167">
        <f>ROUND(J103 + J104 + J105 + J106 + J107 + J108,2)</f>
        <v>0</v>
      </c>
      <c r="K102" s="34"/>
      <c r="L102" s="49"/>
      <c r="N102" s="168" t="s">
        <v>42</v>
      </c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</row>
    <row r="103" spans="1:65" s="2" customFormat="1" ht="18" customHeight="1">
      <c r="A103" s="32"/>
      <c r="B103" s="33"/>
      <c r="C103" s="34"/>
      <c r="D103" s="254" t="s">
        <v>110</v>
      </c>
      <c r="E103" s="253"/>
      <c r="F103" s="253"/>
      <c r="G103" s="34"/>
      <c r="H103" s="34"/>
      <c r="I103" s="34"/>
      <c r="J103" s="104">
        <v>0</v>
      </c>
      <c r="K103" s="34"/>
      <c r="L103" s="169"/>
      <c r="M103" s="170"/>
      <c r="N103" s="171" t="s">
        <v>43</v>
      </c>
      <c r="O103" s="170"/>
      <c r="P103" s="170"/>
      <c r="Q103" s="170"/>
      <c r="R103" s="170"/>
      <c r="S103" s="172"/>
      <c r="T103" s="172"/>
      <c r="U103" s="172"/>
      <c r="V103" s="172"/>
      <c r="W103" s="172"/>
      <c r="X103" s="172"/>
      <c r="Y103" s="172"/>
      <c r="Z103" s="172"/>
      <c r="AA103" s="172"/>
      <c r="AB103" s="172"/>
      <c r="AC103" s="172"/>
      <c r="AD103" s="172"/>
      <c r="AE103" s="172"/>
      <c r="AF103" s="170"/>
      <c r="AG103" s="170"/>
      <c r="AH103" s="170"/>
      <c r="AI103" s="170"/>
      <c r="AJ103" s="170"/>
      <c r="AK103" s="170"/>
      <c r="AL103" s="170"/>
      <c r="AM103" s="170"/>
      <c r="AN103" s="170"/>
      <c r="AO103" s="170"/>
      <c r="AP103" s="170"/>
      <c r="AQ103" s="170"/>
      <c r="AR103" s="170"/>
      <c r="AS103" s="170"/>
      <c r="AT103" s="170"/>
      <c r="AU103" s="170"/>
      <c r="AV103" s="170"/>
      <c r="AW103" s="170"/>
      <c r="AX103" s="170"/>
      <c r="AY103" s="173" t="s">
        <v>111</v>
      </c>
      <c r="AZ103" s="170"/>
      <c r="BA103" s="170"/>
      <c r="BB103" s="170"/>
      <c r="BC103" s="170"/>
      <c r="BD103" s="170"/>
      <c r="BE103" s="174">
        <f t="shared" ref="BE103:BE108" si="0">IF(N103="základní",J103,0)</f>
        <v>0</v>
      </c>
      <c r="BF103" s="174">
        <f t="shared" ref="BF103:BF108" si="1">IF(N103="snížená",J103,0)</f>
        <v>0</v>
      </c>
      <c r="BG103" s="174">
        <f t="shared" ref="BG103:BG108" si="2">IF(N103="zákl. přenesená",J103,0)</f>
        <v>0</v>
      </c>
      <c r="BH103" s="174">
        <f t="shared" ref="BH103:BH108" si="3">IF(N103="sníž. přenesená",J103,0)</f>
        <v>0</v>
      </c>
      <c r="BI103" s="174">
        <f t="shared" ref="BI103:BI108" si="4">IF(N103="nulová",J103,0)</f>
        <v>0</v>
      </c>
      <c r="BJ103" s="173" t="s">
        <v>85</v>
      </c>
      <c r="BK103" s="170"/>
      <c r="BL103" s="170"/>
      <c r="BM103" s="170"/>
    </row>
    <row r="104" spans="1:65" s="2" customFormat="1" ht="18" customHeight="1">
      <c r="A104" s="32"/>
      <c r="B104" s="33"/>
      <c r="C104" s="34"/>
      <c r="D104" s="254" t="s">
        <v>112</v>
      </c>
      <c r="E104" s="253"/>
      <c r="F104" s="253"/>
      <c r="G104" s="34"/>
      <c r="H104" s="34"/>
      <c r="I104" s="34"/>
      <c r="J104" s="104">
        <v>0</v>
      </c>
      <c r="K104" s="34"/>
      <c r="L104" s="169"/>
      <c r="M104" s="170"/>
      <c r="N104" s="171" t="s">
        <v>43</v>
      </c>
      <c r="O104" s="170"/>
      <c r="P104" s="170"/>
      <c r="Q104" s="170"/>
      <c r="R104" s="170"/>
      <c r="S104" s="172"/>
      <c r="T104" s="172"/>
      <c r="U104" s="172"/>
      <c r="V104" s="172"/>
      <c r="W104" s="172"/>
      <c r="X104" s="172"/>
      <c r="Y104" s="172"/>
      <c r="Z104" s="172"/>
      <c r="AA104" s="172"/>
      <c r="AB104" s="172"/>
      <c r="AC104" s="172"/>
      <c r="AD104" s="172"/>
      <c r="AE104" s="172"/>
      <c r="AF104" s="170"/>
      <c r="AG104" s="170"/>
      <c r="AH104" s="170"/>
      <c r="AI104" s="170"/>
      <c r="AJ104" s="170"/>
      <c r="AK104" s="170"/>
      <c r="AL104" s="170"/>
      <c r="AM104" s="170"/>
      <c r="AN104" s="170"/>
      <c r="AO104" s="170"/>
      <c r="AP104" s="170"/>
      <c r="AQ104" s="170"/>
      <c r="AR104" s="170"/>
      <c r="AS104" s="170"/>
      <c r="AT104" s="170"/>
      <c r="AU104" s="170"/>
      <c r="AV104" s="170"/>
      <c r="AW104" s="170"/>
      <c r="AX104" s="170"/>
      <c r="AY104" s="173" t="s">
        <v>111</v>
      </c>
      <c r="AZ104" s="170"/>
      <c r="BA104" s="170"/>
      <c r="BB104" s="170"/>
      <c r="BC104" s="170"/>
      <c r="BD104" s="170"/>
      <c r="BE104" s="174">
        <f t="shared" si="0"/>
        <v>0</v>
      </c>
      <c r="BF104" s="174">
        <f t="shared" si="1"/>
        <v>0</v>
      </c>
      <c r="BG104" s="174">
        <f t="shared" si="2"/>
        <v>0</v>
      </c>
      <c r="BH104" s="174">
        <f t="shared" si="3"/>
        <v>0</v>
      </c>
      <c r="BI104" s="174">
        <f t="shared" si="4"/>
        <v>0</v>
      </c>
      <c r="BJ104" s="173" t="s">
        <v>85</v>
      </c>
      <c r="BK104" s="170"/>
      <c r="BL104" s="170"/>
      <c r="BM104" s="170"/>
    </row>
    <row r="105" spans="1:65" s="2" customFormat="1" ht="18" customHeight="1">
      <c r="A105" s="32"/>
      <c r="B105" s="33"/>
      <c r="C105" s="34"/>
      <c r="D105" s="254" t="s">
        <v>113</v>
      </c>
      <c r="E105" s="253"/>
      <c r="F105" s="253"/>
      <c r="G105" s="34"/>
      <c r="H105" s="34"/>
      <c r="I105" s="34"/>
      <c r="J105" s="104">
        <v>0</v>
      </c>
      <c r="K105" s="34"/>
      <c r="L105" s="169"/>
      <c r="M105" s="170"/>
      <c r="N105" s="171" t="s">
        <v>43</v>
      </c>
      <c r="O105" s="170"/>
      <c r="P105" s="170"/>
      <c r="Q105" s="170"/>
      <c r="R105" s="170"/>
      <c r="S105" s="172"/>
      <c r="T105" s="172"/>
      <c r="U105" s="172"/>
      <c r="V105" s="172"/>
      <c r="W105" s="172"/>
      <c r="X105" s="172"/>
      <c r="Y105" s="172"/>
      <c r="Z105" s="172"/>
      <c r="AA105" s="172"/>
      <c r="AB105" s="172"/>
      <c r="AC105" s="172"/>
      <c r="AD105" s="172"/>
      <c r="AE105" s="172"/>
      <c r="AF105" s="170"/>
      <c r="AG105" s="170"/>
      <c r="AH105" s="170"/>
      <c r="AI105" s="170"/>
      <c r="AJ105" s="170"/>
      <c r="AK105" s="170"/>
      <c r="AL105" s="170"/>
      <c r="AM105" s="170"/>
      <c r="AN105" s="170"/>
      <c r="AO105" s="170"/>
      <c r="AP105" s="170"/>
      <c r="AQ105" s="170"/>
      <c r="AR105" s="170"/>
      <c r="AS105" s="170"/>
      <c r="AT105" s="170"/>
      <c r="AU105" s="170"/>
      <c r="AV105" s="170"/>
      <c r="AW105" s="170"/>
      <c r="AX105" s="170"/>
      <c r="AY105" s="173" t="s">
        <v>111</v>
      </c>
      <c r="AZ105" s="170"/>
      <c r="BA105" s="170"/>
      <c r="BB105" s="170"/>
      <c r="BC105" s="170"/>
      <c r="BD105" s="170"/>
      <c r="BE105" s="174">
        <f t="shared" si="0"/>
        <v>0</v>
      </c>
      <c r="BF105" s="174">
        <f t="shared" si="1"/>
        <v>0</v>
      </c>
      <c r="BG105" s="174">
        <f t="shared" si="2"/>
        <v>0</v>
      </c>
      <c r="BH105" s="174">
        <f t="shared" si="3"/>
        <v>0</v>
      </c>
      <c r="BI105" s="174">
        <f t="shared" si="4"/>
        <v>0</v>
      </c>
      <c r="BJ105" s="173" t="s">
        <v>85</v>
      </c>
      <c r="BK105" s="170"/>
      <c r="BL105" s="170"/>
      <c r="BM105" s="170"/>
    </row>
    <row r="106" spans="1:65" s="2" customFormat="1" ht="18" customHeight="1">
      <c r="A106" s="32"/>
      <c r="B106" s="33"/>
      <c r="C106" s="34"/>
      <c r="D106" s="254" t="s">
        <v>114</v>
      </c>
      <c r="E106" s="253"/>
      <c r="F106" s="253"/>
      <c r="G106" s="34"/>
      <c r="H106" s="34"/>
      <c r="I106" s="34"/>
      <c r="J106" s="104">
        <v>0</v>
      </c>
      <c r="K106" s="34"/>
      <c r="L106" s="169"/>
      <c r="M106" s="170"/>
      <c r="N106" s="171" t="s">
        <v>43</v>
      </c>
      <c r="O106" s="170"/>
      <c r="P106" s="170"/>
      <c r="Q106" s="170"/>
      <c r="R106" s="170"/>
      <c r="S106" s="172"/>
      <c r="T106" s="172"/>
      <c r="U106" s="172"/>
      <c r="V106" s="172"/>
      <c r="W106" s="172"/>
      <c r="X106" s="172"/>
      <c r="Y106" s="172"/>
      <c r="Z106" s="172"/>
      <c r="AA106" s="172"/>
      <c r="AB106" s="172"/>
      <c r="AC106" s="172"/>
      <c r="AD106" s="172"/>
      <c r="AE106" s="172"/>
      <c r="AF106" s="170"/>
      <c r="AG106" s="170"/>
      <c r="AH106" s="170"/>
      <c r="AI106" s="170"/>
      <c r="AJ106" s="170"/>
      <c r="AK106" s="170"/>
      <c r="AL106" s="170"/>
      <c r="AM106" s="170"/>
      <c r="AN106" s="170"/>
      <c r="AO106" s="170"/>
      <c r="AP106" s="170"/>
      <c r="AQ106" s="170"/>
      <c r="AR106" s="170"/>
      <c r="AS106" s="170"/>
      <c r="AT106" s="170"/>
      <c r="AU106" s="170"/>
      <c r="AV106" s="170"/>
      <c r="AW106" s="170"/>
      <c r="AX106" s="170"/>
      <c r="AY106" s="173" t="s">
        <v>111</v>
      </c>
      <c r="AZ106" s="170"/>
      <c r="BA106" s="170"/>
      <c r="BB106" s="170"/>
      <c r="BC106" s="170"/>
      <c r="BD106" s="170"/>
      <c r="BE106" s="174">
        <f t="shared" si="0"/>
        <v>0</v>
      </c>
      <c r="BF106" s="174">
        <f t="shared" si="1"/>
        <v>0</v>
      </c>
      <c r="BG106" s="174">
        <f t="shared" si="2"/>
        <v>0</v>
      </c>
      <c r="BH106" s="174">
        <f t="shared" si="3"/>
        <v>0</v>
      </c>
      <c r="BI106" s="174">
        <f t="shared" si="4"/>
        <v>0</v>
      </c>
      <c r="BJ106" s="173" t="s">
        <v>85</v>
      </c>
      <c r="BK106" s="170"/>
      <c r="BL106" s="170"/>
      <c r="BM106" s="170"/>
    </row>
    <row r="107" spans="1:65" s="2" customFormat="1" ht="18" customHeight="1">
      <c r="A107" s="32"/>
      <c r="B107" s="33"/>
      <c r="C107" s="34"/>
      <c r="D107" s="254" t="s">
        <v>115</v>
      </c>
      <c r="E107" s="253"/>
      <c r="F107" s="253"/>
      <c r="G107" s="34"/>
      <c r="H107" s="34"/>
      <c r="I107" s="34"/>
      <c r="J107" s="104">
        <v>0</v>
      </c>
      <c r="K107" s="34"/>
      <c r="L107" s="169"/>
      <c r="M107" s="170"/>
      <c r="N107" s="171" t="s">
        <v>43</v>
      </c>
      <c r="O107" s="170"/>
      <c r="P107" s="170"/>
      <c r="Q107" s="170"/>
      <c r="R107" s="170"/>
      <c r="S107" s="172"/>
      <c r="T107" s="172"/>
      <c r="U107" s="172"/>
      <c r="V107" s="172"/>
      <c r="W107" s="172"/>
      <c r="X107" s="172"/>
      <c r="Y107" s="172"/>
      <c r="Z107" s="172"/>
      <c r="AA107" s="172"/>
      <c r="AB107" s="172"/>
      <c r="AC107" s="172"/>
      <c r="AD107" s="172"/>
      <c r="AE107" s="172"/>
      <c r="AF107" s="170"/>
      <c r="AG107" s="170"/>
      <c r="AH107" s="170"/>
      <c r="AI107" s="170"/>
      <c r="AJ107" s="170"/>
      <c r="AK107" s="170"/>
      <c r="AL107" s="170"/>
      <c r="AM107" s="170"/>
      <c r="AN107" s="170"/>
      <c r="AO107" s="170"/>
      <c r="AP107" s="170"/>
      <c r="AQ107" s="170"/>
      <c r="AR107" s="170"/>
      <c r="AS107" s="170"/>
      <c r="AT107" s="170"/>
      <c r="AU107" s="170"/>
      <c r="AV107" s="170"/>
      <c r="AW107" s="170"/>
      <c r="AX107" s="170"/>
      <c r="AY107" s="173" t="s">
        <v>111</v>
      </c>
      <c r="AZ107" s="170"/>
      <c r="BA107" s="170"/>
      <c r="BB107" s="170"/>
      <c r="BC107" s="170"/>
      <c r="BD107" s="170"/>
      <c r="BE107" s="174">
        <f t="shared" si="0"/>
        <v>0</v>
      </c>
      <c r="BF107" s="174">
        <f t="shared" si="1"/>
        <v>0</v>
      </c>
      <c r="BG107" s="174">
        <f t="shared" si="2"/>
        <v>0</v>
      </c>
      <c r="BH107" s="174">
        <f t="shared" si="3"/>
        <v>0</v>
      </c>
      <c r="BI107" s="174">
        <f t="shared" si="4"/>
        <v>0</v>
      </c>
      <c r="BJ107" s="173" t="s">
        <v>85</v>
      </c>
      <c r="BK107" s="170"/>
      <c r="BL107" s="170"/>
      <c r="BM107" s="170"/>
    </row>
    <row r="108" spans="1:65" s="2" customFormat="1" ht="18" customHeight="1">
      <c r="A108" s="32"/>
      <c r="B108" s="33"/>
      <c r="C108" s="34"/>
      <c r="D108" s="103" t="s">
        <v>116</v>
      </c>
      <c r="E108" s="34"/>
      <c r="F108" s="34"/>
      <c r="G108" s="34"/>
      <c r="H108" s="34"/>
      <c r="I108" s="34"/>
      <c r="J108" s="104">
        <f>ROUND(J30*T108,2)</f>
        <v>0</v>
      </c>
      <c r="K108" s="34"/>
      <c r="L108" s="169"/>
      <c r="M108" s="170"/>
      <c r="N108" s="171" t="s">
        <v>43</v>
      </c>
      <c r="O108" s="170"/>
      <c r="P108" s="170"/>
      <c r="Q108" s="170"/>
      <c r="R108" s="170"/>
      <c r="S108" s="172"/>
      <c r="T108" s="172"/>
      <c r="U108" s="172"/>
      <c r="V108" s="172"/>
      <c r="W108" s="172"/>
      <c r="X108" s="172"/>
      <c r="Y108" s="172"/>
      <c r="Z108" s="172"/>
      <c r="AA108" s="172"/>
      <c r="AB108" s="172"/>
      <c r="AC108" s="172"/>
      <c r="AD108" s="172"/>
      <c r="AE108" s="172"/>
      <c r="AF108" s="170"/>
      <c r="AG108" s="170"/>
      <c r="AH108" s="170"/>
      <c r="AI108" s="170"/>
      <c r="AJ108" s="170"/>
      <c r="AK108" s="170"/>
      <c r="AL108" s="170"/>
      <c r="AM108" s="170"/>
      <c r="AN108" s="170"/>
      <c r="AO108" s="170"/>
      <c r="AP108" s="170"/>
      <c r="AQ108" s="170"/>
      <c r="AR108" s="170"/>
      <c r="AS108" s="170"/>
      <c r="AT108" s="170"/>
      <c r="AU108" s="170"/>
      <c r="AV108" s="170"/>
      <c r="AW108" s="170"/>
      <c r="AX108" s="170"/>
      <c r="AY108" s="173" t="s">
        <v>117</v>
      </c>
      <c r="AZ108" s="170"/>
      <c r="BA108" s="170"/>
      <c r="BB108" s="170"/>
      <c r="BC108" s="170"/>
      <c r="BD108" s="170"/>
      <c r="BE108" s="174">
        <f t="shared" si="0"/>
        <v>0</v>
      </c>
      <c r="BF108" s="174">
        <f t="shared" si="1"/>
        <v>0</v>
      </c>
      <c r="BG108" s="174">
        <f t="shared" si="2"/>
        <v>0</v>
      </c>
      <c r="BH108" s="174">
        <f t="shared" si="3"/>
        <v>0</v>
      </c>
      <c r="BI108" s="174">
        <f t="shared" si="4"/>
        <v>0</v>
      </c>
      <c r="BJ108" s="173" t="s">
        <v>85</v>
      </c>
      <c r="BK108" s="170"/>
      <c r="BL108" s="170"/>
      <c r="BM108" s="170"/>
    </row>
    <row r="109" spans="1:65" s="2" customFormat="1" ht="10.199999999999999">
      <c r="A109" s="32"/>
      <c r="B109" s="33"/>
      <c r="C109" s="34"/>
      <c r="D109" s="34"/>
      <c r="E109" s="34"/>
      <c r="F109" s="34"/>
      <c r="G109" s="34"/>
      <c r="H109" s="34"/>
      <c r="I109" s="34"/>
      <c r="J109" s="34"/>
      <c r="K109" s="34"/>
      <c r="L109" s="49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</row>
    <row r="110" spans="1:65" s="2" customFormat="1" ht="29.25" customHeight="1">
      <c r="A110" s="32"/>
      <c r="B110" s="33"/>
      <c r="C110" s="112" t="s">
        <v>96</v>
      </c>
      <c r="D110" s="113"/>
      <c r="E110" s="113"/>
      <c r="F110" s="113"/>
      <c r="G110" s="113"/>
      <c r="H110" s="113"/>
      <c r="I110" s="113"/>
      <c r="J110" s="114">
        <f>ROUND(J96+J102,2)</f>
        <v>0</v>
      </c>
      <c r="K110" s="113"/>
      <c r="L110" s="49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65" s="2" customFormat="1" ht="6.9" customHeight="1">
      <c r="A111" s="32"/>
      <c r="B111" s="52"/>
      <c r="C111" s="53"/>
      <c r="D111" s="53"/>
      <c r="E111" s="53"/>
      <c r="F111" s="53"/>
      <c r="G111" s="53"/>
      <c r="H111" s="53"/>
      <c r="I111" s="53"/>
      <c r="J111" s="53"/>
      <c r="K111" s="53"/>
      <c r="L111" s="49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5" spans="1:31" s="2" customFormat="1" ht="6.9" customHeight="1">
      <c r="A115" s="32"/>
      <c r="B115" s="54"/>
      <c r="C115" s="55"/>
      <c r="D115" s="55"/>
      <c r="E115" s="55"/>
      <c r="F115" s="55"/>
      <c r="G115" s="55"/>
      <c r="H115" s="55"/>
      <c r="I115" s="55"/>
      <c r="J115" s="55"/>
      <c r="K115" s="55"/>
      <c r="L115" s="49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31" s="2" customFormat="1" ht="24.9" customHeight="1">
      <c r="A116" s="32"/>
      <c r="B116" s="33"/>
      <c r="C116" s="20" t="s">
        <v>118</v>
      </c>
      <c r="D116" s="34"/>
      <c r="E116" s="34"/>
      <c r="F116" s="34"/>
      <c r="G116" s="34"/>
      <c r="H116" s="34"/>
      <c r="I116" s="34"/>
      <c r="J116" s="34"/>
      <c r="K116" s="34"/>
      <c r="L116" s="49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31" s="2" customFormat="1" ht="6.9" customHeight="1">
      <c r="A117" s="32"/>
      <c r="B117" s="33"/>
      <c r="C117" s="34"/>
      <c r="D117" s="34"/>
      <c r="E117" s="34"/>
      <c r="F117" s="34"/>
      <c r="G117" s="34"/>
      <c r="H117" s="34"/>
      <c r="I117" s="34"/>
      <c r="J117" s="34"/>
      <c r="K117" s="34"/>
      <c r="L117" s="49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31" s="2" customFormat="1" ht="12" customHeight="1">
      <c r="A118" s="32"/>
      <c r="B118" s="33"/>
      <c r="C118" s="26" t="s">
        <v>16</v>
      </c>
      <c r="D118" s="34"/>
      <c r="E118" s="34"/>
      <c r="F118" s="34"/>
      <c r="G118" s="34"/>
      <c r="H118" s="34"/>
      <c r="I118" s="34"/>
      <c r="J118" s="34"/>
      <c r="K118" s="34"/>
      <c r="L118" s="49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31" s="2" customFormat="1" ht="16.5" customHeight="1">
      <c r="A119" s="32"/>
      <c r="B119" s="33"/>
      <c r="C119" s="34"/>
      <c r="D119" s="34"/>
      <c r="E119" s="286" t="str">
        <f>E7</f>
        <v>Areál autobusy Hranečník -  Kolárna</v>
      </c>
      <c r="F119" s="287"/>
      <c r="G119" s="287"/>
      <c r="H119" s="287"/>
      <c r="I119" s="34"/>
      <c r="J119" s="34"/>
      <c r="K119" s="34"/>
      <c r="L119" s="49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31" s="2" customFormat="1" ht="12" customHeight="1">
      <c r="A120" s="32"/>
      <c r="B120" s="33"/>
      <c r="C120" s="26" t="s">
        <v>98</v>
      </c>
      <c r="D120" s="34"/>
      <c r="E120" s="34"/>
      <c r="F120" s="34"/>
      <c r="G120" s="34"/>
      <c r="H120" s="34"/>
      <c r="I120" s="34"/>
      <c r="J120" s="34"/>
      <c r="K120" s="34"/>
      <c r="L120" s="49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31" s="2" customFormat="1" ht="16.5" customHeight="1">
      <c r="A121" s="32"/>
      <c r="B121" s="33"/>
      <c r="C121" s="34"/>
      <c r="D121" s="34"/>
      <c r="E121" s="232" t="str">
        <f>E9</f>
        <v>D - Elektro</v>
      </c>
      <c r="F121" s="288"/>
      <c r="G121" s="288"/>
      <c r="H121" s="288"/>
      <c r="I121" s="34"/>
      <c r="J121" s="34"/>
      <c r="K121" s="34"/>
      <c r="L121" s="49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2" spans="1:31" s="2" customFormat="1" ht="6.9" customHeight="1">
      <c r="A122" s="32"/>
      <c r="B122" s="33"/>
      <c r="C122" s="34"/>
      <c r="D122" s="34"/>
      <c r="E122" s="34"/>
      <c r="F122" s="34"/>
      <c r="G122" s="34"/>
      <c r="H122" s="34"/>
      <c r="I122" s="34"/>
      <c r="J122" s="34"/>
      <c r="K122" s="34"/>
      <c r="L122" s="49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</row>
    <row r="123" spans="1:31" s="2" customFormat="1" ht="12" customHeight="1">
      <c r="A123" s="32"/>
      <c r="B123" s="33"/>
      <c r="C123" s="26" t="s">
        <v>20</v>
      </c>
      <c r="D123" s="34"/>
      <c r="E123" s="34"/>
      <c r="F123" s="24" t="str">
        <f>F12</f>
        <v>Ostrava</v>
      </c>
      <c r="G123" s="34"/>
      <c r="H123" s="34"/>
      <c r="I123" s="26" t="s">
        <v>22</v>
      </c>
      <c r="J123" s="64" t="str">
        <f>IF(J12="","",J12)</f>
        <v>29. 1. 2023</v>
      </c>
      <c r="K123" s="34"/>
      <c r="L123" s="49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</row>
    <row r="124" spans="1:31" s="2" customFormat="1" ht="6.9" customHeight="1">
      <c r="A124" s="32"/>
      <c r="B124" s="33"/>
      <c r="C124" s="34"/>
      <c r="D124" s="34"/>
      <c r="E124" s="34"/>
      <c r="F124" s="34"/>
      <c r="G124" s="34"/>
      <c r="H124" s="34"/>
      <c r="I124" s="34"/>
      <c r="J124" s="34"/>
      <c r="K124" s="34"/>
      <c r="L124" s="49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</row>
    <row r="125" spans="1:31" s="2" customFormat="1" ht="15.15" customHeight="1">
      <c r="A125" s="32"/>
      <c r="B125" s="33"/>
      <c r="C125" s="26" t="s">
        <v>24</v>
      </c>
      <c r="D125" s="34"/>
      <c r="E125" s="34"/>
      <c r="F125" s="24" t="str">
        <f>E15</f>
        <v>Dopravní podnik Ostrava a.s.</v>
      </c>
      <c r="G125" s="34"/>
      <c r="H125" s="34"/>
      <c r="I125" s="26" t="s">
        <v>30</v>
      </c>
      <c r="J125" s="29" t="str">
        <f>E21</f>
        <v>Ing. Ondřej Juzik</v>
      </c>
      <c r="K125" s="34"/>
      <c r="L125" s="49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</row>
    <row r="126" spans="1:31" s="2" customFormat="1" ht="15.15" customHeight="1">
      <c r="A126" s="32"/>
      <c r="B126" s="33"/>
      <c r="C126" s="26" t="s">
        <v>28</v>
      </c>
      <c r="D126" s="34"/>
      <c r="E126" s="34"/>
      <c r="F126" s="24" t="str">
        <f>IF(E18="","",E18)</f>
        <v>Vyplň údaj</v>
      </c>
      <c r="G126" s="34"/>
      <c r="H126" s="34"/>
      <c r="I126" s="26" t="s">
        <v>33</v>
      </c>
      <c r="J126" s="29" t="str">
        <f>E24</f>
        <v>BKB Metal, a.s.</v>
      </c>
      <c r="K126" s="34"/>
      <c r="L126" s="49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</row>
    <row r="127" spans="1:31" s="2" customFormat="1" ht="10.35" customHeight="1">
      <c r="A127" s="32"/>
      <c r="B127" s="33"/>
      <c r="C127" s="34"/>
      <c r="D127" s="34"/>
      <c r="E127" s="34"/>
      <c r="F127" s="34"/>
      <c r="G127" s="34"/>
      <c r="H127" s="34"/>
      <c r="I127" s="34"/>
      <c r="J127" s="34"/>
      <c r="K127" s="34"/>
      <c r="L127" s="49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</row>
    <row r="128" spans="1:31" s="11" customFormat="1" ht="29.25" customHeight="1">
      <c r="A128" s="175"/>
      <c r="B128" s="176"/>
      <c r="C128" s="177" t="s">
        <v>119</v>
      </c>
      <c r="D128" s="178" t="s">
        <v>63</v>
      </c>
      <c r="E128" s="178" t="s">
        <v>59</v>
      </c>
      <c r="F128" s="178" t="s">
        <v>60</v>
      </c>
      <c r="G128" s="178" t="s">
        <v>120</v>
      </c>
      <c r="H128" s="178" t="s">
        <v>121</v>
      </c>
      <c r="I128" s="178" t="s">
        <v>122</v>
      </c>
      <c r="J128" s="179" t="s">
        <v>103</v>
      </c>
      <c r="K128" s="180" t="s">
        <v>123</v>
      </c>
      <c r="L128" s="181"/>
      <c r="M128" s="73" t="s">
        <v>1</v>
      </c>
      <c r="N128" s="74" t="s">
        <v>42</v>
      </c>
      <c r="O128" s="74" t="s">
        <v>124</v>
      </c>
      <c r="P128" s="74" t="s">
        <v>125</v>
      </c>
      <c r="Q128" s="74" t="s">
        <v>126</v>
      </c>
      <c r="R128" s="74" t="s">
        <v>127</v>
      </c>
      <c r="S128" s="74" t="s">
        <v>128</v>
      </c>
      <c r="T128" s="75" t="s">
        <v>129</v>
      </c>
      <c r="U128" s="175"/>
      <c r="V128" s="175"/>
      <c r="W128" s="175"/>
      <c r="X128" s="175"/>
      <c r="Y128" s="175"/>
      <c r="Z128" s="175"/>
      <c r="AA128" s="175"/>
      <c r="AB128" s="175"/>
      <c r="AC128" s="175"/>
      <c r="AD128" s="175"/>
      <c r="AE128" s="175"/>
    </row>
    <row r="129" spans="1:65" s="2" customFormat="1" ht="22.8" customHeight="1">
      <c r="A129" s="32"/>
      <c r="B129" s="33"/>
      <c r="C129" s="80" t="s">
        <v>130</v>
      </c>
      <c r="D129" s="34"/>
      <c r="E129" s="34"/>
      <c r="F129" s="34"/>
      <c r="G129" s="34"/>
      <c r="H129" s="34"/>
      <c r="I129" s="34"/>
      <c r="J129" s="182">
        <f>BK129</f>
        <v>0</v>
      </c>
      <c r="K129" s="34"/>
      <c r="L129" s="35"/>
      <c r="M129" s="76"/>
      <c r="N129" s="183"/>
      <c r="O129" s="77"/>
      <c r="P129" s="184">
        <f>P130</f>
        <v>0</v>
      </c>
      <c r="Q129" s="77"/>
      <c r="R129" s="184">
        <f>R130</f>
        <v>1.7053999999999998</v>
      </c>
      <c r="S129" s="77"/>
      <c r="T129" s="185">
        <f>T130</f>
        <v>0</v>
      </c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T129" s="14" t="s">
        <v>77</v>
      </c>
      <c r="AU129" s="14" t="s">
        <v>105</v>
      </c>
      <c r="BK129" s="186">
        <f>BK130</f>
        <v>0</v>
      </c>
    </row>
    <row r="130" spans="1:65" s="12" customFormat="1" ht="25.95" customHeight="1">
      <c r="B130" s="187"/>
      <c r="C130" s="188"/>
      <c r="D130" s="189" t="s">
        <v>77</v>
      </c>
      <c r="E130" s="190" t="s">
        <v>131</v>
      </c>
      <c r="F130" s="190" t="s">
        <v>132</v>
      </c>
      <c r="G130" s="188"/>
      <c r="H130" s="188"/>
      <c r="I130" s="191"/>
      <c r="J130" s="192">
        <f>BK130</f>
        <v>0</v>
      </c>
      <c r="K130" s="188"/>
      <c r="L130" s="193"/>
      <c r="M130" s="194"/>
      <c r="N130" s="195"/>
      <c r="O130" s="195"/>
      <c r="P130" s="196">
        <f>P131+P169</f>
        <v>0</v>
      </c>
      <c r="Q130" s="195"/>
      <c r="R130" s="196">
        <f>R131+R169</f>
        <v>1.7053999999999998</v>
      </c>
      <c r="S130" s="195"/>
      <c r="T130" s="197">
        <f>T131+T169</f>
        <v>0</v>
      </c>
      <c r="AR130" s="198" t="s">
        <v>87</v>
      </c>
      <c r="AT130" s="199" t="s">
        <v>77</v>
      </c>
      <c r="AU130" s="199" t="s">
        <v>78</v>
      </c>
      <c r="AY130" s="198" t="s">
        <v>133</v>
      </c>
      <c r="BK130" s="200">
        <f>BK131+BK169</f>
        <v>0</v>
      </c>
    </row>
    <row r="131" spans="1:65" s="12" customFormat="1" ht="22.8" customHeight="1">
      <c r="B131" s="187"/>
      <c r="C131" s="188"/>
      <c r="D131" s="189" t="s">
        <v>77</v>
      </c>
      <c r="E131" s="201" t="s">
        <v>134</v>
      </c>
      <c r="F131" s="201" t="s">
        <v>135</v>
      </c>
      <c r="G131" s="188"/>
      <c r="H131" s="188"/>
      <c r="I131" s="191"/>
      <c r="J131" s="202">
        <f>BK131</f>
        <v>0</v>
      </c>
      <c r="K131" s="188"/>
      <c r="L131" s="193"/>
      <c r="M131" s="194"/>
      <c r="N131" s="195"/>
      <c r="O131" s="195"/>
      <c r="P131" s="196">
        <f>SUM(P132:P168)</f>
        <v>0</v>
      </c>
      <c r="Q131" s="195"/>
      <c r="R131" s="196">
        <f>SUM(R132:R168)</f>
        <v>1.7053999999999998</v>
      </c>
      <c r="S131" s="195"/>
      <c r="T131" s="197">
        <f>SUM(T132:T168)</f>
        <v>0</v>
      </c>
      <c r="AR131" s="198" t="s">
        <v>87</v>
      </c>
      <c r="AT131" s="199" t="s">
        <v>77</v>
      </c>
      <c r="AU131" s="199" t="s">
        <v>85</v>
      </c>
      <c r="AY131" s="198" t="s">
        <v>133</v>
      </c>
      <c r="BK131" s="200">
        <f>SUM(BK132:BK168)</f>
        <v>0</v>
      </c>
    </row>
    <row r="132" spans="1:65" s="2" customFormat="1" ht="16.5" customHeight="1">
      <c r="A132" s="32"/>
      <c r="B132" s="33"/>
      <c r="C132" s="203" t="s">
        <v>85</v>
      </c>
      <c r="D132" s="203" t="s">
        <v>136</v>
      </c>
      <c r="E132" s="204" t="s">
        <v>137</v>
      </c>
      <c r="F132" s="205" t="s">
        <v>138</v>
      </c>
      <c r="G132" s="206" t="s">
        <v>139</v>
      </c>
      <c r="H132" s="207">
        <v>1</v>
      </c>
      <c r="I132" s="208"/>
      <c r="J132" s="209">
        <f t="shared" ref="J132:J168" si="5">ROUND(I132*H132,2)</f>
        <v>0</v>
      </c>
      <c r="K132" s="210"/>
      <c r="L132" s="211"/>
      <c r="M132" s="212" t="s">
        <v>1</v>
      </c>
      <c r="N132" s="213" t="s">
        <v>43</v>
      </c>
      <c r="O132" s="69"/>
      <c r="P132" s="214">
        <f t="shared" ref="P132:P168" si="6">O132*H132</f>
        <v>0</v>
      </c>
      <c r="Q132" s="214">
        <v>5.0000000000000001E-3</v>
      </c>
      <c r="R132" s="214">
        <f t="shared" ref="R132:R168" si="7">Q132*H132</f>
        <v>5.0000000000000001E-3</v>
      </c>
      <c r="S132" s="214">
        <v>0</v>
      </c>
      <c r="T132" s="215">
        <f t="shared" ref="T132:T168" si="8">S132*H132</f>
        <v>0</v>
      </c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R132" s="216" t="s">
        <v>140</v>
      </c>
      <c r="AT132" s="216" t="s">
        <v>136</v>
      </c>
      <c r="AU132" s="216" t="s">
        <v>87</v>
      </c>
      <c r="AY132" s="14" t="s">
        <v>133</v>
      </c>
      <c r="BE132" s="108">
        <f t="shared" ref="BE132:BE168" si="9">IF(N132="základní",J132,0)</f>
        <v>0</v>
      </c>
      <c r="BF132" s="108">
        <f t="shared" ref="BF132:BF168" si="10">IF(N132="snížená",J132,0)</f>
        <v>0</v>
      </c>
      <c r="BG132" s="108">
        <f t="shared" ref="BG132:BG168" si="11">IF(N132="zákl. přenesená",J132,0)</f>
        <v>0</v>
      </c>
      <c r="BH132" s="108">
        <f t="shared" ref="BH132:BH168" si="12">IF(N132="sníž. přenesená",J132,0)</f>
        <v>0</v>
      </c>
      <c r="BI132" s="108">
        <f t="shared" ref="BI132:BI168" si="13">IF(N132="nulová",J132,0)</f>
        <v>0</v>
      </c>
      <c r="BJ132" s="14" t="s">
        <v>85</v>
      </c>
      <c r="BK132" s="108">
        <f t="shared" ref="BK132:BK168" si="14">ROUND(I132*H132,2)</f>
        <v>0</v>
      </c>
      <c r="BL132" s="14" t="s">
        <v>141</v>
      </c>
      <c r="BM132" s="216" t="s">
        <v>142</v>
      </c>
    </row>
    <row r="133" spans="1:65" s="2" customFormat="1" ht="16.5" customHeight="1">
      <c r="A133" s="32"/>
      <c r="B133" s="33"/>
      <c r="C133" s="203" t="s">
        <v>87</v>
      </c>
      <c r="D133" s="203" t="s">
        <v>136</v>
      </c>
      <c r="E133" s="204" t="s">
        <v>143</v>
      </c>
      <c r="F133" s="205" t="s">
        <v>144</v>
      </c>
      <c r="G133" s="206" t="s">
        <v>139</v>
      </c>
      <c r="H133" s="207">
        <v>1</v>
      </c>
      <c r="I133" s="208"/>
      <c r="J133" s="209">
        <f t="shared" si="5"/>
        <v>0</v>
      </c>
      <c r="K133" s="210"/>
      <c r="L133" s="211"/>
      <c r="M133" s="212" t="s">
        <v>1</v>
      </c>
      <c r="N133" s="213" t="s">
        <v>43</v>
      </c>
      <c r="O133" s="69"/>
      <c r="P133" s="214">
        <f t="shared" si="6"/>
        <v>0</v>
      </c>
      <c r="Q133" s="214">
        <v>5.0000000000000001E-3</v>
      </c>
      <c r="R133" s="214">
        <f t="shared" si="7"/>
        <v>5.0000000000000001E-3</v>
      </c>
      <c r="S133" s="214">
        <v>0</v>
      </c>
      <c r="T133" s="215">
        <f t="shared" si="8"/>
        <v>0</v>
      </c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R133" s="216" t="s">
        <v>140</v>
      </c>
      <c r="AT133" s="216" t="s">
        <v>136</v>
      </c>
      <c r="AU133" s="216" t="s">
        <v>87</v>
      </c>
      <c r="AY133" s="14" t="s">
        <v>133</v>
      </c>
      <c r="BE133" s="108">
        <f t="shared" si="9"/>
        <v>0</v>
      </c>
      <c r="BF133" s="108">
        <f t="shared" si="10"/>
        <v>0</v>
      </c>
      <c r="BG133" s="108">
        <f t="shared" si="11"/>
        <v>0</v>
      </c>
      <c r="BH133" s="108">
        <f t="shared" si="12"/>
        <v>0</v>
      </c>
      <c r="BI133" s="108">
        <f t="shared" si="13"/>
        <v>0</v>
      </c>
      <c r="BJ133" s="14" t="s">
        <v>85</v>
      </c>
      <c r="BK133" s="108">
        <f t="shared" si="14"/>
        <v>0</v>
      </c>
      <c r="BL133" s="14" t="s">
        <v>141</v>
      </c>
      <c r="BM133" s="216" t="s">
        <v>145</v>
      </c>
    </row>
    <row r="134" spans="1:65" s="2" customFormat="1" ht="16.5" customHeight="1">
      <c r="A134" s="32"/>
      <c r="B134" s="33"/>
      <c r="C134" s="203" t="s">
        <v>146</v>
      </c>
      <c r="D134" s="203" t="s">
        <v>136</v>
      </c>
      <c r="E134" s="204" t="s">
        <v>147</v>
      </c>
      <c r="F134" s="205" t="s">
        <v>148</v>
      </c>
      <c r="G134" s="206" t="s">
        <v>139</v>
      </c>
      <c r="H134" s="207">
        <v>2</v>
      </c>
      <c r="I134" s="208"/>
      <c r="J134" s="209">
        <f t="shared" si="5"/>
        <v>0</v>
      </c>
      <c r="K134" s="210"/>
      <c r="L134" s="211"/>
      <c r="M134" s="212" t="s">
        <v>1</v>
      </c>
      <c r="N134" s="213" t="s">
        <v>43</v>
      </c>
      <c r="O134" s="69"/>
      <c r="P134" s="214">
        <f t="shared" si="6"/>
        <v>0</v>
      </c>
      <c r="Q134" s="214">
        <v>5.0000000000000001E-3</v>
      </c>
      <c r="R134" s="214">
        <f t="shared" si="7"/>
        <v>0.01</v>
      </c>
      <c r="S134" s="214">
        <v>0</v>
      </c>
      <c r="T134" s="215">
        <f t="shared" si="8"/>
        <v>0</v>
      </c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R134" s="216" t="s">
        <v>140</v>
      </c>
      <c r="AT134" s="216" t="s">
        <v>136</v>
      </c>
      <c r="AU134" s="216" t="s">
        <v>87</v>
      </c>
      <c r="AY134" s="14" t="s">
        <v>133</v>
      </c>
      <c r="BE134" s="108">
        <f t="shared" si="9"/>
        <v>0</v>
      </c>
      <c r="BF134" s="108">
        <f t="shared" si="10"/>
        <v>0</v>
      </c>
      <c r="BG134" s="108">
        <f t="shared" si="11"/>
        <v>0</v>
      </c>
      <c r="BH134" s="108">
        <f t="shared" si="12"/>
        <v>0</v>
      </c>
      <c r="BI134" s="108">
        <f t="shared" si="13"/>
        <v>0</v>
      </c>
      <c r="BJ134" s="14" t="s">
        <v>85</v>
      </c>
      <c r="BK134" s="108">
        <f t="shared" si="14"/>
        <v>0</v>
      </c>
      <c r="BL134" s="14" t="s">
        <v>141</v>
      </c>
      <c r="BM134" s="216" t="s">
        <v>149</v>
      </c>
    </row>
    <row r="135" spans="1:65" s="2" customFormat="1" ht="16.5" customHeight="1">
      <c r="A135" s="32"/>
      <c r="B135" s="33"/>
      <c r="C135" s="203" t="s">
        <v>150</v>
      </c>
      <c r="D135" s="203" t="s">
        <v>136</v>
      </c>
      <c r="E135" s="204" t="s">
        <v>151</v>
      </c>
      <c r="F135" s="205" t="s">
        <v>152</v>
      </c>
      <c r="G135" s="206" t="s">
        <v>139</v>
      </c>
      <c r="H135" s="207">
        <v>1</v>
      </c>
      <c r="I135" s="208"/>
      <c r="J135" s="209">
        <f t="shared" si="5"/>
        <v>0</v>
      </c>
      <c r="K135" s="210"/>
      <c r="L135" s="211"/>
      <c r="M135" s="212" t="s">
        <v>1</v>
      </c>
      <c r="N135" s="213" t="s">
        <v>43</v>
      </c>
      <c r="O135" s="69"/>
      <c r="P135" s="214">
        <f t="shared" si="6"/>
        <v>0</v>
      </c>
      <c r="Q135" s="214">
        <v>5.0000000000000001E-3</v>
      </c>
      <c r="R135" s="214">
        <f t="shared" si="7"/>
        <v>5.0000000000000001E-3</v>
      </c>
      <c r="S135" s="214">
        <v>0</v>
      </c>
      <c r="T135" s="215">
        <f t="shared" si="8"/>
        <v>0</v>
      </c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R135" s="216" t="s">
        <v>140</v>
      </c>
      <c r="AT135" s="216" t="s">
        <v>136</v>
      </c>
      <c r="AU135" s="216" t="s">
        <v>87</v>
      </c>
      <c r="AY135" s="14" t="s">
        <v>133</v>
      </c>
      <c r="BE135" s="108">
        <f t="shared" si="9"/>
        <v>0</v>
      </c>
      <c r="BF135" s="108">
        <f t="shared" si="10"/>
        <v>0</v>
      </c>
      <c r="BG135" s="108">
        <f t="shared" si="11"/>
        <v>0</v>
      </c>
      <c r="BH135" s="108">
        <f t="shared" si="12"/>
        <v>0</v>
      </c>
      <c r="BI135" s="108">
        <f t="shared" si="13"/>
        <v>0</v>
      </c>
      <c r="BJ135" s="14" t="s">
        <v>85</v>
      </c>
      <c r="BK135" s="108">
        <f t="shared" si="14"/>
        <v>0</v>
      </c>
      <c r="BL135" s="14" t="s">
        <v>141</v>
      </c>
      <c r="BM135" s="216" t="s">
        <v>153</v>
      </c>
    </row>
    <row r="136" spans="1:65" s="2" customFormat="1" ht="16.5" customHeight="1">
      <c r="A136" s="32"/>
      <c r="B136" s="33"/>
      <c r="C136" s="203" t="s">
        <v>154</v>
      </c>
      <c r="D136" s="203" t="s">
        <v>136</v>
      </c>
      <c r="E136" s="204" t="s">
        <v>155</v>
      </c>
      <c r="F136" s="205" t="s">
        <v>156</v>
      </c>
      <c r="G136" s="206" t="s">
        <v>139</v>
      </c>
      <c r="H136" s="207">
        <v>1</v>
      </c>
      <c r="I136" s="208"/>
      <c r="J136" s="209">
        <f t="shared" si="5"/>
        <v>0</v>
      </c>
      <c r="K136" s="210"/>
      <c r="L136" s="211"/>
      <c r="M136" s="212" t="s">
        <v>1</v>
      </c>
      <c r="N136" s="213" t="s">
        <v>43</v>
      </c>
      <c r="O136" s="69"/>
      <c r="P136" s="214">
        <f t="shared" si="6"/>
        <v>0</v>
      </c>
      <c r="Q136" s="214">
        <v>5.0000000000000001E-3</v>
      </c>
      <c r="R136" s="214">
        <f t="shared" si="7"/>
        <v>5.0000000000000001E-3</v>
      </c>
      <c r="S136" s="214">
        <v>0</v>
      </c>
      <c r="T136" s="215">
        <f t="shared" si="8"/>
        <v>0</v>
      </c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R136" s="216" t="s">
        <v>140</v>
      </c>
      <c r="AT136" s="216" t="s">
        <v>136</v>
      </c>
      <c r="AU136" s="216" t="s">
        <v>87</v>
      </c>
      <c r="AY136" s="14" t="s">
        <v>133</v>
      </c>
      <c r="BE136" s="108">
        <f t="shared" si="9"/>
        <v>0</v>
      </c>
      <c r="BF136" s="108">
        <f t="shared" si="10"/>
        <v>0</v>
      </c>
      <c r="BG136" s="108">
        <f t="shared" si="11"/>
        <v>0</v>
      </c>
      <c r="BH136" s="108">
        <f t="shared" si="12"/>
        <v>0</v>
      </c>
      <c r="BI136" s="108">
        <f t="shared" si="13"/>
        <v>0</v>
      </c>
      <c r="BJ136" s="14" t="s">
        <v>85</v>
      </c>
      <c r="BK136" s="108">
        <f t="shared" si="14"/>
        <v>0</v>
      </c>
      <c r="BL136" s="14" t="s">
        <v>141</v>
      </c>
      <c r="BM136" s="216" t="s">
        <v>157</v>
      </c>
    </row>
    <row r="137" spans="1:65" s="2" customFormat="1" ht="16.5" customHeight="1">
      <c r="A137" s="32"/>
      <c r="B137" s="33"/>
      <c r="C137" s="203" t="s">
        <v>158</v>
      </c>
      <c r="D137" s="203" t="s">
        <v>136</v>
      </c>
      <c r="E137" s="204" t="s">
        <v>159</v>
      </c>
      <c r="F137" s="205" t="s">
        <v>160</v>
      </c>
      <c r="G137" s="206" t="s">
        <v>139</v>
      </c>
      <c r="H137" s="207">
        <v>1</v>
      </c>
      <c r="I137" s="208"/>
      <c r="J137" s="209">
        <f t="shared" si="5"/>
        <v>0</v>
      </c>
      <c r="K137" s="210"/>
      <c r="L137" s="211"/>
      <c r="M137" s="212" t="s">
        <v>1</v>
      </c>
      <c r="N137" s="213" t="s">
        <v>43</v>
      </c>
      <c r="O137" s="69"/>
      <c r="P137" s="214">
        <f t="shared" si="6"/>
        <v>0</v>
      </c>
      <c r="Q137" s="214">
        <v>5.0000000000000001E-3</v>
      </c>
      <c r="R137" s="214">
        <f t="shared" si="7"/>
        <v>5.0000000000000001E-3</v>
      </c>
      <c r="S137" s="214">
        <v>0</v>
      </c>
      <c r="T137" s="215">
        <f t="shared" si="8"/>
        <v>0</v>
      </c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R137" s="216" t="s">
        <v>140</v>
      </c>
      <c r="AT137" s="216" t="s">
        <v>136</v>
      </c>
      <c r="AU137" s="216" t="s">
        <v>87</v>
      </c>
      <c r="AY137" s="14" t="s">
        <v>133</v>
      </c>
      <c r="BE137" s="108">
        <f t="shared" si="9"/>
        <v>0</v>
      </c>
      <c r="BF137" s="108">
        <f t="shared" si="10"/>
        <v>0</v>
      </c>
      <c r="BG137" s="108">
        <f t="shared" si="11"/>
        <v>0</v>
      </c>
      <c r="BH137" s="108">
        <f t="shared" si="12"/>
        <v>0</v>
      </c>
      <c r="BI137" s="108">
        <f t="shared" si="13"/>
        <v>0</v>
      </c>
      <c r="BJ137" s="14" t="s">
        <v>85</v>
      </c>
      <c r="BK137" s="108">
        <f t="shared" si="14"/>
        <v>0</v>
      </c>
      <c r="BL137" s="14" t="s">
        <v>141</v>
      </c>
      <c r="BM137" s="216" t="s">
        <v>161</v>
      </c>
    </row>
    <row r="138" spans="1:65" s="2" customFormat="1" ht="16.5" customHeight="1">
      <c r="A138" s="32"/>
      <c r="B138" s="33"/>
      <c r="C138" s="203" t="s">
        <v>162</v>
      </c>
      <c r="D138" s="203" t="s">
        <v>136</v>
      </c>
      <c r="E138" s="204" t="s">
        <v>163</v>
      </c>
      <c r="F138" s="205" t="s">
        <v>164</v>
      </c>
      <c r="G138" s="206" t="s">
        <v>139</v>
      </c>
      <c r="H138" s="207">
        <v>1</v>
      </c>
      <c r="I138" s="208"/>
      <c r="J138" s="209">
        <f t="shared" si="5"/>
        <v>0</v>
      </c>
      <c r="K138" s="210"/>
      <c r="L138" s="211"/>
      <c r="M138" s="212" t="s">
        <v>1</v>
      </c>
      <c r="N138" s="213" t="s">
        <v>43</v>
      </c>
      <c r="O138" s="69"/>
      <c r="P138" s="214">
        <f t="shared" si="6"/>
        <v>0</v>
      </c>
      <c r="Q138" s="214">
        <v>5.0000000000000001E-3</v>
      </c>
      <c r="R138" s="214">
        <f t="shared" si="7"/>
        <v>5.0000000000000001E-3</v>
      </c>
      <c r="S138" s="214">
        <v>0</v>
      </c>
      <c r="T138" s="215">
        <f t="shared" si="8"/>
        <v>0</v>
      </c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R138" s="216" t="s">
        <v>140</v>
      </c>
      <c r="AT138" s="216" t="s">
        <v>136</v>
      </c>
      <c r="AU138" s="216" t="s">
        <v>87</v>
      </c>
      <c r="AY138" s="14" t="s">
        <v>133</v>
      </c>
      <c r="BE138" s="108">
        <f t="shared" si="9"/>
        <v>0</v>
      </c>
      <c r="BF138" s="108">
        <f t="shared" si="10"/>
        <v>0</v>
      </c>
      <c r="BG138" s="108">
        <f t="shared" si="11"/>
        <v>0</v>
      </c>
      <c r="BH138" s="108">
        <f t="shared" si="12"/>
        <v>0</v>
      </c>
      <c r="BI138" s="108">
        <f t="shared" si="13"/>
        <v>0</v>
      </c>
      <c r="BJ138" s="14" t="s">
        <v>85</v>
      </c>
      <c r="BK138" s="108">
        <f t="shared" si="14"/>
        <v>0</v>
      </c>
      <c r="BL138" s="14" t="s">
        <v>141</v>
      </c>
      <c r="BM138" s="216" t="s">
        <v>165</v>
      </c>
    </row>
    <row r="139" spans="1:65" s="2" customFormat="1" ht="21.75" customHeight="1">
      <c r="A139" s="32"/>
      <c r="B139" s="33"/>
      <c r="C139" s="203" t="s">
        <v>166</v>
      </c>
      <c r="D139" s="203" t="s">
        <v>136</v>
      </c>
      <c r="E139" s="204" t="s">
        <v>167</v>
      </c>
      <c r="F139" s="205" t="s">
        <v>168</v>
      </c>
      <c r="G139" s="206" t="s">
        <v>139</v>
      </c>
      <c r="H139" s="207">
        <v>2</v>
      </c>
      <c r="I139" s="208"/>
      <c r="J139" s="209">
        <f t="shared" si="5"/>
        <v>0</v>
      </c>
      <c r="K139" s="210"/>
      <c r="L139" s="211"/>
      <c r="M139" s="212" t="s">
        <v>1</v>
      </c>
      <c r="N139" s="213" t="s">
        <v>43</v>
      </c>
      <c r="O139" s="69"/>
      <c r="P139" s="214">
        <f t="shared" si="6"/>
        <v>0</v>
      </c>
      <c r="Q139" s="214">
        <v>5.0000000000000001E-3</v>
      </c>
      <c r="R139" s="214">
        <f t="shared" si="7"/>
        <v>0.01</v>
      </c>
      <c r="S139" s="214">
        <v>0</v>
      </c>
      <c r="T139" s="215">
        <f t="shared" si="8"/>
        <v>0</v>
      </c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R139" s="216" t="s">
        <v>140</v>
      </c>
      <c r="AT139" s="216" t="s">
        <v>136</v>
      </c>
      <c r="AU139" s="216" t="s">
        <v>87</v>
      </c>
      <c r="AY139" s="14" t="s">
        <v>133</v>
      </c>
      <c r="BE139" s="108">
        <f t="shared" si="9"/>
        <v>0</v>
      </c>
      <c r="BF139" s="108">
        <f t="shared" si="10"/>
        <v>0</v>
      </c>
      <c r="BG139" s="108">
        <f t="shared" si="11"/>
        <v>0</v>
      </c>
      <c r="BH139" s="108">
        <f t="shared" si="12"/>
        <v>0</v>
      </c>
      <c r="BI139" s="108">
        <f t="shared" si="13"/>
        <v>0</v>
      </c>
      <c r="BJ139" s="14" t="s">
        <v>85</v>
      </c>
      <c r="BK139" s="108">
        <f t="shared" si="14"/>
        <v>0</v>
      </c>
      <c r="BL139" s="14" t="s">
        <v>141</v>
      </c>
      <c r="BM139" s="216" t="s">
        <v>169</v>
      </c>
    </row>
    <row r="140" spans="1:65" s="2" customFormat="1" ht="16.5" customHeight="1">
      <c r="A140" s="32"/>
      <c r="B140" s="33"/>
      <c r="C140" s="203" t="s">
        <v>170</v>
      </c>
      <c r="D140" s="203" t="s">
        <v>136</v>
      </c>
      <c r="E140" s="204" t="s">
        <v>171</v>
      </c>
      <c r="F140" s="205" t="s">
        <v>172</v>
      </c>
      <c r="G140" s="206" t="s">
        <v>139</v>
      </c>
      <c r="H140" s="207">
        <v>4</v>
      </c>
      <c r="I140" s="208"/>
      <c r="J140" s="209">
        <f t="shared" si="5"/>
        <v>0</v>
      </c>
      <c r="K140" s="210"/>
      <c r="L140" s="211"/>
      <c r="M140" s="212" t="s">
        <v>1</v>
      </c>
      <c r="N140" s="213" t="s">
        <v>43</v>
      </c>
      <c r="O140" s="69"/>
      <c r="P140" s="214">
        <f t="shared" si="6"/>
        <v>0</v>
      </c>
      <c r="Q140" s="214">
        <v>5.0000000000000001E-3</v>
      </c>
      <c r="R140" s="214">
        <f t="shared" si="7"/>
        <v>0.02</v>
      </c>
      <c r="S140" s="214">
        <v>0</v>
      </c>
      <c r="T140" s="215">
        <f t="shared" si="8"/>
        <v>0</v>
      </c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R140" s="216" t="s">
        <v>140</v>
      </c>
      <c r="AT140" s="216" t="s">
        <v>136</v>
      </c>
      <c r="AU140" s="216" t="s">
        <v>87</v>
      </c>
      <c r="AY140" s="14" t="s">
        <v>133</v>
      </c>
      <c r="BE140" s="108">
        <f t="shared" si="9"/>
        <v>0</v>
      </c>
      <c r="BF140" s="108">
        <f t="shared" si="10"/>
        <v>0</v>
      </c>
      <c r="BG140" s="108">
        <f t="shared" si="11"/>
        <v>0</v>
      </c>
      <c r="BH140" s="108">
        <f t="shared" si="12"/>
        <v>0</v>
      </c>
      <c r="BI140" s="108">
        <f t="shared" si="13"/>
        <v>0</v>
      </c>
      <c r="BJ140" s="14" t="s">
        <v>85</v>
      </c>
      <c r="BK140" s="108">
        <f t="shared" si="14"/>
        <v>0</v>
      </c>
      <c r="BL140" s="14" t="s">
        <v>141</v>
      </c>
      <c r="BM140" s="216" t="s">
        <v>173</v>
      </c>
    </row>
    <row r="141" spans="1:65" s="2" customFormat="1" ht="21.75" customHeight="1">
      <c r="A141" s="32"/>
      <c r="B141" s="33"/>
      <c r="C141" s="203" t="s">
        <v>174</v>
      </c>
      <c r="D141" s="203" t="s">
        <v>136</v>
      </c>
      <c r="E141" s="204" t="s">
        <v>175</v>
      </c>
      <c r="F141" s="205" t="s">
        <v>176</v>
      </c>
      <c r="G141" s="206" t="s">
        <v>139</v>
      </c>
      <c r="H141" s="207">
        <v>4</v>
      </c>
      <c r="I141" s="208"/>
      <c r="J141" s="209">
        <f t="shared" si="5"/>
        <v>0</v>
      </c>
      <c r="K141" s="210"/>
      <c r="L141" s="211"/>
      <c r="M141" s="212" t="s">
        <v>1</v>
      </c>
      <c r="N141" s="213" t="s">
        <v>43</v>
      </c>
      <c r="O141" s="69"/>
      <c r="P141" s="214">
        <f t="shared" si="6"/>
        <v>0</v>
      </c>
      <c r="Q141" s="214">
        <v>5.0000000000000001E-3</v>
      </c>
      <c r="R141" s="214">
        <f t="shared" si="7"/>
        <v>0.02</v>
      </c>
      <c r="S141" s="214">
        <v>0</v>
      </c>
      <c r="T141" s="215">
        <f t="shared" si="8"/>
        <v>0</v>
      </c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R141" s="216" t="s">
        <v>140</v>
      </c>
      <c r="AT141" s="216" t="s">
        <v>136</v>
      </c>
      <c r="AU141" s="216" t="s">
        <v>87</v>
      </c>
      <c r="AY141" s="14" t="s">
        <v>133</v>
      </c>
      <c r="BE141" s="108">
        <f t="shared" si="9"/>
        <v>0</v>
      </c>
      <c r="BF141" s="108">
        <f t="shared" si="10"/>
        <v>0</v>
      </c>
      <c r="BG141" s="108">
        <f t="shared" si="11"/>
        <v>0</v>
      </c>
      <c r="BH141" s="108">
        <f t="shared" si="12"/>
        <v>0</v>
      </c>
      <c r="BI141" s="108">
        <f t="shared" si="13"/>
        <v>0</v>
      </c>
      <c r="BJ141" s="14" t="s">
        <v>85</v>
      </c>
      <c r="BK141" s="108">
        <f t="shared" si="14"/>
        <v>0</v>
      </c>
      <c r="BL141" s="14" t="s">
        <v>141</v>
      </c>
      <c r="BM141" s="216" t="s">
        <v>177</v>
      </c>
    </row>
    <row r="142" spans="1:65" s="2" customFormat="1" ht="16.5" customHeight="1">
      <c r="A142" s="32"/>
      <c r="B142" s="33"/>
      <c r="C142" s="203" t="s">
        <v>178</v>
      </c>
      <c r="D142" s="203" t="s">
        <v>136</v>
      </c>
      <c r="E142" s="204" t="s">
        <v>179</v>
      </c>
      <c r="F142" s="205" t="s">
        <v>180</v>
      </c>
      <c r="G142" s="206" t="s">
        <v>139</v>
      </c>
      <c r="H142" s="207">
        <v>3</v>
      </c>
      <c r="I142" s="208"/>
      <c r="J142" s="209">
        <f t="shared" si="5"/>
        <v>0</v>
      </c>
      <c r="K142" s="210"/>
      <c r="L142" s="211"/>
      <c r="M142" s="212" t="s">
        <v>1</v>
      </c>
      <c r="N142" s="213" t="s">
        <v>43</v>
      </c>
      <c r="O142" s="69"/>
      <c r="P142" s="214">
        <f t="shared" si="6"/>
        <v>0</v>
      </c>
      <c r="Q142" s="214">
        <v>5.0000000000000001E-3</v>
      </c>
      <c r="R142" s="214">
        <f t="shared" si="7"/>
        <v>1.4999999999999999E-2</v>
      </c>
      <c r="S142" s="214">
        <v>0</v>
      </c>
      <c r="T142" s="215">
        <f t="shared" si="8"/>
        <v>0</v>
      </c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R142" s="216" t="s">
        <v>140</v>
      </c>
      <c r="AT142" s="216" t="s">
        <v>136</v>
      </c>
      <c r="AU142" s="216" t="s">
        <v>87</v>
      </c>
      <c r="AY142" s="14" t="s">
        <v>133</v>
      </c>
      <c r="BE142" s="108">
        <f t="shared" si="9"/>
        <v>0</v>
      </c>
      <c r="BF142" s="108">
        <f t="shared" si="10"/>
        <v>0</v>
      </c>
      <c r="BG142" s="108">
        <f t="shared" si="11"/>
        <v>0</v>
      </c>
      <c r="BH142" s="108">
        <f t="shared" si="12"/>
        <v>0</v>
      </c>
      <c r="BI142" s="108">
        <f t="shared" si="13"/>
        <v>0</v>
      </c>
      <c r="BJ142" s="14" t="s">
        <v>85</v>
      </c>
      <c r="BK142" s="108">
        <f t="shared" si="14"/>
        <v>0</v>
      </c>
      <c r="BL142" s="14" t="s">
        <v>141</v>
      </c>
      <c r="BM142" s="216" t="s">
        <v>181</v>
      </c>
    </row>
    <row r="143" spans="1:65" s="2" customFormat="1" ht="21.75" customHeight="1">
      <c r="A143" s="32"/>
      <c r="B143" s="33"/>
      <c r="C143" s="203" t="s">
        <v>182</v>
      </c>
      <c r="D143" s="203" t="s">
        <v>136</v>
      </c>
      <c r="E143" s="204" t="s">
        <v>183</v>
      </c>
      <c r="F143" s="205" t="s">
        <v>184</v>
      </c>
      <c r="G143" s="206" t="s">
        <v>139</v>
      </c>
      <c r="H143" s="207">
        <v>2</v>
      </c>
      <c r="I143" s="208"/>
      <c r="J143" s="209">
        <f t="shared" si="5"/>
        <v>0</v>
      </c>
      <c r="K143" s="210"/>
      <c r="L143" s="211"/>
      <c r="M143" s="212" t="s">
        <v>1</v>
      </c>
      <c r="N143" s="213" t="s">
        <v>43</v>
      </c>
      <c r="O143" s="69"/>
      <c r="P143" s="214">
        <f t="shared" si="6"/>
        <v>0</v>
      </c>
      <c r="Q143" s="214">
        <v>5.0000000000000001E-3</v>
      </c>
      <c r="R143" s="214">
        <f t="shared" si="7"/>
        <v>0.01</v>
      </c>
      <c r="S143" s="214">
        <v>0</v>
      </c>
      <c r="T143" s="215">
        <f t="shared" si="8"/>
        <v>0</v>
      </c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R143" s="216" t="s">
        <v>140</v>
      </c>
      <c r="AT143" s="216" t="s">
        <v>136</v>
      </c>
      <c r="AU143" s="216" t="s">
        <v>87</v>
      </c>
      <c r="AY143" s="14" t="s">
        <v>133</v>
      </c>
      <c r="BE143" s="108">
        <f t="shared" si="9"/>
        <v>0</v>
      </c>
      <c r="BF143" s="108">
        <f t="shared" si="10"/>
        <v>0</v>
      </c>
      <c r="BG143" s="108">
        <f t="shared" si="11"/>
        <v>0</v>
      </c>
      <c r="BH143" s="108">
        <f t="shared" si="12"/>
        <v>0</v>
      </c>
      <c r="BI143" s="108">
        <f t="shared" si="13"/>
        <v>0</v>
      </c>
      <c r="BJ143" s="14" t="s">
        <v>85</v>
      </c>
      <c r="BK143" s="108">
        <f t="shared" si="14"/>
        <v>0</v>
      </c>
      <c r="BL143" s="14" t="s">
        <v>141</v>
      </c>
      <c r="BM143" s="216" t="s">
        <v>185</v>
      </c>
    </row>
    <row r="144" spans="1:65" s="2" customFormat="1" ht="16.5" customHeight="1">
      <c r="A144" s="32"/>
      <c r="B144" s="33"/>
      <c r="C144" s="203" t="s">
        <v>186</v>
      </c>
      <c r="D144" s="203" t="s">
        <v>136</v>
      </c>
      <c r="E144" s="204" t="s">
        <v>187</v>
      </c>
      <c r="F144" s="205" t="s">
        <v>188</v>
      </c>
      <c r="G144" s="206" t="s">
        <v>139</v>
      </c>
      <c r="H144" s="207">
        <v>1</v>
      </c>
      <c r="I144" s="208"/>
      <c r="J144" s="209">
        <f t="shared" si="5"/>
        <v>0</v>
      </c>
      <c r="K144" s="210"/>
      <c r="L144" s="211"/>
      <c r="M144" s="212" t="s">
        <v>1</v>
      </c>
      <c r="N144" s="213" t="s">
        <v>43</v>
      </c>
      <c r="O144" s="69"/>
      <c r="P144" s="214">
        <f t="shared" si="6"/>
        <v>0</v>
      </c>
      <c r="Q144" s="214">
        <v>5.0000000000000001E-3</v>
      </c>
      <c r="R144" s="214">
        <f t="shared" si="7"/>
        <v>5.0000000000000001E-3</v>
      </c>
      <c r="S144" s="214">
        <v>0</v>
      </c>
      <c r="T144" s="215">
        <f t="shared" si="8"/>
        <v>0</v>
      </c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R144" s="216" t="s">
        <v>140</v>
      </c>
      <c r="AT144" s="216" t="s">
        <v>136</v>
      </c>
      <c r="AU144" s="216" t="s">
        <v>87</v>
      </c>
      <c r="AY144" s="14" t="s">
        <v>133</v>
      </c>
      <c r="BE144" s="108">
        <f t="shared" si="9"/>
        <v>0</v>
      </c>
      <c r="BF144" s="108">
        <f t="shared" si="10"/>
        <v>0</v>
      </c>
      <c r="BG144" s="108">
        <f t="shared" si="11"/>
        <v>0</v>
      </c>
      <c r="BH144" s="108">
        <f t="shared" si="12"/>
        <v>0</v>
      </c>
      <c r="BI144" s="108">
        <f t="shared" si="13"/>
        <v>0</v>
      </c>
      <c r="BJ144" s="14" t="s">
        <v>85</v>
      </c>
      <c r="BK144" s="108">
        <f t="shared" si="14"/>
        <v>0</v>
      </c>
      <c r="BL144" s="14" t="s">
        <v>141</v>
      </c>
      <c r="BM144" s="216" t="s">
        <v>189</v>
      </c>
    </row>
    <row r="145" spans="1:65" s="2" customFormat="1" ht="16.5" customHeight="1">
      <c r="A145" s="32"/>
      <c r="B145" s="33"/>
      <c r="C145" s="203" t="s">
        <v>190</v>
      </c>
      <c r="D145" s="203" t="s">
        <v>136</v>
      </c>
      <c r="E145" s="204" t="s">
        <v>191</v>
      </c>
      <c r="F145" s="205" t="s">
        <v>192</v>
      </c>
      <c r="G145" s="206" t="s">
        <v>139</v>
      </c>
      <c r="H145" s="207">
        <v>1</v>
      </c>
      <c r="I145" s="208"/>
      <c r="J145" s="209">
        <f t="shared" si="5"/>
        <v>0</v>
      </c>
      <c r="K145" s="210"/>
      <c r="L145" s="211"/>
      <c r="M145" s="212" t="s">
        <v>1</v>
      </c>
      <c r="N145" s="213" t="s">
        <v>43</v>
      </c>
      <c r="O145" s="69"/>
      <c r="P145" s="214">
        <f t="shared" si="6"/>
        <v>0</v>
      </c>
      <c r="Q145" s="214">
        <v>5.0000000000000001E-3</v>
      </c>
      <c r="R145" s="214">
        <f t="shared" si="7"/>
        <v>5.0000000000000001E-3</v>
      </c>
      <c r="S145" s="214">
        <v>0</v>
      </c>
      <c r="T145" s="215">
        <f t="shared" si="8"/>
        <v>0</v>
      </c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R145" s="216" t="s">
        <v>140</v>
      </c>
      <c r="AT145" s="216" t="s">
        <v>136</v>
      </c>
      <c r="AU145" s="216" t="s">
        <v>87</v>
      </c>
      <c r="AY145" s="14" t="s">
        <v>133</v>
      </c>
      <c r="BE145" s="108">
        <f t="shared" si="9"/>
        <v>0</v>
      </c>
      <c r="BF145" s="108">
        <f t="shared" si="10"/>
        <v>0</v>
      </c>
      <c r="BG145" s="108">
        <f t="shared" si="11"/>
        <v>0</v>
      </c>
      <c r="BH145" s="108">
        <f t="shared" si="12"/>
        <v>0</v>
      </c>
      <c r="BI145" s="108">
        <f t="shared" si="13"/>
        <v>0</v>
      </c>
      <c r="BJ145" s="14" t="s">
        <v>85</v>
      </c>
      <c r="BK145" s="108">
        <f t="shared" si="14"/>
        <v>0</v>
      </c>
      <c r="BL145" s="14" t="s">
        <v>141</v>
      </c>
      <c r="BM145" s="216" t="s">
        <v>193</v>
      </c>
    </row>
    <row r="146" spans="1:65" s="2" customFormat="1" ht="16.5" customHeight="1">
      <c r="A146" s="32"/>
      <c r="B146" s="33"/>
      <c r="C146" s="203" t="s">
        <v>8</v>
      </c>
      <c r="D146" s="203" t="s">
        <v>136</v>
      </c>
      <c r="E146" s="204" t="s">
        <v>194</v>
      </c>
      <c r="F146" s="205" t="s">
        <v>195</v>
      </c>
      <c r="G146" s="206" t="s">
        <v>139</v>
      </c>
      <c r="H146" s="207">
        <v>1</v>
      </c>
      <c r="I146" s="208"/>
      <c r="J146" s="209">
        <f t="shared" si="5"/>
        <v>0</v>
      </c>
      <c r="K146" s="210"/>
      <c r="L146" s="211"/>
      <c r="M146" s="212" t="s">
        <v>1</v>
      </c>
      <c r="N146" s="213" t="s">
        <v>43</v>
      </c>
      <c r="O146" s="69"/>
      <c r="P146" s="214">
        <f t="shared" si="6"/>
        <v>0</v>
      </c>
      <c r="Q146" s="214">
        <v>5.0000000000000001E-3</v>
      </c>
      <c r="R146" s="214">
        <f t="shared" si="7"/>
        <v>5.0000000000000001E-3</v>
      </c>
      <c r="S146" s="214">
        <v>0</v>
      </c>
      <c r="T146" s="215">
        <f t="shared" si="8"/>
        <v>0</v>
      </c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R146" s="216" t="s">
        <v>140</v>
      </c>
      <c r="AT146" s="216" t="s">
        <v>136</v>
      </c>
      <c r="AU146" s="216" t="s">
        <v>87</v>
      </c>
      <c r="AY146" s="14" t="s">
        <v>133</v>
      </c>
      <c r="BE146" s="108">
        <f t="shared" si="9"/>
        <v>0</v>
      </c>
      <c r="BF146" s="108">
        <f t="shared" si="10"/>
        <v>0</v>
      </c>
      <c r="BG146" s="108">
        <f t="shared" si="11"/>
        <v>0</v>
      </c>
      <c r="BH146" s="108">
        <f t="shared" si="12"/>
        <v>0</v>
      </c>
      <c r="BI146" s="108">
        <f t="shared" si="13"/>
        <v>0</v>
      </c>
      <c r="BJ146" s="14" t="s">
        <v>85</v>
      </c>
      <c r="BK146" s="108">
        <f t="shared" si="14"/>
        <v>0</v>
      </c>
      <c r="BL146" s="14" t="s">
        <v>141</v>
      </c>
      <c r="BM146" s="216" t="s">
        <v>196</v>
      </c>
    </row>
    <row r="147" spans="1:65" s="2" customFormat="1" ht="16.5" customHeight="1">
      <c r="A147" s="32"/>
      <c r="B147" s="33"/>
      <c r="C147" s="203" t="s">
        <v>141</v>
      </c>
      <c r="D147" s="203" t="s">
        <v>136</v>
      </c>
      <c r="E147" s="204" t="s">
        <v>197</v>
      </c>
      <c r="F147" s="205" t="s">
        <v>198</v>
      </c>
      <c r="G147" s="206" t="s">
        <v>139</v>
      </c>
      <c r="H147" s="207">
        <v>1</v>
      </c>
      <c r="I147" s="208"/>
      <c r="J147" s="209">
        <f t="shared" si="5"/>
        <v>0</v>
      </c>
      <c r="K147" s="210"/>
      <c r="L147" s="211"/>
      <c r="M147" s="212" t="s">
        <v>1</v>
      </c>
      <c r="N147" s="213" t="s">
        <v>43</v>
      </c>
      <c r="O147" s="69"/>
      <c r="P147" s="214">
        <f t="shared" si="6"/>
        <v>0</v>
      </c>
      <c r="Q147" s="214">
        <v>5.0000000000000001E-3</v>
      </c>
      <c r="R147" s="214">
        <f t="shared" si="7"/>
        <v>5.0000000000000001E-3</v>
      </c>
      <c r="S147" s="214">
        <v>0</v>
      </c>
      <c r="T147" s="215">
        <f t="shared" si="8"/>
        <v>0</v>
      </c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R147" s="216" t="s">
        <v>140</v>
      </c>
      <c r="AT147" s="216" t="s">
        <v>136</v>
      </c>
      <c r="AU147" s="216" t="s">
        <v>87</v>
      </c>
      <c r="AY147" s="14" t="s">
        <v>133</v>
      </c>
      <c r="BE147" s="108">
        <f t="shared" si="9"/>
        <v>0</v>
      </c>
      <c r="BF147" s="108">
        <f t="shared" si="10"/>
        <v>0</v>
      </c>
      <c r="BG147" s="108">
        <f t="shared" si="11"/>
        <v>0</v>
      </c>
      <c r="BH147" s="108">
        <f t="shared" si="12"/>
        <v>0</v>
      </c>
      <c r="BI147" s="108">
        <f t="shared" si="13"/>
        <v>0</v>
      </c>
      <c r="BJ147" s="14" t="s">
        <v>85</v>
      </c>
      <c r="BK147" s="108">
        <f t="shared" si="14"/>
        <v>0</v>
      </c>
      <c r="BL147" s="14" t="s">
        <v>141</v>
      </c>
      <c r="BM147" s="216" t="s">
        <v>199</v>
      </c>
    </row>
    <row r="148" spans="1:65" s="2" customFormat="1" ht="16.5" customHeight="1">
      <c r="A148" s="32"/>
      <c r="B148" s="33"/>
      <c r="C148" s="203" t="s">
        <v>200</v>
      </c>
      <c r="D148" s="203" t="s">
        <v>136</v>
      </c>
      <c r="E148" s="204" t="s">
        <v>201</v>
      </c>
      <c r="F148" s="205" t="s">
        <v>202</v>
      </c>
      <c r="G148" s="206" t="s">
        <v>139</v>
      </c>
      <c r="H148" s="207">
        <v>3</v>
      </c>
      <c r="I148" s="208"/>
      <c r="J148" s="209">
        <f t="shared" si="5"/>
        <v>0</v>
      </c>
      <c r="K148" s="210"/>
      <c r="L148" s="211"/>
      <c r="M148" s="212" t="s">
        <v>1</v>
      </c>
      <c r="N148" s="213" t="s">
        <v>43</v>
      </c>
      <c r="O148" s="69"/>
      <c r="P148" s="214">
        <f t="shared" si="6"/>
        <v>0</v>
      </c>
      <c r="Q148" s="214">
        <v>5.0000000000000001E-3</v>
      </c>
      <c r="R148" s="214">
        <f t="shared" si="7"/>
        <v>1.4999999999999999E-2</v>
      </c>
      <c r="S148" s="214">
        <v>0</v>
      </c>
      <c r="T148" s="215">
        <f t="shared" si="8"/>
        <v>0</v>
      </c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R148" s="216" t="s">
        <v>140</v>
      </c>
      <c r="AT148" s="216" t="s">
        <v>136</v>
      </c>
      <c r="AU148" s="216" t="s">
        <v>87</v>
      </c>
      <c r="AY148" s="14" t="s">
        <v>133</v>
      </c>
      <c r="BE148" s="108">
        <f t="shared" si="9"/>
        <v>0</v>
      </c>
      <c r="BF148" s="108">
        <f t="shared" si="10"/>
        <v>0</v>
      </c>
      <c r="BG148" s="108">
        <f t="shared" si="11"/>
        <v>0</v>
      </c>
      <c r="BH148" s="108">
        <f t="shared" si="12"/>
        <v>0</v>
      </c>
      <c r="BI148" s="108">
        <f t="shared" si="13"/>
        <v>0</v>
      </c>
      <c r="BJ148" s="14" t="s">
        <v>85</v>
      </c>
      <c r="BK148" s="108">
        <f t="shared" si="14"/>
        <v>0</v>
      </c>
      <c r="BL148" s="14" t="s">
        <v>141</v>
      </c>
      <c r="BM148" s="216" t="s">
        <v>203</v>
      </c>
    </row>
    <row r="149" spans="1:65" s="2" customFormat="1" ht="16.5" customHeight="1">
      <c r="A149" s="32"/>
      <c r="B149" s="33"/>
      <c r="C149" s="203" t="s">
        <v>204</v>
      </c>
      <c r="D149" s="203" t="s">
        <v>136</v>
      </c>
      <c r="E149" s="204" t="s">
        <v>205</v>
      </c>
      <c r="F149" s="205" t="s">
        <v>206</v>
      </c>
      <c r="G149" s="206" t="s">
        <v>139</v>
      </c>
      <c r="H149" s="207">
        <v>4</v>
      </c>
      <c r="I149" s="208"/>
      <c r="J149" s="209">
        <f t="shared" si="5"/>
        <v>0</v>
      </c>
      <c r="K149" s="210"/>
      <c r="L149" s="211"/>
      <c r="M149" s="212" t="s">
        <v>1</v>
      </c>
      <c r="N149" s="213" t="s">
        <v>43</v>
      </c>
      <c r="O149" s="69"/>
      <c r="P149" s="214">
        <f t="shared" si="6"/>
        <v>0</v>
      </c>
      <c r="Q149" s="214">
        <v>5.0000000000000001E-3</v>
      </c>
      <c r="R149" s="214">
        <f t="shared" si="7"/>
        <v>0.02</v>
      </c>
      <c r="S149" s="214">
        <v>0</v>
      </c>
      <c r="T149" s="215">
        <f t="shared" si="8"/>
        <v>0</v>
      </c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R149" s="216" t="s">
        <v>140</v>
      </c>
      <c r="AT149" s="216" t="s">
        <v>136</v>
      </c>
      <c r="AU149" s="216" t="s">
        <v>87</v>
      </c>
      <c r="AY149" s="14" t="s">
        <v>133</v>
      </c>
      <c r="BE149" s="108">
        <f t="shared" si="9"/>
        <v>0</v>
      </c>
      <c r="BF149" s="108">
        <f t="shared" si="10"/>
        <v>0</v>
      </c>
      <c r="BG149" s="108">
        <f t="shared" si="11"/>
        <v>0</v>
      </c>
      <c r="BH149" s="108">
        <f t="shared" si="12"/>
        <v>0</v>
      </c>
      <c r="BI149" s="108">
        <f t="shared" si="13"/>
        <v>0</v>
      </c>
      <c r="BJ149" s="14" t="s">
        <v>85</v>
      </c>
      <c r="BK149" s="108">
        <f t="shared" si="14"/>
        <v>0</v>
      </c>
      <c r="BL149" s="14" t="s">
        <v>141</v>
      </c>
      <c r="BM149" s="216" t="s">
        <v>207</v>
      </c>
    </row>
    <row r="150" spans="1:65" s="2" customFormat="1" ht="16.5" customHeight="1">
      <c r="A150" s="32"/>
      <c r="B150" s="33"/>
      <c r="C150" s="203" t="s">
        <v>208</v>
      </c>
      <c r="D150" s="203" t="s">
        <v>136</v>
      </c>
      <c r="E150" s="204" t="s">
        <v>209</v>
      </c>
      <c r="F150" s="205" t="s">
        <v>210</v>
      </c>
      <c r="G150" s="206" t="s">
        <v>139</v>
      </c>
      <c r="H150" s="207">
        <v>1</v>
      </c>
      <c r="I150" s="208"/>
      <c r="J150" s="209">
        <f t="shared" si="5"/>
        <v>0</v>
      </c>
      <c r="K150" s="210"/>
      <c r="L150" s="211"/>
      <c r="M150" s="212" t="s">
        <v>1</v>
      </c>
      <c r="N150" s="213" t="s">
        <v>43</v>
      </c>
      <c r="O150" s="69"/>
      <c r="P150" s="214">
        <f t="shared" si="6"/>
        <v>0</v>
      </c>
      <c r="Q150" s="214">
        <v>5.0000000000000001E-3</v>
      </c>
      <c r="R150" s="214">
        <f t="shared" si="7"/>
        <v>5.0000000000000001E-3</v>
      </c>
      <c r="S150" s="214">
        <v>0</v>
      </c>
      <c r="T150" s="215">
        <f t="shared" si="8"/>
        <v>0</v>
      </c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R150" s="216" t="s">
        <v>140</v>
      </c>
      <c r="AT150" s="216" t="s">
        <v>136</v>
      </c>
      <c r="AU150" s="216" t="s">
        <v>87</v>
      </c>
      <c r="AY150" s="14" t="s">
        <v>133</v>
      </c>
      <c r="BE150" s="108">
        <f t="shared" si="9"/>
        <v>0</v>
      </c>
      <c r="BF150" s="108">
        <f t="shared" si="10"/>
        <v>0</v>
      </c>
      <c r="BG150" s="108">
        <f t="shared" si="11"/>
        <v>0</v>
      </c>
      <c r="BH150" s="108">
        <f t="shared" si="12"/>
        <v>0</v>
      </c>
      <c r="BI150" s="108">
        <f t="shared" si="13"/>
        <v>0</v>
      </c>
      <c r="BJ150" s="14" t="s">
        <v>85</v>
      </c>
      <c r="BK150" s="108">
        <f t="shared" si="14"/>
        <v>0</v>
      </c>
      <c r="BL150" s="14" t="s">
        <v>141</v>
      </c>
      <c r="BM150" s="216" t="s">
        <v>211</v>
      </c>
    </row>
    <row r="151" spans="1:65" s="2" customFormat="1" ht="16.5" customHeight="1">
      <c r="A151" s="32"/>
      <c r="B151" s="33"/>
      <c r="C151" s="203" t="s">
        <v>212</v>
      </c>
      <c r="D151" s="203" t="s">
        <v>136</v>
      </c>
      <c r="E151" s="204" t="s">
        <v>213</v>
      </c>
      <c r="F151" s="205" t="s">
        <v>214</v>
      </c>
      <c r="G151" s="206" t="s">
        <v>139</v>
      </c>
      <c r="H151" s="207">
        <v>1</v>
      </c>
      <c r="I151" s="208"/>
      <c r="J151" s="209">
        <f t="shared" si="5"/>
        <v>0</v>
      </c>
      <c r="K151" s="210"/>
      <c r="L151" s="211"/>
      <c r="M151" s="212" t="s">
        <v>1</v>
      </c>
      <c r="N151" s="213" t="s">
        <v>43</v>
      </c>
      <c r="O151" s="69"/>
      <c r="P151" s="214">
        <f t="shared" si="6"/>
        <v>0</v>
      </c>
      <c r="Q151" s="214">
        <v>5.0000000000000001E-3</v>
      </c>
      <c r="R151" s="214">
        <f t="shared" si="7"/>
        <v>5.0000000000000001E-3</v>
      </c>
      <c r="S151" s="214">
        <v>0</v>
      </c>
      <c r="T151" s="215">
        <f t="shared" si="8"/>
        <v>0</v>
      </c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R151" s="216" t="s">
        <v>140</v>
      </c>
      <c r="AT151" s="216" t="s">
        <v>136</v>
      </c>
      <c r="AU151" s="216" t="s">
        <v>87</v>
      </c>
      <c r="AY151" s="14" t="s">
        <v>133</v>
      </c>
      <c r="BE151" s="108">
        <f t="shared" si="9"/>
        <v>0</v>
      </c>
      <c r="BF151" s="108">
        <f t="shared" si="10"/>
        <v>0</v>
      </c>
      <c r="BG151" s="108">
        <f t="shared" si="11"/>
        <v>0</v>
      </c>
      <c r="BH151" s="108">
        <f t="shared" si="12"/>
        <v>0</v>
      </c>
      <c r="BI151" s="108">
        <f t="shared" si="13"/>
        <v>0</v>
      </c>
      <c r="BJ151" s="14" t="s">
        <v>85</v>
      </c>
      <c r="BK151" s="108">
        <f t="shared" si="14"/>
        <v>0</v>
      </c>
      <c r="BL151" s="14" t="s">
        <v>141</v>
      </c>
      <c r="BM151" s="216" t="s">
        <v>215</v>
      </c>
    </row>
    <row r="152" spans="1:65" s="2" customFormat="1" ht="16.5" customHeight="1">
      <c r="A152" s="32"/>
      <c r="B152" s="33"/>
      <c r="C152" s="203" t="s">
        <v>216</v>
      </c>
      <c r="D152" s="203" t="s">
        <v>136</v>
      </c>
      <c r="E152" s="204" t="s">
        <v>217</v>
      </c>
      <c r="F152" s="205" t="s">
        <v>218</v>
      </c>
      <c r="G152" s="206" t="s">
        <v>139</v>
      </c>
      <c r="H152" s="207">
        <v>1</v>
      </c>
      <c r="I152" s="208"/>
      <c r="J152" s="209">
        <f t="shared" si="5"/>
        <v>0</v>
      </c>
      <c r="K152" s="210"/>
      <c r="L152" s="211"/>
      <c r="M152" s="212" t="s">
        <v>1</v>
      </c>
      <c r="N152" s="213" t="s">
        <v>43</v>
      </c>
      <c r="O152" s="69"/>
      <c r="P152" s="214">
        <f t="shared" si="6"/>
        <v>0</v>
      </c>
      <c r="Q152" s="214">
        <v>5.0000000000000001E-3</v>
      </c>
      <c r="R152" s="214">
        <f t="shared" si="7"/>
        <v>5.0000000000000001E-3</v>
      </c>
      <c r="S152" s="214">
        <v>0</v>
      </c>
      <c r="T152" s="215">
        <f t="shared" si="8"/>
        <v>0</v>
      </c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R152" s="216" t="s">
        <v>140</v>
      </c>
      <c r="AT152" s="216" t="s">
        <v>136</v>
      </c>
      <c r="AU152" s="216" t="s">
        <v>87</v>
      </c>
      <c r="AY152" s="14" t="s">
        <v>133</v>
      </c>
      <c r="BE152" s="108">
        <f t="shared" si="9"/>
        <v>0</v>
      </c>
      <c r="BF152" s="108">
        <f t="shared" si="10"/>
        <v>0</v>
      </c>
      <c r="BG152" s="108">
        <f t="shared" si="11"/>
        <v>0</v>
      </c>
      <c r="BH152" s="108">
        <f t="shared" si="12"/>
        <v>0</v>
      </c>
      <c r="BI152" s="108">
        <f t="shared" si="13"/>
        <v>0</v>
      </c>
      <c r="BJ152" s="14" t="s">
        <v>85</v>
      </c>
      <c r="BK152" s="108">
        <f t="shared" si="14"/>
        <v>0</v>
      </c>
      <c r="BL152" s="14" t="s">
        <v>141</v>
      </c>
      <c r="BM152" s="216" t="s">
        <v>219</v>
      </c>
    </row>
    <row r="153" spans="1:65" s="2" customFormat="1" ht="16.5" customHeight="1">
      <c r="A153" s="32"/>
      <c r="B153" s="33"/>
      <c r="C153" s="203" t="s">
        <v>220</v>
      </c>
      <c r="D153" s="203" t="s">
        <v>136</v>
      </c>
      <c r="E153" s="204" t="s">
        <v>221</v>
      </c>
      <c r="F153" s="205" t="s">
        <v>222</v>
      </c>
      <c r="G153" s="206" t="s">
        <v>139</v>
      </c>
      <c r="H153" s="207">
        <v>1</v>
      </c>
      <c r="I153" s="208"/>
      <c r="J153" s="209">
        <f t="shared" si="5"/>
        <v>0</v>
      </c>
      <c r="K153" s="210"/>
      <c r="L153" s="211"/>
      <c r="M153" s="212" t="s">
        <v>1</v>
      </c>
      <c r="N153" s="213" t="s">
        <v>43</v>
      </c>
      <c r="O153" s="69"/>
      <c r="P153" s="214">
        <f t="shared" si="6"/>
        <v>0</v>
      </c>
      <c r="Q153" s="214">
        <v>5.0000000000000001E-3</v>
      </c>
      <c r="R153" s="214">
        <f t="shared" si="7"/>
        <v>5.0000000000000001E-3</v>
      </c>
      <c r="S153" s="214">
        <v>0</v>
      </c>
      <c r="T153" s="215">
        <f t="shared" si="8"/>
        <v>0</v>
      </c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R153" s="216" t="s">
        <v>140</v>
      </c>
      <c r="AT153" s="216" t="s">
        <v>136</v>
      </c>
      <c r="AU153" s="216" t="s">
        <v>87</v>
      </c>
      <c r="AY153" s="14" t="s">
        <v>133</v>
      </c>
      <c r="BE153" s="108">
        <f t="shared" si="9"/>
        <v>0</v>
      </c>
      <c r="BF153" s="108">
        <f t="shared" si="10"/>
        <v>0</v>
      </c>
      <c r="BG153" s="108">
        <f t="shared" si="11"/>
        <v>0</v>
      </c>
      <c r="BH153" s="108">
        <f t="shared" si="12"/>
        <v>0</v>
      </c>
      <c r="BI153" s="108">
        <f t="shared" si="13"/>
        <v>0</v>
      </c>
      <c r="BJ153" s="14" t="s">
        <v>85</v>
      </c>
      <c r="BK153" s="108">
        <f t="shared" si="14"/>
        <v>0</v>
      </c>
      <c r="BL153" s="14" t="s">
        <v>141</v>
      </c>
      <c r="BM153" s="216" t="s">
        <v>223</v>
      </c>
    </row>
    <row r="154" spans="1:65" s="2" customFormat="1" ht="16.5" customHeight="1">
      <c r="A154" s="32"/>
      <c r="B154" s="33"/>
      <c r="C154" s="203" t="s">
        <v>224</v>
      </c>
      <c r="D154" s="203" t="s">
        <v>136</v>
      </c>
      <c r="E154" s="204" t="s">
        <v>225</v>
      </c>
      <c r="F154" s="205" t="s">
        <v>226</v>
      </c>
      <c r="G154" s="206" t="s">
        <v>139</v>
      </c>
      <c r="H154" s="207">
        <v>1</v>
      </c>
      <c r="I154" s="208"/>
      <c r="J154" s="209">
        <f t="shared" si="5"/>
        <v>0</v>
      </c>
      <c r="K154" s="210"/>
      <c r="L154" s="211"/>
      <c r="M154" s="212" t="s">
        <v>1</v>
      </c>
      <c r="N154" s="213" t="s">
        <v>43</v>
      </c>
      <c r="O154" s="69"/>
      <c r="P154" s="214">
        <f t="shared" si="6"/>
        <v>0</v>
      </c>
      <c r="Q154" s="214">
        <v>5.0000000000000001E-3</v>
      </c>
      <c r="R154" s="214">
        <f t="shared" si="7"/>
        <v>5.0000000000000001E-3</v>
      </c>
      <c r="S154" s="214">
        <v>0</v>
      </c>
      <c r="T154" s="215">
        <f t="shared" si="8"/>
        <v>0</v>
      </c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R154" s="216" t="s">
        <v>140</v>
      </c>
      <c r="AT154" s="216" t="s">
        <v>136</v>
      </c>
      <c r="AU154" s="216" t="s">
        <v>87</v>
      </c>
      <c r="AY154" s="14" t="s">
        <v>133</v>
      </c>
      <c r="BE154" s="108">
        <f t="shared" si="9"/>
        <v>0</v>
      </c>
      <c r="BF154" s="108">
        <f t="shared" si="10"/>
        <v>0</v>
      </c>
      <c r="BG154" s="108">
        <f t="shared" si="11"/>
        <v>0</v>
      </c>
      <c r="BH154" s="108">
        <f t="shared" si="12"/>
        <v>0</v>
      </c>
      <c r="BI154" s="108">
        <f t="shared" si="13"/>
        <v>0</v>
      </c>
      <c r="BJ154" s="14" t="s">
        <v>85</v>
      </c>
      <c r="BK154" s="108">
        <f t="shared" si="14"/>
        <v>0</v>
      </c>
      <c r="BL154" s="14" t="s">
        <v>141</v>
      </c>
      <c r="BM154" s="216" t="s">
        <v>227</v>
      </c>
    </row>
    <row r="155" spans="1:65" s="2" customFormat="1" ht="16.5" customHeight="1">
      <c r="A155" s="32"/>
      <c r="B155" s="33"/>
      <c r="C155" s="203" t="s">
        <v>228</v>
      </c>
      <c r="D155" s="203" t="s">
        <v>136</v>
      </c>
      <c r="E155" s="204" t="s">
        <v>229</v>
      </c>
      <c r="F155" s="205" t="s">
        <v>230</v>
      </c>
      <c r="G155" s="206" t="s">
        <v>139</v>
      </c>
      <c r="H155" s="207">
        <v>8</v>
      </c>
      <c r="I155" s="208"/>
      <c r="J155" s="209">
        <f t="shared" si="5"/>
        <v>0</v>
      </c>
      <c r="K155" s="210"/>
      <c r="L155" s="211"/>
      <c r="M155" s="212" t="s">
        <v>1</v>
      </c>
      <c r="N155" s="213" t="s">
        <v>43</v>
      </c>
      <c r="O155" s="69"/>
      <c r="P155" s="214">
        <f t="shared" si="6"/>
        <v>0</v>
      </c>
      <c r="Q155" s="214">
        <v>5.0000000000000001E-3</v>
      </c>
      <c r="R155" s="214">
        <f t="shared" si="7"/>
        <v>0.04</v>
      </c>
      <c r="S155" s="214">
        <v>0</v>
      </c>
      <c r="T155" s="215">
        <f t="shared" si="8"/>
        <v>0</v>
      </c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R155" s="216" t="s">
        <v>140</v>
      </c>
      <c r="AT155" s="216" t="s">
        <v>136</v>
      </c>
      <c r="AU155" s="216" t="s">
        <v>87</v>
      </c>
      <c r="AY155" s="14" t="s">
        <v>133</v>
      </c>
      <c r="BE155" s="108">
        <f t="shared" si="9"/>
        <v>0</v>
      </c>
      <c r="BF155" s="108">
        <f t="shared" si="10"/>
        <v>0</v>
      </c>
      <c r="BG155" s="108">
        <f t="shared" si="11"/>
        <v>0</v>
      </c>
      <c r="BH155" s="108">
        <f t="shared" si="12"/>
        <v>0</v>
      </c>
      <c r="BI155" s="108">
        <f t="shared" si="13"/>
        <v>0</v>
      </c>
      <c r="BJ155" s="14" t="s">
        <v>85</v>
      </c>
      <c r="BK155" s="108">
        <f t="shared" si="14"/>
        <v>0</v>
      </c>
      <c r="BL155" s="14" t="s">
        <v>141</v>
      </c>
      <c r="BM155" s="216" t="s">
        <v>231</v>
      </c>
    </row>
    <row r="156" spans="1:65" s="2" customFormat="1" ht="16.5" customHeight="1">
      <c r="A156" s="32"/>
      <c r="B156" s="33"/>
      <c r="C156" s="203" t="s">
        <v>232</v>
      </c>
      <c r="D156" s="203" t="s">
        <v>136</v>
      </c>
      <c r="E156" s="204" t="s">
        <v>85</v>
      </c>
      <c r="F156" s="205" t="s">
        <v>233</v>
      </c>
      <c r="G156" s="206" t="s">
        <v>234</v>
      </c>
      <c r="H156" s="207">
        <v>40</v>
      </c>
      <c r="I156" s="208"/>
      <c r="J156" s="209">
        <f t="shared" si="5"/>
        <v>0</v>
      </c>
      <c r="K156" s="210"/>
      <c r="L156" s="211"/>
      <c r="M156" s="212" t="s">
        <v>1</v>
      </c>
      <c r="N156" s="213" t="s">
        <v>43</v>
      </c>
      <c r="O156" s="69"/>
      <c r="P156" s="214">
        <f t="shared" si="6"/>
        <v>0</v>
      </c>
      <c r="Q156" s="214">
        <v>5.0000000000000001E-3</v>
      </c>
      <c r="R156" s="214">
        <f t="shared" si="7"/>
        <v>0.2</v>
      </c>
      <c r="S156" s="214">
        <v>0</v>
      </c>
      <c r="T156" s="215">
        <f t="shared" si="8"/>
        <v>0</v>
      </c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R156" s="216" t="s">
        <v>140</v>
      </c>
      <c r="AT156" s="216" t="s">
        <v>136</v>
      </c>
      <c r="AU156" s="216" t="s">
        <v>87</v>
      </c>
      <c r="AY156" s="14" t="s">
        <v>133</v>
      </c>
      <c r="BE156" s="108">
        <f t="shared" si="9"/>
        <v>0</v>
      </c>
      <c r="BF156" s="108">
        <f t="shared" si="10"/>
        <v>0</v>
      </c>
      <c r="BG156" s="108">
        <f t="shared" si="11"/>
        <v>0</v>
      </c>
      <c r="BH156" s="108">
        <f t="shared" si="12"/>
        <v>0</v>
      </c>
      <c r="BI156" s="108">
        <f t="shared" si="13"/>
        <v>0</v>
      </c>
      <c r="BJ156" s="14" t="s">
        <v>85</v>
      </c>
      <c r="BK156" s="108">
        <f t="shared" si="14"/>
        <v>0</v>
      </c>
      <c r="BL156" s="14" t="s">
        <v>141</v>
      </c>
      <c r="BM156" s="216" t="s">
        <v>235</v>
      </c>
    </row>
    <row r="157" spans="1:65" s="2" customFormat="1" ht="16.5" customHeight="1">
      <c r="A157" s="32"/>
      <c r="B157" s="33"/>
      <c r="C157" s="203" t="s">
        <v>236</v>
      </c>
      <c r="D157" s="203" t="s">
        <v>136</v>
      </c>
      <c r="E157" s="204" t="s">
        <v>87</v>
      </c>
      <c r="F157" s="205" t="s">
        <v>237</v>
      </c>
      <c r="G157" s="206" t="s">
        <v>234</v>
      </c>
      <c r="H157" s="207">
        <v>44</v>
      </c>
      <c r="I157" s="208"/>
      <c r="J157" s="209">
        <f t="shared" si="5"/>
        <v>0</v>
      </c>
      <c r="K157" s="210"/>
      <c r="L157" s="211"/>
      <c r="M157" s="212" t="s">
        <v>1</v>
      </c>
      <c r="N157" s="213" t="s">
        <v>43</v>
      </c>
      <c r="O157" s="69"/>
      <c r="P157" s="214">
        <f t="shared" si="6"/>
        <v>0</v>
      </c>
      <c r="Q157" s="214">
        <v>5.0000000000000001E-3</v>
      </c>
      <c r="R157" s="214">
        <f t="shared" si="7"/>
        <v>0.22</v>
      </c>
      <c r="S157" s="214">
        <v>0</v>
      </c>
      <c r="T157" s="215">
        <f t="shared" si="8"/>
        <v>0</v>
      </c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R157" s="216" t="s">
        <v>140</v>
      </c>
      <c r="AT157" s="216" t="s">
        <v>136</v>
      </c>
      <c r="AU157" s="216" t="s">
        <v>87</v>
      </c>
      <c r="AY157" s="14" t="s">
        <v>133</v>
      </c>
      <c r="BE157" s="108">
        <f t="shared" si="9"/>
        <v>0</v>
      </c>
      <c r="BF157" s="108">
        <f t="shared" si="10"/>
        <v>0</v>
      </c>
      <c r="BG157" s="108">
        <f t="shared" si="11"/>
        <v>0</v>
      </c>
      <c r="BH157" s="108">
        <f t="shared" si="12"/>
        <v>0</v>
      </c>
      <c r="BI157" s="108">
        <f t="shared" si="13"/>
        <v>0</v>
      </c>
      <c r="BJ157" s="14" t="s">
        <v>85</v>
      </c>
      <c r="BK157" s="108">
        <f t="shared" si="14"/>
        <v>0</v>
      </c>
      <c r="BL157" s="14" t="s">
        <v>141</v>
      </c>
      <c r="BM157" s="216" t="s">
        <v>238</v>
      </c>
    </row>
    <row r="158" spans="1:65" s="2" customFormat="1" ht="16.5" customHeight="1">
      <c r="A158" s="32"/>
      <c r="B158" s="33"/>
      <c r="C158" s="203" t="s">
        <v>239</v>
      </c>
      <c r="D158" s="203" t="s">
        <v>136</v>
      </c>
      <c r="E158" s="204" t="s">
        <v>146</v>
      </c>
      <c r="F158" s="205" t="s">
        <v>240</v>
      </c>
      <c r="G158" s="206" t="s">
        <v>234</v>
      </c>
      <c r="H158" s="207">
        <v>14</v>
      </c>
      <c r="I158" s="208"/>
      <c r="J158" s="209">
        <f t="shared" si="5"/>
        <v>0</v>
      </c>
      <c r="K158" s="210"/>
      <c r="L158" s="211"/>
      <c r="M158" s="212" t="s">
        <v>1</v>
      </c>
      <c r="N158" s="213" t="s">
        <v>43</v>
      </c>
      <c r="O158" s="69"/>
      <c r="P158" s="214">
        <f t="shared" si="6"/>
        <v>0</v>
      </c>
      <c r="Q158" s="214">
        <v>5.0000000000000001E-3</v>
      </c>
      <c r="R158" s="214">
        <f t="shared" si="7"/>
        <v>7.0000000000000007E-2</v>
      </c>
      <c r="S158" s="214">
        <v>0</v>
      </c>
      <c r="T158" s="215">
        <f t="shared" si="8"/>
        <v>0</v>
      </c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R158" s="216" t="s">
        <v>140</v>
      </c>
      <c r="AT158" s="216" t="s">
        <v>136</v>
      </c>
      <c r="AU158" s="216" t="s">
        <v>87</v>
      </c>
      <c r="AY158" s="14" t="s">
        <v>133</v>
      </c>
      <c r="BE158" s="108">
        <f t="shared" si="9"/>
        <v>0</v>
      </c>
      <c r="BF158" s="108">
        <f t="shared" si="10"/>
        <v>0</v>
      </c>
      <c r="BG158" s="108">
        <f t="shared" si="11"/>
        <v>0</v>
      </c>
      <c r="BH158" s="108">
        <f t="shared" si="12"/>
        <v>0</v>
      </c>
      <c r="BI158" s="108">
        <f t="shared" si="13"/>
        <v>0</v>
      </c>
      <c r="BJ158" s="14" t="s">
        <v>85</v>
      </c>
      <c r="BK158" s="108">
        <f t="shared" si="14"/>
        <v>0</v>
      </c>
      <c r="BL158" s="14" t="s">
        <v>141</v>
      </c>
      <c r="BM158" s="216" t="s">
        <v>241</v>
      </c>
    </row>
    <row r="159" spans="1:65" s="2" customFormat="1" ht="16.5" customHeight="1">
      <c r="A159" s="32"/>
      <c r="B159" s="33"/>
      <c r="C159" s="203" t="s">
        <v>242</v>
      </c>
      <c r="D159" s="203" t="s">
        <v>136</v>
      </c>
      <c r="E159" s="204" t="s">
        <v>150</v>
      </c>
      <c r="F159" s="205" t="s">
        <v>243</v>
      </c>
      <c r="G159" s="206" t="s">
        <v>234</v>
      </c>
      <c r="H159" s="207">
        <v>5</v>
      </c>
      <c r="I159" s="208"/>
      <c r="J159" s="209">
        <f t="shared" si="5"/>
        <v>0</v>
      </c>
      <c r="K159" s="210"/>
      <c r="L159" s="211"/>
      <c r="M159" s="212" t="s">
        <v>1</v>
      </c>
      <c r="N159" s="213" t="s">
        <v>43</v>
      </c>
      <c r="O159" s="69"/>
      <c r="P159" s="214">
        <f t="shared" si="6"/>
        <v>0</v>
      </c>
      <c r="Q159" s="214">
        <v>5.0000000000000001E-3</v>
      </c>
      <c r="R159" s="214">
        <f t="shared" si="7"/>
        <v>2.5000000000000001E-2</v>
      </c>
      <c r="S159" s="214">
        <v>0</v>
      </c>
      <c r="T159" s="215">
        <f t="shared" si="8"/>
        <v>0</v>
      </c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R159" s="216" t="s">
        <v>140</v>
      </c>
      <c r="AT159" s="216" t="s">
        <v>136</v>
      </c>
      <c r="AU159" s="216" t="s">
        <v>87</v>
      </c>
      <c r="AY159" s="14" t="s">
        <v>133</v>
      </c>
      <c r="BE159" s="108">
        <f t="shared" si="9"/>
        <v>0</v>
      </c>
      <c r="BF159" s="108">
        <f t="shared" si="10"/>
        <v>0</v>
      </c>
      <c r="BG159" s="108">
        <f t="shared" si="11"/>
        <v>0</v>
      </c>
      <c r="BH159" s="108">
        <f t="shared" si="12"/>
        <v>0</v>
      </c>
      <c r="BI159" s="108">
        <f t="shared" si="13"/>
        <v>0</v>
      </c>
      <c r="BJ159" s="14" t="s">
        <v>85</v>
      </c>
      <c r="BK159" s="108">
        <f t="shared" si="14"/>
        <v>0</v>
      </c>
      <c r="BL159" s="14" t="s">
        <v>141</v>
      </c>
      <c r="BM159" s="216" t="s">
        <v>244</v>
      </c>
    </row>
    <row r="160" spans="1:65" s="2" customFormat="1" ht="16.5" customHeight="1">
      <c r="A160" s="32"/>
      <c r="B160" s="33"/>
      <c r="C160" s="203" t="s">
        <v>245</v>
      </c>
      <c r="D160" s="203" t="s">
        <v>136</v>
      </c>
      <c r="E160" s="204" t="s">
        <v>154</v>
      </c>
      <c r="F160" s="205" t="s">
        <v>246</v>
      </c>
      <c r="G160" s="206" t="s">
        <v>234</v>
      </c>
      <c r="H160" s="207">
        <v>100</v>
      </c>
      <c r="I160" s="208"/>
      <c r="J160" s="209">
        <f t="shared" si="5"/>
        <v>0</v>
      </c>
      <c r="K160" s="210"/>
      <c r="L160" s="211"/>
      <c r="M160" s="212" t="s">
        <v>1</v>
      </c>
      <c r="N160" s="213" t="s">
        <v>43</v>
      </c>
      <c r="O160" s="69"/>
      <c r="P160" s="214">
        <f t="shared" si="6"/>
        <v>0</v>
      </c>
      <c r="Q160" s="214">
        <v>5.0000000000000001E-3</v>
      </c>
      <c r="R160" s="214">
        <f t="shared" si="7"/>
        <v>0.5</v>
      </c>
      <c r="S160" s="214">
        <v>0</v>
      </c>
      <c r="T160" s="215">
        <f t="shared" si="8"/>
        <v>0</v>
      </c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R160" s="216" t="s">
        <v>140</v>
      </c>
      <c r="AT160" s="216" t="s">
        <v>136</v>
      </c>
      <c r="AU160" s="216" t="s">
        <v>87</v>
      </c>
      <c r="AY160" s="14" t="s">
        <v>133</v>
      </c>
      <c r="BE160" s="108">
        <f t="shared" si="9"/>
        <v>0</v>
      </c>
      <c r="BF160" s="108">
        <f t="shared" si="10"/>
        <v>0</v>
      </c>
      <c r="BG160" s="108">
        <f t="shared" si="11"/>
        <v>0</v>
      </c>
      <c r="BH160" s="108">
        <f t="shared" si="12"/>
        <v>0</v>
      </c>
      <c r="BI160" s="108">
        <f t="shared" si="13"/>
        <v>0</v>
      </c>
      <c r="BJ160" s="14" t="s">
        <v>85</v>
      </c>
      <c r="BK160" s="108">
        <f t="shared" si="14"/>
        <v>0</v>
      </c>
      <c r="BL160" s="14" t="s">
        <v>141</v>
      </c>
      <c r="BM160" s="216" t="s">
        <v>247</v>
      </c>
    </row>
    <row r="161" spans="1:65" s="2" customFormat="1" ht="16.5" customHeight="1">
      <c r="A161" s="32"/>
      <c r="B161" s="33"/>
      <c r="C161" s="203" t="s">
        <v>248</v>
      </c>
      <c r="D161" s="203" t="s">
        <v>136</v>
      </c>
      <c r="E161" s="204" t="s">
        <v>158</v>
      </c>
      <c r="F161" s="205" t="s">
        <v>249</v>
      </c>
      <c r="G161" s="206" t="s">
        <v>234</v>
      </c>
      <c r="H161" s="207">
        <v>2</v>
      </c>
      <c r="I161" s="208"/>
      <c r="J161" s="209">
        <f t="shared" si="5"/>
        <v>0</v>
      </c>
      <c r="K161" s="210"/>
      <c r="L161" s="211"/>
      <c r="M161" s="212" t="s">
        <v>1</v>
      </c>
      <c r="N161" s="213" t="s">
        <v>43</v>
      </c>
      <c r="O161" s="69"/>
      <c r="P161" s="214">
        <f t="shared" si="6"/>
        <v>0</v>
      </c>
      <c r="Q161" s="214">
        <v>5.0000000000000001E-3</v>
      </c>
      <c r="R161" s="214">
        <f t="shared" si="7"/>
        <v>0.01</v>
      </c>
      <c r="S161" s="214">
        <v>0</v>
      </c>
      <c r="T161" s="215">
        <f t="shared" si="8"/>
        <v>0</v>
      </c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R161" s="216" t="s">
        <v>140</v>
      </c>
      <c r="AT161" s="216" t="s">
        <v>136</v>
      </c>
      <c r="AU161" s="216" t="s">
        <v>87</v>
      </c>
      <c r="AY161" s="14" t="s">
        <v>133</v>
      </c>
      <c r="BE161" s="108">
        <f t="shared" si="9"/>
        <v>0</v>
      </c>
      <c r="BF161" s="108">
        <f t="shared" si="10"/>
        <v>0</v>
      </c>
      <c r="BG161" s="108">
        <f t="shared" si="11"/>
        <v>0</v>
      </c>
      <c r="BH161" s="108">
        <f t="shared" si="12"/>
        <v>0</v>
      </c>
      <c r="BI161" s="108">
        <f t="shared" si="13"/>
        <v>0</v>
      </c>
      <c r="BJ161" s="14" t="s">
        <v>85</v>
      </c>
      <c r="BK161" s="108">
        <f t="shared" si="14"/>
        <v>0</v>
      </c>
      <c r="BL161" s="14" t="s">
        <v>141</v>
      </c>
      <c r="BM161" s="216" t="s">
        <v>250</v>
      </c>
    </row>
    <row r="162" spans="1:65" s="2" customFormat="1" ht="16.5" customHeight="1">
      <c r="A162" s="32"/>
      <c r="B162" s="33"/>
      <c r="C162" s="203" t="s">
        <v>140</v>
      </c>
      <c r="D162" s="203" t="s">
        <v>136</v>
      </c>
      <c r="E162" s="204" t="s">
        <v>251</v>
      </c>
      <c r="F162" s="205" t="s">
        <v>252</v>
      </c>
      <c r="G162" s="206" t="s">
        <v>234</v>
      </c>
      <c r="H162" s="207">
        <v>50</v>
      </c>
      <c r="I162" s="208"/>
      <c r="J162" s="209">
        <f t="shared" si="5"/>
        <v>0</v>
      </c>
      <c r="K162" s="210"/>
      <c r="L162" s="211"/>
      <c r="M162" s="212" t="s">
        <v>1</v>
      </c>
      <c r="N162" s="213" t="s">
        <v>43</v>
      </c>
      <c r="O162" s="69"/>
      <c r="P162" s="214">
        <f t="shared" si="6"/>
        <v>0</v>
      </c>
      <c r="Q162" s="214">
        <v>5.0000000000000001E-3</v>
      </c>
      <c r="R162" s="214">
        <f t="shared" si="7"/>
        <v>0.25</v>
      </c>
      <c r="S162" s="214">
        <v>0</v>
      </c>
      <c r="T162" s="215">
        <f t="shared" si="8"/>
        <v>0</v>
      </c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R162" s="216" t="s">
        <v>140</v>
      </c>
      <c r="AT162" s="216" t="s">
        <v>136</v>
      </c>
      <c r="AU162" s="216" t="s">
        <v>87</v>
      </c>
      <c r="AY162" s="14" t="s">
        <v>133</v>
      </c>
      <c r="BE162" s="108">
        <f t="shared" si="9"/>
        <v>0</v>
      </c>
      <c r="BF162" s="108">
        <f t="shared" si="10"/>
        <v>0</v>
      </c>
      <c r="BG162" s="108">
        <f t="shared" si="11"/>
        <v>0</v>
      </c>
      <c r="BH162" s="108">
        <f t="shared" si="12"/>
        <v>0</v>
      </c>
      <c r="BI162" s="108">
        <f t="shared" si="13"/>
        <v>0</v>
      </c>
      <c r="BJ162" s="14" t="s">
        <v>85</v>
      </c>
      <c r="BK162" s="108">
        <f t="shared" si="14"/>
        <v>0</v>
      </c>
      <c r="BL162" s="14" t="s">
        <v>141</v>
      </c>
      <c r="BM162" s="216" t="s">
        <v>253</v>
      </c>
    </row>
    <row r="163" spans="1:65" s="2" customFormat="1" ht="16.5" customHeight="1">
      <c r="A163" s="32"/>
      <c r="B163" s="33"/>
      <c r="C163" s="203" t="s">
        <v>254</v>
      </c>
      <c r="D163" s="203" t="s">
        <v>136</v>
      </c>
      <c r="E163" s="204" t="s">
        <v>255</v>
      </c>
      <c r="F163" s="205" t="s">
        <v>256</v>
      </c>
      <c r="G163" s="206" t="s">
        <v>234</v>
      </c>
      <c r="H163" s="207">
        <v>30</v>
      </c>
      <c r="I163" s="208"/>
      <c r="J163" s="209">
        <f t="shared" si="5"/>
        <v>0</v>
      </c>
      <c r="K163" s="210"/>
      <c r="L163" s="211"/>
      <c r="M163" s="212" t="s">
        <v>1</v>
      </c>
      <c r="N163" s="213" t="s">
        <v>43</v>
      </c>
      <c r="O163" s="69"/>
      <c r="P163" s="214">
        <f t="shared" si="6"/>
        <v>0</v>
      </c>
      <c r="Q163" s="214">
        <v>5.0000000000000001E-3</v>
      </c>
      <c r="R163" s="214">
        <f t="shared" si="7"/>
        <v>0.15</v>
      </c>
      <c r="S163" s="214">
        <v>0</v>
      </c>
      <c r="T163" s="215">
        <f t="shared" si="8"/>
        <v>0</v>
      </c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R163" s="216" t="s">
        <v>140</v>
      </c>
      <c r="AT163" s="216" t="s">
        <v>136</v>
      </c>
      <c r="AU163" s="216" t="s">
        <v>87</v>
      </c>
      <c r="AY163" s="14" t="s">
        <v>133</v>
      </c>
      <c r="BE163" s="108">
        <f t="shared" si="9"/>
        <v>0</v>
      </c>
      <c r="BF163" s="108">
        <f t="shared" si="10"/>
        <v>0</v>
      </c>
      <c r="BG163" s="108">
        <f t="shared" si="11"/>
        <v>0</v>
      </c>
      <c r="BH163" s="108">
        <f t="shared" si="12"/>
        <v>0</v>
      </c>
      <c r="BI163" s="108">
        <f t="shared" si="13"/>
        <v>0</v>
      </c>
      <c r="BJ163" s="14" t="s">
        <v>85</v>
      </c>
      <c r="BK163" s="108">
        <f t="shared" si="14"/>
        <v>0</v>
      </c>
      <c r="BL163" s="14" t="s">
        <v>141</v>
      </c>
      <c r="BM163" s="216" t="s">
        <v>257</v>
      </c>
    </row>
    <row r="164" spans="1:65" s="2" customFormat="1" ht="16.5" customHeight="1">
      <c r="A164" s="32"/>
      <c r="B164" s="33"/>
      <c r="C164" s="203" t="s">
        <v>258</v>
      </c>
      <c r="D164" s="203" t="s">
        <v>136</v>
      </c>
      <c r="E164" s="204" t="s">
        <v>162</v>
      </c>
      <c r="F164" s="205" t="s">
        <v>259</v>
      </c>
      <c r="G164" s="206" t="s">
        <v>260</v>
      </c>
      <c r="H164" s="207">
        <v>1</v>
      </c>
      <c r="I164" s="208"/>
      <c r="J164" s="209">
        <f t="shared" si="5"/>
        <v>0</v>
      </c>
      <c r="K164" s="210"/>
      <c r="L164" s="211"/>
      <c r="M164" s="212" t="s">
        <v>1</v>
      </c>
      <c r="N164" s="213" t="s">
        <v>43</v>
      </c>
      <c r="O164" s="69"/>
      <c r="P164" s="214">
        <f t="shared" si="6"/>
        <v>0</v>
      </c>
      <c r="Q164" s="214">
        <v>5.0000000000000001E-3</v>
      </c>
      <c r="R164" s="214">
        <f t="shared" si="7"/>
        <v>5.0000000000000001E-3</v>
      </c>
      <c r="S164" s="214">
        <v>0</v>
      </c>
      <c r="T164" s="215">
        <f t="shared" si="8"/>
        <v>0</v>
      </c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R164" s="216" t="s">
        <v>140</v>
      </c>
      <c r="AT164" s="216" t="s">
        <v>136</v>
      </c>
      <c r="AU164" s="216" t="s">
        <v>87</v>
      </c>
      <c r="AY164" s="14" t="s">
        <v>133</v>
      </c>
      <c r="BE164" s="108">
        <f t="shared" si="9"/>
        <v>0</v>
      </c>
      <c r="BF164" s="108">
        <f t="shared" si="10"/>
        <v>0</v>
      </c>
      <c r="BG164" s="108">
        <f t="shared" si="11"/>
        <v>0</v>
      </c>
      <c r="BH164" s="108">
        <f t="shared" si="12"/>
        <v>0</v>
      </c>
      <c r="BI164" s="108">
        <f t="shared" si="13"/>
        <v>0</v>
      </c>
      <c r="BJ164" s="14" t="s">
        <v>85</v>
      </c>
      <c r="BK164" s="108">
        <f t="shared" si="14"/>
        <v>0</v>
      </c>
      <c r="BL164" s="14" t="s">
        <v>141</v>
      </c>
      <c r="BM164" s="216" t="s">
        <v>261</v>
      </c>
    </row>
    <row r="165" spans="1:65" s="2" customFormat="1" ht="16.5" customHeight="1">
      <c r="A165" s="32"/>
      <c r="B165" s="33"/>
      <c r="C165" s="203" t="s">
        <v>262</v>
      </c>
      <c r="D165" s="203" t="s">
        <v>136</v>
      </c>
      <c r="E165" s="204" t="s">
        <v>263</v>
      </c>
      <c r="F165" s="205" t="s">
        <v>264</v>
      </c>
      <c r="G165" s="206" t="s">
        <v>139</v>
      </c>
      <c r="H165" s="207">
        <v>2</v>
      </c>
      <c r="I165" s="208"/>
      <c r="J165" s="209">
        <f t="shared" si="5"/>
        <v>0</v>
      </c>
      <c r="K165" s="210"/>
      <c r="L165" s="211"/>
      <c r="M165" s="212" t="s">
        <v>1</v>
      </c>
      <c r="N165" s="213" t="s">
        <v>43</v>
      </c>
      <c r="O165" s="69"/>
      <c r="P165" s="214">
        <f t="shared" si="6"/>
        <v>0</v>
      </c>
      <c r="Q165" s="214">
        <v>1E-3</v>
      </c>
      <c r="R165" s="214">
        <f t="shared" si="7"/>
        <v>2E-3</v>
      </c>
      <c r="S165" s="214">
        <v>0</v>
      </c>
      <c r="T165" s="215">
        <f t="shared" si="8"/>
        <v>0</v>
      </c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R165" s="216" t="s">
        <v>140</v>
      </c>
      <c r="AT165" s="216" t="s">
        <v>136</v>
      </c>
      <c r="AU165" s="216" t="s">
        <v>87</v>
      </c>
      <c r="AY165" s="14" t="s">
        <v>133</v>
      </c>
      <c r="BE165" s="108">
        <f t="shared" si="9"/>
        <v>0</v>
      </c>
      <c r="BF165" s="108">
        <f t="shared" si="10"/>
        <v>0</v>
      </c>
      <c r="BG165" s="108">
        <f t="shared" si="11"/>
        <v>0</v>
      </c>
      <c r="BH165" s="108">
        <f t="shared" si="12"/>
        <v>0</v>
      </c>
      <c r="BI165" s="108">
        <f t="shared" si="13"/>
        <v>0</v>
      </c>
      <c r="BJ165" s="14" t="s">
        <v>85</v>
      </c>
      <c r="BK165" s="108">
        <f t="shared" si="14"/>
        <v>0</v>
      </c>
      <c r="BL165" s="14" t="s">
        <v>141</v>
      </c>
      <c r="BM165" s="216" t="s">
        <v>265</v>
      </c>
    </row>
    <row r="166" spans="1:65" s="2" customFormat="1" ht="16.5" customHeight="1">
      <c r="A166" s="32"/>
      <c r="B166" s="33"/>
      <c r="C166" s="203" t="s">
        <v>266</v>
      </c>
      <c r="D166" s="203" t="s">
        <v>136</v>
      </c>
      <c r="E166" s="204" t="s">
        <v>267</v>
      </c>
      <c r="F166" s="205" t="s">
        <v>268</v>
      </c>
      <c r="G166" s="206" t="s">
        <v>139</v>
      </c>
      <c r="H166" s="207">
        <v>120</v>
      </c>
      <c r="I166" s="208"/>
      <c r="J166" s="209">
        <f t="shared" si="5"/>
        <v>0</v>
      </c>
      <c r="K166" s="210"/>
      <c r="L166" s="211"/>
      <c r="M166" s="212" t="s">
        <v>1</v>
      </c>
      <c r="N166" s="213" t="s">
        <v>43</v>
      </c>
      <c r="O166" s="69"/>
      <c r="P166" s="214">
        <f t="shared" si="6"/>
        <v>0</v>
      </c>
      <c r="Q166" s="214">
        <v>1.9000000000000001E-4</v>
      </c>
      <c r="R166" s="214">
        <f t="shared" si="7"/>
        <v>2.2800000000000001E-2</v>
      </c>
      <c r="S166" s="214">
        <v>0</v>
      </c>
      <c r="T166" s="215">
        <f t="shared" si="8"/>
        <v>0</v>
      </c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R166" s="216" t="s">
        <v>140</v>
      </c>
      <c r="AT166" s="216" t="s">
        <v>136</v>
      </c>
      <c r="AU166" s="216" t="s">
        <v>87</v>
      </c>
      <c r="AY166" s="14" t="s">
        <v>133</v>
      </c>
      <c r="BE166" s="108">
        <f t="shared" si="9"/>
        <v>0</v>
      </c>
      <c r="BF166" s="108">
        <f t="shared" si="10"/>
        <v>0</v>
      </c>
      <c r="BG166" s="108">
        <f t="shared" si="11"/>
        <v>0</v>
      </c>
      <c r="BH166" s="108">
        <f t="shared" si="12"/>
        <v>0</v>
      </c>
      <c r="BI166" s="108">
        <f t="shared" si="13"/>
        <v>0</v>
      </c>
      <c r="BJ166" s="14" t="s">
        <v>85</v>
      </c>
      <c r="BK166" s="108">
        <f t="shared" si="14"/>
        <v>0</v>
      </c>
      <c r="BL166" s="14" t="s">
        <v>141</v>
      </c>
      <c r="BM166" s="216" t="s">
        <v>269</v>
      </c>
    </row>
    <row r="167" spans="1:65" s="2" customFormat="1" ht="16.5" customHeight="1">
      <c r="A167" s="32"/>
      <c r="B167" s="33"/>
      <c r="C167" s="203" t="s">
        <v>270</v>
      </c>
      <c r="D167" s="203" t="s">
        <v>136</v>
      </c>
      <c r="E167" s="204" t="s">
        <v>271</v>
      </c>
      <c r="F167" s="205" t="s">
        <v>272</v>
      </c>
      <c r="G167" s="206" t="s">
        <v>139</v>
      </c>
      <c r="H167" s="207">
        <v>60</v>
      </c>
      <c r="I167" s="208"/>
      <c r="J167" s="209">
        <f t="shared" si="5"/>
        <v>0</v>
      </c>
      <c r="K167" s="210"/>
      <c r="L167" s="211"/>
      <c r="M167" s="212" t="s">
        <v>1</v>
      </c>
      <c r="N167" s="213" t="s">
        <v>43</v>
      </c>
      <c r="O167" s="69"/>
      <c r="P167" s="214">
        <f t="shared" si="6"/>
        <v>0</v>
      </c>
      <c r="Q167" s="214">
        <v>2.4000000000000001E-4</v>
      </c>
      <c r="R167" s="214">
        <f t="shared" si="7"/>
        <v>1.44E-2</v>
      </c>
      <c r="S167" s="214">
        <v>0</v>
      </c>
      <c r="T167" s="215">
        <f t="shared" si="8"/>
        <v>0</v>
      </c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R167" s="216" t="s">
        <v>140</v>
      </c>
      <c r="AT167" s="216" t="s">
        <v>136</v>
      </c>
      <c r="AU167" s="216" t="s">
        <v>87</v>
      </c>
      <c r="AY167" s="14" t="s">
        <v>133</v>
      </c>
      <c r="BE167" s="108">
        <f t="shared" si="9"/>
        <v>0</v>
      </c>
      <c r="BF167" s="108">
        <f t="shared" si="10"/>
        <v>0</v>
      </c>
      <c r="BG167" s="108">
        <f t="shared" si="11"/>
        <v>0</v>
      </c>
      <c r="BH167" s="108">
        <f t="shared" si="12"/>
        <v>0</v>
      </c>
      <c r="BI167" s="108">
        <f t="shared" si="13"/>
        <v>0</v>
      </c>
      <c r="BJ167" s="14" t="s">
        <v>85</v>
      </c>
      <c r="BK167" s="108">
        <f t="shared" si="14"/>
        <v>0</v>
      </c>
      <c r="BL167" s="14" t="s">
        <v>141</v>
      </c>
      <c r="BM167" s="216" t="s">
        <v>273</v>
      </c>
    </row>
    <row r="168" spans="1:65" s="2" customFormat="1" ht="16.5" customHeight="1">
      <c r="A168" s="32"/>
      <c r="B168" s="33"/>
      <c r="C168" s="203" t="s">
        <v>274</v>
      </c>
      <c r="D168" s="203" t="s">
        <v>136</v>
      </c>
      <c r="E168" s="204" t="s">
        <v>166</v>
      </c>
      <c r="F168" s="205" t="s">
        <v>275</v>
      </c>
      <c r="G168" s="206" t="s">
        <v>234</v>
      </c>
      <c r="H168" s="207">
        <v>5</v>
      </c>
      <c r="I168" s="208"/>
      <c r="J168" s="209">
        <f t="shared" si="5"/>
        <v>0</v>
      </c>
      <c r="K168" s="210"/>
      <c r="L168" s="211"/>
      <c r="M168" s="212" t="s">
        <v>1</v>
      </c>
      <c r="N168" s="213" t="s">
        <v>43</v>
      </c>
      <c r="O168" s="69"/>
      <c r="P168" s="214">
        <f t="shared" si="6"/>
        <v>0</v>
      </c>
      <c r="Q168" s="214">
        <v>2.4000000000000001E-4</v>
      </c>
      <c r="R168" s="214">
        <f t="shared" si="7"/>
        <v>1.2000000000000001E-3</v>
      </c>
      <c r="S168" s="214">
        <v>0</v>
      </c>
      <c r="T168" s="215">
        <f t="shared" si="8"/>
        <v>0</v>
      </c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R168" s="216" t="s">
        <v>140</v>
      </c>
      <c r="AT168" s="216" t="s">
        <v>136</v>
      </c>
      <c r="AU168" s="216" t="s">
        <v>87</v>
      </c>
      <c r="AY168" s="14" t="s">
        <v>133</v>
      </c>
      <c r="BE168" s="108">
        <f t="shared" si="9"/>
        <v>0</v>
      </c>
      <c r="BF168" s="108">
        <f t="shared" si="10"/>
        <v>0</v>
      </c>
      <c r="BG168" s="108">
        <f t="shared" si="11"/>
        <v>0</v>
      </c>
      <c r="BH168" s="108">
        <f t="shared" si="12"/>
        <v>0</v>
      </c>
      <c r="BI168" s="108">
        <f t="shared" si="13"/>
        <v>0</v>
      </c>
      <c r="BJ168" s="14" t="s">
        <v>85</v>
      </c>
      <c r="BK168" s="108">
        <f t="shared" si="14"/>
        <v>0</v>
      </c>
      <c r="BL168" s="14" t="s">
        <v>141</v>
      </c>
      <c r="BM168" s="216" t="s">
        <v>276</v>
      </c>
    </row>
    <row r="169" spans="1:65" s="12" customFormat="1" ht="22.8" customHeight="1">
      <c r="B169" s="187"/>
      <c r="C169" s="188"/>
      <c r="D169" s="189" t="s">
        <v>77</v>
      </c>
      <c r="E169" s="201" t="s">
        <v>277</v>
      </c>
      <c r="F169" s="201" t="s">
        <v>278</v>
      </c>
      <c r="G169" s="188"/>
      <c r="H169" s="188"/>
      <c r="I169" s="191"/>
      <c r="J169" s="202">
        <f>BK169</f>
        <v>0</v>
      </c>
      <c r="K169" s="188"/>
      <c r="L169" s="193"/>
      <c r="M169" s="194"/>
      <c r="N169" s="195"/>
      <c r="O169" s="195"/>
      <c r="P169" s="196">
        <f>SUM(P170:P177)</f>
        <v>0</v>
      </c>
      <c r="Q169" s="195"/>
      <c r="R169" s="196">
        <f>SUM(R170:R177)</f>
        <v>0</v>
      </c>
      <c r="S169" s="195"/>
      <c r="T169" s="197">
        <f>SUM(T170:T177)</f>
        <v>0</v>
      </c>
      <c r="AR169" s="198" t="s">
        <v>87</v>
      </c>
      <c r="AT169" s="199" t="s">
        <v>77</v>
      </c>
      <c r="AU169" s="199" t="s">
        <v>85</v>
      </c>
      <c r="AY169" s="198" t="s">
        <v>133</v>
      </c>
      <c r="BK169" s="200">
        <f>SUM(BK170:BK177)</f>
        <v>0</v>
      </c>
    </row>
    <row r="170" spans="1:65" s="2" customFormat="1" ht="16.5" customHeight="1">
      <c r="A170" s="32"/>
      <c r="B170" s="33"/>
      <c r="C170" s="217" t="s">
        <v>279</v>
      </c>
      <c r="D170" s="217" t="s">
        <v>280</v>
      </c>
      <c r="E170" s="218" t="s">
        <v>85</v>
      </c>
      <c r="F170" s="219" t="s">
        <v>281</v>
      </c>
      <c r="G170" s="220" t="s">
        <v>139</v>
      </c>
      <c r="H170" s="221">
        <v>1</v>
      </c>
      <c r="I170" s="222"/>
      <c r="J170" s="223">
        <f t="shared" ref="J170:J177" si="15">ROUND(I170*H170,2)</f>
        <v>0</v>
      </c>
      <c r="K170" s="224"/>
      <c r="L170" s="35"/>
      <c r="M170" s="225" t="s">
        <v>1</v>
      </c>
      <c r="N170" s="226" t="s">
        <v>43</v>
      </c>
      <c r="O170" s="69"/>
      <c r="P170" s="214">
        <f t="shared" ref="P170:P177" si="16">O170*H170</f>
        <v>0</v>
      </c>
      <c r="Q170" s="214">
        <v>0</v>
      </c>
      <c r="R170" s="214">
        <f t="shared" ref="R170:R177" si="17">Q170*H170</f>
        <v>0</v>
      </c>
      <c r="S170" s="214">
        <v>0</v>
      </c>
      <c r="T170" s="215">
        <f t="shared" ref="T170:T177" si="18">S170*H170</f>
        <v>0</v>
      </c>
      <c r="U170" s="32"/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R170" s="216" t="s">
        <v>141</v>
      </c>
      <c r="AT170" s="216" t="s">
        <v>280</v>
      </c>
      <c r="AU170" s="216" t="s">
        <v>87</v>
      </c>
      <c r="AY170" s="14" t="s">
        <v>133</v>
      </c>
      <c r="BE170" s="108">
        <f t="shared" ref="BE170:BE177" si="19">IF(N170="základní",J170,0)</f>
        <v>0</v>
      </c>
      <c r="BF170" s="108">
        <f t="shared" ref="BF170:BF177" si="20">IF(N170="snížená",J170,0)</f>
        <v>0</v>
      </c>
      <c r="BG170" s="108">
        <f t="shared" ref="BG170:BG177" si="21">IF(N170="zákl. přenesená",J170,0)</f>
        <v>0</v>
      </c>
      <c r="BH170" s="108">
        <f t="shared" ref="BH170:BH177" si="22">IF(N170="sníž. přenesená",J170,0)</f>
        <v>0</v>
      </c>
      <c r="BI170" s="108">
        <f t="shared" ref="BI170:BI177" si="23">IF(N170="nulová",J170,0)</f>
        <v>0</v>
      </c>
      <c r="BJ170" s="14" t="s">
        <v>85</v>
      </c>
      <c r="BK170" s="108">
        <f t="shared" ref="BK170:BK177" si="24">ROUND(I170*H170,2)</f>
        <v>0</v>
      </c>
      <c r="BL170" s="14" t="s">
        <v>141</v>
      </c>
      <c r="BM170" s="216" t="s">
        <v>282</v>
      </c>
    </row>
    <row r="171" spans="1:65" s="2" customFormat="1" ht="16.5" customHeight="1">
      <c r="A171" s="32"/>
      <c r="B171" s="33"/>
      <c r="C171" s="217" t="s">
        <v>283</v>
      </c>
      <c r="D171" s="217" t="s">
        <v>280</v>
      </c>
      <c r="E171" s="218" t="s">
        <v>87</v>
      </c>
      <c r="F171" s="219" t="s">
        <v>284</v>
      </c>
      <c r="G171" s="220" t="s">
        <v>260</v>
      </c>
      <c r="H171" s="221">
        <v>1</v>
      </c>
      <c r="I171" s="222"/>
      <c r="J171" s="223">
        <f t="shared" si="15"/>
        <v>0</v>
      </c>
      <c r="K171" s="224"/>
      <c r="L171" s="35"/>
      <c r="M171" s="225" t="s">
        <v>1</v>
      </c>
      <c r="N171" s="226" t="s">
        <v>43</v>
      </c>
      <c r="O171" s="69"/>
      <c r="P171" s="214">
        <f t="shared" si="16"/>
        <v>0</v>
      </c>
      <c r="Q171" s="214">
        <v>0</v>
      </c>
      <c r="R171" s="214">
        <f t="shared" si="17"/>
        <v>0</v>
      </c>
      <c r="S171" s="214">
        <v>0</v>
      </c>
      <c r="T171" s="215">
        <f t="shared" si="18"/>
        <v>0</v>
      </c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R171" s="216" t="s">
        <v>141</v>
      </c>
      <c r="AT171" s="216" t="s">
        <v>280</v>
      </c>
      <c r="AU171" s="216" t="s">
        <v>87</v>
      </c>
      <c r="AY171" s="14" t="s">
        <v>133</v>
      </c>
      <c r="BE171" s="108">
        <f t="shared" si="19"/>
        <v>0</v>
      </c>
      <c r="BF171" s="108">
        <f t="shared" si="20"/>
        <v>0</v>
      </c>
      <c r="BG171" s="108">
        <f t="shared" si="21"/>
        <v>0</v>
      </c>
      <c r="BH171" s="108">
        <f t="shared" si="22"/>
        <v>0</v>
      </c>
      <c r="BI171" s="108">
        <f t="shared" si="23"/>
        <v>0</v>
      </c>
      <c r="BJ171" s="14" t="s">
        <v>85</v>
      </c>
      <c r="BK171" s="108">
        <f t="shared" si="24"/>
        <v>0</v>
      </c>
      <c r="BL171" s="14" t="s">
        <v>141</v>
      </c>
      <c r="BM171" s="216" t="s">
        <v>285</v>
      </c>
    </row>
    <row r="172" spans="1:65" s="2" customFormat="1" ht="16.5" customHeight="1">
      <c r="A172" s="32"/>
      <c r="B172" s="33"/>
      <c r="C172" s="217" t="s">
        <v>286</v>
      </c>
      <c r="D172" s="217" t="s">
        <v>280</v>
      </c>
      <c r="E172" s="218" t="s">
        <v>146</v>
      </c>
      <c r="F172" s="219" t="s">
        <v>287</v>
      </c>
      <c r="G172" s="220" t="s">
        <v>260</v>
      </c>
      <c r="H172" s="221">
        <v>1</v>
      </c>
      <c r="I172" s="222"/>
      <c r="J172" s="223">
        <f t="shared" si="15"/>
        <v>0</v>
      </c>
      <c r="K172" s="224"/>
      <c r="L172" s="35"/>
      <c r="M172" s="225" t="s">
        <v>1</v>
      </c>
      <c r="N172" s="226" t="s">
        <v>43</v>
      </c>
      <c r="O172" s="69"/>
      <c r="P172" s="214">
        <f t="shared" si="16"/>
        <v>0</v>
      </c>
      <c r="Q172" s="214">
        <v>0</v>
      </c>
      <c r="R172" s="214">
        <f t="shared" si="17"/>
        <v>0</v>
      </c>
      <c r="S172" s="214">
        <v>0</v>
      </c>
      <c r="T172" s="215">
        <f t="shared" si="18"/>
        <v>0</v>
      </c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R172" s="216" t="s">
        <v>141</v>
      </c>
      <c r="AT172" s="216" t="s">
        <v>280</v>
      </c>
      <c r="AU172" s="216" t="s">
        <v>87</v>
      </c>
      <c r="AY172" s="14" t="s">
        <v>133</v>
      </c>
      <c r="BE172" s="108">
        <f t="shared" si="19"/>
        <v>0</v>
      </c>
      <c r="BF172" s="108">
        <f t="shared" si="20"/>
        <v>0</v>
      </c>
      <c r="BG172" s="108">
        <f t="shared" si="21"/>
        <v>0</v>
      </c>
      <c r="BH172" s="108">
        <f t="shared" si="22"/>
        <v>0</v>
      </c>
      <c r="BI172" s="108">
        <f t="shared" si="23"/>
        <v>0</v>
      </c>
      <c r="BJ172" s="14" t="s">
        <v>85</v>
      </c>
      <c r="BK172" s="108">
        <f t="shared" si="24"/>
        <v>0</v>
      </c>
      <c r="BL172" s="14" t="s">
        <v>141</v>
      </c>
      <c r="BM172" s="216" t="s">
        <v>288</v>
      </c>
    </row>
    <row r="173" spans="1:65" s="2" customFormat="1" ht="16.5" customHeight="1">
      <c r="A173" s="32"/>
      <c r="B173" s="33"/>
      <c r="C173" s="217" t="s">
        <v>289</v>
      </c>
      <c r="D173" s="217" t="s">
        <v>280</v>
      </c>
      <c r="E173" s="218" t="s">
        <v>150</v>
      </c>
      <c r="F173" s="219" t="s">
        <v>290</v>
      </c>
      <c r="G173" s="220" t="s">
        <v>260</v>
      </c>
      <c r="H173" s="221">
        <v>1</v>
      </c>
      <c r="I173" s="222"/>
      <c r="J173" s="223">
        <f t="shared" si="15"/>
        <v>0</v>
      </c>
      <c r="K173" s="224"/>
      <c r="L173" s="35"/>
      <c r="M173" s="225" t="s">
        <v>1</v>
      </c>
      <c r="N173" s="226" t="s">
        <v>43</v>
      </c>
      <c r="O173" s="69"/>
      <c r="P173" s="214">
        <f t="shared" si="16"/>
        <v>0</v>
      </c>
      <c r="Q173" s="214">
        <v>0</v>
      </c>
      <c r="R173" s="214">
        <f t="shared" si="17"/>
        <v>0</v>
      </c>
      <c r="S173" s="214">
        <v>0</v>
      </c>
      <c r="T173" s="215">
        <f t="shared" si="18"/>
        <v>0</v>
      </c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R173" s="216" t="s">
        <v>141</v>
      </c>
      <c r="AT173" s="216" t="s">
        <v>280</v>
      </c>
      <c r="AU173" s="216" t="s">
        <v>87</v>
      </c>
      <c r="AY173" s="14" t="s">
        <v>133</v>
      </c>
      <c r="BE173" s="108">
        <f t="shared" si="19"/>
        <v>0</v>
      </c>
      <c r="BF173" s="108">
        <f t="shared" si="20"/>
        <v>0</v>
      </c>
      <c r="BG173" s="108">
        <f t="shared" si="21"/>
        <v>0</v>
      </c>
      <c r="BH173" s="108">
        <f t="shared" si="22"/>
        <v>0</v>
      </c>
      <c r="BI173" s="108">
        <f t="shared" si="23"/>
        <v>0</v>
      </c>
      <c r="BJ173" s="14" t="s">
        <v>85</v>
      </c>
      <c r="BK173" s="108">
        <f t="shared" si="24"/>
        <v>0</v>
      </c>
      <c r="BL173" s="14" t="s">
        <v>141</v>
      </c>
      <c r="BM173" s="216" t="s">
        <v>291</v>
      </c>
    </row>
    <row r="174" spans="1:65" s="2" customFormat="1" ht="16.5" customHeight="1">
      <c r="A174" s="32"/>
      <c r="B174" s="33"/>
      <c r="C174" s="217" t="s">
        <v>292</v>
      </c>
      <c r="D174" s="217" t="s">
        <v>280</v>
      </c>
      <c r="E174" s="218" t="s">
        <v>154</v>
      </c>
      <c r="F174" s="219" t="s">
        <v>293</v>
      </c>
      <c r="G174" s="220" t="s">
        <v>260</v>
      </c>
      <c r="H174" s="221">
        <v>1</v>
      </c>
      <c r="I174" s="222"/>
      <c r="J174" s="223">
        <f t="shared" si="15"/>
        <v>0</v>
      </c>
      <c r="K174" s="224"/>
      <c r="L174" s="35"/>
      <c r="M174" s="225" t="s">
        <v>1</v>
      </c>
      <c r="N174" s="226" t="s">
        <v>43</v>
      </c>
      <c r="O174" s="69"/>
      <c r="P174" s="214">
        <f t="shared" si="16"/>
        <v>0</v>
      </c>
      <c r="Q174" s="214">
        <v>0</v>
      </c>
      <c r="R174" s="214">
        <f t="shared" si="17"/>
        <v>0</v>
      </c>
      <c r="S174" s="214">
        <v>0</v>
      </c>
      <c r="T174" s="215">
        <f t="shared" si="18"/>
        <v>0</v>
      </c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R174" s="216" t="s">
        <v>141</v>
      </c>
      <c r="AT174" s="216" t="s">
        <v>280</v>
      </c>
      <c r="AU174" s="216" t="s">
        <v>87</v>
      </c>
      <c r="AY174" s="14" t="s">
        <v>133</v>
      </c>
      <c r="BE174" s="108">
        <f t="shared" si="19"/>
        <v>0</v>
      </c>
      <c r="BF174" s="108">
        <f t="shared" si="20"/>
        <v>0</v>
      </c>
      <c r="BG174" s="108">
        <f t="shared" si="21"/>
        <v>0</v>
      </c>
      <c r="BH174" s="108">
        <f t="shared" si="22"/>
        <v>0</v>
      </c>
      <c r="BI174" s="108">
        <f t="shared" si="23"/>
        <v>0</v>
      </c>
      <c r="BJ174" s="14" t="s">
        <v>85</v>
      </c>
      <c r="BK174" s="108">
        <f t="shared" si="24"/>
        <v>0</v>
      </c>
      <c r="BL174" s="14" t="s">
        <v>141</v>
      </c>
      <c r="BM174" s="216" t="s">
        <v>294</v>
      </c>
    </row>
    <row r="175" spans="1:65" s="2" customFormat="1" ht="16.5" customHeight="1">
      <c r="A175" s="32"/>
      <c r="B175" s="33"/>
      <c r="C175" s="217" t="s">
        <v>295</v>
      </c>
      <c r="D175" s="217" t="s">
        <v>280</v>
      </c>
      <c r="E175" s="218" t="s">
        <v>158</v>
      </c>
      <c r="F175" s="219" t="s">
        <v>296</v>
      </c>
      <c r="G175" s="220" t="s">
        <v>260</v>
      </c>
      <c r="H175" s="221">
        <v>1</v>
      </c>
      <c r="I175" s="222"/>
      <c r="J175" s="223">
        <f t="shared" si="15"/>
        <v>0</v>
      </c>
      <c r="K175" s="224"/>
      <c r="L175" s="35"/>
      <c r="M175" s="225" t="s">
        <v>1</v>
      </c>
      <c r="N175" s="226" t="s">
        <v>43</v>
      </c>
      <c r="O175" s="69"/>
      <c r="P175" s="214">
        <f t="shared" si="16"/>
        <v>0</v>
      </c>
      <c r="Q175" s="214">
        <v>0</v>
      </c>
      <c r="R175" s="214">
        <f t="shared" si="17"/>
        <v>0</v>
      </c>
      <c r="S175" s="214">
        <v>0</v>
      </c>
      <c r="T175" s="215">
        <f t="shared" si="18"/>
        <v>0</v>
      </c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R175" s="216" t="s">
        <v>141</v>
      </c>
      <c r="AT175" s="216" t="s">
        <v>280</v>
      </c>
      <c r="AU175" s="216" t="s">
        <v>87</v>
      </c>
      <c r="AY175" s="14" t="s">
        <v>133</v>
      </c>
      <c r="BE175" s="108">
        <f t="shared" si="19"/>
        <v>0</v>
      </c>
      <c r="BF175" s="108">
        <f t="shared" si="20"/>
        <v>0</v>
      </c>
      <c r="BG175" s="108">
        <f t="shared" si="21"/>
        <v>0</v>
      </c>
      <c r="BH175" s="108">
        <f t="shared" si="22"/>
        <v>0</v>
      </c>
      <c r="BI175" s="108">
        <f t="shared" si="23"/>
        <v>0</v>
      </c>
      <c r="BJ175" s="14" t="s">
        <v>85</v>
      </c>
      <c r="BK175" s="108">
        <f t="shared" si="24"/>
        <v>0</v>
      </c>
      <c r="BL175" s="14" t="s">
        <v>141</v>
      </c>
      <c r="BM175" s="216" t="s">
        <v>297</v>
      </c>
    </row>
    <row r="176" spans="1:65" s="2" customFormat="1" ht="16.5" customHeight="1">
      <c r="A176" s="32"/>
      <c r="B176" s="33"/>
      <c r="C176" s="217" t="s">
        <v>298</v>
      </c>
      <c r="D176" s="217" t="s">
        <v>280</v>
      </c>
      <c r="E176" s="218" t="s">
        <v>162</v>
      </c>
      <c r="F176" s="219" t="s">
        <v>299</v>
      </c>
      <c r="G176" s="220" t="s">
        <v>260</v>
      </c>
      <c r="H176" s="221">
        <v>1</v>
      </c>
      <c r="I176" s="222"/>
      <c r="J176" s="223">
        <f t="shared" si="15"/>
        <v>0</v>
      </c>
      <c r="K176" s="224"/>
      <c r="L176" s="35"/>
      <c r="M176" s="225" t="s">
        <v>1</v>
      </c>
      <c r="N176" s="226" t="s">
        <v>43</v>
      </c>
      <c r="O176" s="69"/>
      <c r="P176" s="214">
        <f t="shared" si="16"/>
        <v>0</v>
      </c>
      <c r="Q176" s="214">
        <v>0</v>
      </c>
      <c r="R176" s="214">
        <f t="shared" si="17"/>
        <v>0</v>
      </c>
      <c r="S176" s="214">
        <v>0</v>
      </c>
      <c r="T176" s="215">
        <f t="shared" si="18"/>
        <v>0</v>
      </c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R176" s="216" t="s">
        <v>141</v>
      </c>
      <c r="AT176" s="216" t="s">
        <v>280</v>
      </c>
      <c r="AU176" s="216" t="s">
        <v>87</v>
      </c>
      <c r="AY176" s="14" t="s">
        <v>133</v>
      </c>
      <c r="BE176" s="108">
        <f t="shared" si="19"/>
        <v>0</v>
      </c>
      <c r="BF176" s="108">
        <f t="shared" si="20"/>
        <v>0</v>
      </c>
      <c r="BG176" s="108">
        <f t="shared" si="21"/>
        <v>0</v>
      </c>
      <c r="BH176" s="108">
        <f t="shared" si="22"/>
        <v>0</v>
      </c>
      <c r="BI176" s="108">
        <f t="shared" si="23"/>
        <v>0</v>
      </c>
      <c r="BJ176" s="14" t="s">
        <v>85</v>
      </c>
      <c r="BK176" s="108">
        <f t="shared" si="24"/>
        <v>0</v>
      </c>
      <c r="BL176" s="14" t="s">
        <v>141</v>
      </c>
      <c r="BM176" s="216" t="s">
        <v>300</v>
      </c>
    </row>
    <row r="177" spans="1:65" s="2" customFormat="1" ht="16.5" customHeight="1">
      <c r="A177" s="32"/>
      <c r="B177" s="33"/>
      <c r="C177" s="217" t="s">
        <v>301</v>
      </c>
      <c r="D177" s="217" t="s">
        <v>280</v>
      </c>
      <c r="E177" s="218" t="s">
        <v>166</v>
      </c>
      <c r="F177" s="219" t="s">
        <v>302</v>
      </c>
      <c r="G177" s="220" t="s">
        <v>260</v>
      </c>
      <c r="H177" s="221">
        <v>1</v>
      </c>
      <c r="I177" s="222"/>
      <c r="J177" s="223">
        <f t="shared" si="15"/>
        <v>0</v>
      </c>
      <c r="K177" s="224"/>
      <c r="L177" s="35"/>
      <c r="M177" s="227" t="s">
        <v>1</v>
      </c>
      <c r="N177" s="228" t="s">
        <v>43</v>
      </c>
      <c r="O177" s="229"/>
      <c r="P177" s="230">
        <f t="shared" si="16"/>
        <v>0</v>
      </c>
      <c r="Q177" s="230">
        <v>0</v>
      </c>
      <c r="R177" s="230">
        <f t="shared" si="17"/>
        <v>0</v>
      </c>
      <c r="S177" s="230">
        <v>0</v>
      </c>
      <c r="T177" s="231">
        <f t="shared" si="18"/>
        <v>0</v>
      </c>
      <c r="U177" s="32"/>
      <c r="V177" s="32"/>
      <c r="W177" s="32"/>
      <c r="X177" s="32"/>
      <c r="Y177" s="32"/>
      <c r="Z177" s="32"/>
      <c r="AA177" s="32"/>
      <c r="AB177" s="32"/>
      <c r="AC177" s="32"/>
      <c r="AD177" s="32"/>
      <c r="AE177" s="32"/>
      <c r="AR177" s="216" t="s">
        <v>303</v>
      </c>
      <c r="AT177" s="216" t="s">
        <v>280</v>
      </c>
      <c r="AU177" s="216" t="s">
        <v>87</v>
      </c>
      <c r="AY177" s="14" t="s">
        <v>133</v>
      </c>
      <c r="BE177" s="108">
        <f t="shared" si="19"/>
        <v>0</v>
      </c>
      <c r="BF177" s="108">
        <f t="shared" si="20"/>
        <v>0</v>
      </c>
      <c r="BG177" s="108">
        <f t="shared" si="21"/>
        <v>0</v>
      </c>
      <c r="BH177" s="108">
        <f t="shared" si="22"/>
        <v>0</v>
      </c>
      <c r="BI177" s="108">
        <f t="shared" si="23"/>
        <v>0</v>
      </c>
      <c r="BJ177" s="14" t="s">
        <v>85</v>
      </c>
      <c r="BK177" s="108">
        <f t="shared" si="24"/>
        <v>0</v>
      </c>
      <c r="BL177" s="14" t="s">
        <v>303</v>
      </c>
      <c r="BM177" s="216" t="s">
        <v>304</v>
      </c>
    </row>
    <row r="178" spans="1:65" s="2" customFormat="1" ht="6.9" customHeight="1">
      <c r="A178" s="32"/>
      <c r="B178" s="52"/>
      <c r="C178" s="53"/>
      <c r="D178" s="53"/>
      <c r="E178" s="53"/>
      <c r="F178" s="53"/>
      <c r="G178" s="53"/>
      <c r="H178" s="53"/>
      <c r="I178" s="53"/>
      <c r="J178" s="53"/>
      <c r="K178" s="53"/>
      <c r="L178" s="35"/>
      <c r="M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</row>
  </sheetData>
  <sheetProtection algorithmName="SHA-512" hashValue="zCa0+biR8G8yohBNv1mCKEEnPq/HmL3m6fSaADkrIFHIM+94fyBeAmks+bMA02Sg5D2Fy4a9SQ72xX1exPt98A==" saltValue="VEPImM3rwvx4yYCqFRXXTVi9/stZrSp1Do/ePA98QAqq8J5jPRT+tObELx7JZtW02lt5UNZA3eRENPxzOyU4TQ==" spinCount="100000" sheet="1" objects="1" scenarios="1" formatColumns="0" formatRows="0" autoFilter="0"/>
  <autoFilter ref="C128:K177"/>
  <mergeCells count="14">
    <mergeCell ref="D107:F107"/>
    <mergeCell ref="E119:H119"/>
    <mergeCell ref="E121:H121"/>
    <mergeCell ref="L2:V2"/>
    <mergeCell ref="E87:H87"/>
    <mergeCell ref="D103:F103"/>
    <mergeCell ref="D104:F104"/>
    <mergeCell ref="D105:F105"/>
    <mergeCell ref="D106:F106"/>
    <mergeCell ref="E7:H7"/>
    <mergeCell ref="E9:H9"/>
    <mergeCell ref="E18:H18"/>
    <mergeCell ref="E27:H27"/>
    <mergeCell ref="E85:H85"/>
  </mergeCells>
  <pageMargins left="0.39370078740157483" right="0.39370078740157483" top="0.39370078740157483" bottom="0.39370078740157483" header="0" footer="0"/>
  <pageSetup paperSize="9" scale="87" fitToHeight="100" orientation="portrait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D - Elektro</vt:lpstr>
      <vt:lpstr>'D - Elektro'!Názvy_tisku</vt:lpstr>
      <vt:lpstr>'Rekapitulace stavby'!Názvy_tisku</vt:lpstr>
      <vt:lpstr>'D - Elektro'!Oblast_tisku</vt:lpstr>
      <vt:lpstr>'Rekapitulace stavby'!Oblast_tisku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BKBZALUD\Zalud</dc:creator>
  <cp:lastModifiedBy>Petr Žalud</cp:lastModifiedBy>
  <dcterms:created xsi:type="dcterms:W3CDTF">2024-02-26T05:19:23Z</dcterms:created>
  <dcterms:modified xsi:type="dcterms:W3CDTF">2024-02-26T05:21:47Z</dcterms:modified>
</cp:coreProperties>
</file>