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TSUB\4. Oprava chodníků\"/>
    </mc:Choice>
  </mc:AlternateContent>
  <bookViews>
    <workbookView xWindow="0" yWindow="0" windowWidth="28800" windowHeight="12435"/>
  </bookViews>
  <sheets>
    <sheet name="Rekapitulace stavby" sheetId="1" r:id="rId1"/>
    <sheet name="1148_UB_03_Stolarska - Uh..." sheetId="2" r:id="rId2"/>
    <sheet name="Seznam figur" sheetId="3" r:id="rId3"/>
  </sheets>
  <definedNames>
    <definedName name="_xlnm._FilterDatabase" localSheetId="1" hidden="1">'1148_UB_03_Stolarska - Uh...'!$C$125:$K$398</definedName>
    <definedName name="_xlnm.Print_Titles" localSheetId="1">'1148_UB_03_Stolarska - Uh...'!$125:$125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'1148_UB_03_Stolarska - Uh...'!$C$4:$J$37,'1148_UB_03_Stolarska - Uh...'!$C$50:$J$76,'1148_UB_03_Stolarska - Uh...'!$C$82:$J$109,'1148_UB_03_Stolarska - Uh...'!$C$115:$K$398</definedName>
    <definedName name="_xlnm.Print_Area" localSheetId="0">'Rekapitulace stavby'!$D$4:$AO$76,'Rekapitulace stavby'!$C$82:$AQ$96</definedName>
    <definedName name="_xlnm.Print_Area" localSheetId="2">'Seznam figur'!$C$4:$G$131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396" i="2"/>
  <c r="BH396" i="2"/>
  <c r="BG396" i="2"/>
  <c r="BF396" i="2"/>
  <c r="T396" i="2"/>
  <c r="T395" i="2" s="1"/>
  <c r="R396" i="2"/>
  <c r="R395" i="2"/>
  <c r="P396" i="2"/>
  <c r="P395" i="2" s="1"/>
  <c r="BI393" i="2"/>
  <c r="BH393" i="2"/>
  <c r="BG393" i="2"/>
  <c r="BF393" i="2"/>
  <c r="T393" i="2"/>
  <c r="T392" i="2" s="1"/>
  <c r="R393" i="2"/>
  <c r="R392" i="2"/>
  <c r="P393" i="2"/>
  <c r="P392" i="2" s="1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T339" i="2"/>
  <c r="R340" i="2"/>
  <c r="R339" i="2"/>
  <c r="P340" i="2"/>
  <c r="P339" i="2" s="1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T293" i="2"/>
  <c r="R294" i="2"/>
  <c r="R293" i="2"/>
  <c r="P294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/>
  <c r="J15" i="2"/>
  <c r="J10" i="2"/>
  <c r="J87" i="2"/>
  <c r="L90" i="1"/>
  <c r="AM90" i="1"/>
  <c r="AM89" i="1"/>
  <c r="L89" i="1"/>
  <c r="AM87" i="1"/>
  <c r="L87" i="1"/>
  <c r="L85" i="1"/>
  <c r="L84" i="1"/>
  <c r="BK281" i="2"/>
  <c r="BK137" i="2"/>
  <c r="J331" i="2"/>
  <c r="BK221" i="2"/>
  <c r="J187" i="2"/>
  <c r="BK352" i="2"/>
  <c r="J207" i="2"/>
  <c r="J364" i="2"/>
  <c r="BK159" i="2"/>
  <c r="J277" i="2"/>
  <c r="BK141" i="2"/>
  <c r="BK315" i="2"/>
  <c r="J305" i="2"/>
  <c r="BK396" i="2"/>
  <c r="BK374" i="2"/>
  <c r="BK358" i="2"/>
  <c r="J273" i="2"/>
  <c r="BK156" i="2"/>
  <c r="J348" i="2"/>
  <c r="J214" i="2"/>
  <c r="J167" i="2"/>
  <c r="BK335" i="2"/>
  <c r="J141" i="2"/>
  <c r="BK298" i="2"/>
  <c r="J191" i="2"/>
  <c r="J294" i="2"/>
  <c r="J221" i="2"/>
  <c r="J171" i="2"/>
  <c r="J345" i="2"/>
  <c r="BK145" i="2"/>
  <c r="BK247" i="2"/>
  <c r="J393" i="2"/>
  <c r="BK348" i="2"/>
  <c r="J298" i="2"/>
  <c r="J325" i="2"/>
  <c r="J265" i="2"/>
  <c r="BK361" i="2"/>
  <c r="J315" i="2"/>
  <c r="J241" i="2"/>
  <c r="J340" i="2"/>
  <c r="J179" i="2"/>
  <c r="BK308" i="2"/>
  <c r="BK183" i="2"/>
  <c r="BK253" i="2"/>
  <c r="J335" i="2"/>
  <c r="BK171" i="2"/>
  <c r="BK389" i="2"/>
  <c r="BK289" i="2"/>
  <c r="BK261" i="2"/>
  <c r="J247" i="2"/>
  <c r="BK218" i="2"/>
  <c r="BK187" i="2"/>
  <c r="J133" i="2"/>
  <c r="BK305" i="2"/>
  <c r="BK167" i="2"/>
  <c r="J361" i="2"/>
  <c r="BK277" i="2"/>
  <c r="J195" i="2"/>
  <c r="J145" i="2"/>
  <c r="BK340" i="2"/>
  <c r="BK294" i="2"/>
  <c r="AS94" i="1"/>
  <c r="BK331" i="2"/>
  <c r="J380" i="2"/>
  <c r="BK285" i="2"/>
  <c r="BK175" i="2"/>
  <c r="BK273" i="2"/>
  <c r="BK153" i="2"/>
  <c r="J253" i="2"/>
  <c r="BK149" i="2"/>
  <c r="BK386" i="2"/>
  <c r="BK318" i="2"/>
  <c r="J163" i="2"/>
  <c r="J352" i="2"/>
  <c r="J281" i="2"/>
  <c r="BK191" i="2"/>
  <c r="J358" i="2"/>
  <c r="BK312" i="2"/>
  <c r="J159" i="2"/>
  <c r="J354" i="2"/>
  <c r="J238" i="2"/>
  <c r="BK354" i="2"/>
  <c r="BK238" i="2"/>
  <c r="BK199" i="2"/>
  <c r="J383" i="2"/>
  <c r="J175" i="2"/>
  <c r="J269" i="2"/>
  <c r="BK133" i="2"/>
  <c r="J389" i="2"/>
  <c r="J322" i="2"/>
  <c r="BK241" i="2"/>
  <c r="BK367" i="2"/>
  <c r="J302" i="2"/>
  <c r="J199" i="2"/>
  <c r="BK129" i="2"/>
  <c r="BK325" i="2"/>
  <c r="J285" i="2"/>
  <c r="BK377" i="2"/>
  <c r="J261" i="2"/>
  <c r="BK345" i="2"/>
  <c r="BK203" i="2"/>
  <c r="BK380" i="2"/>
  <c r="J234" i="2"/>
  <c r="J183" i="2"/>
  <c r="J308" i="2"/>
  <c r="J229" i="2"/>
  <c r="BK195" i="2"/>
  <c r="J156" i="2"/>
  <c r="J129" i="2"/>
  <c r="J367" i="2"/>
  <c r="BK265" i="2"/>
  <c r="BK383" i="2"/>
  <c r="J318" i="2"/>
  <c r="BK207" i="2"/>
  <c r="J153" i="2"/>
  <c r="J257" i="2"/>
  <c r="J370" i="2"/>
  <c r="J218" i="2"/>
  <c r="J386" i="2"/>
  <c r="BK229" i="2"/>
  <c r="J149" i="2"/>
  <c r="BK269" i="2"/>
  <c r="BK214" i="2"/>
  <c r="J396" i="2"/>
  <c r="J312" i="2"/>
  <c r="BK364" i="2"/>
  <c r="BK211" i="2"/>
  <c r="J374" i="2"/>
  <c r="J289" i="2"/>
  <c r="J203" i="2"/>
  <c r="BK163" i="2"/>
  <c r="BK302" i="2"/>
  <c r="BK179" i="2"/>
  <c r="J211" i="2"/>
  <c r="BK322" i="2"/>
  <c r="BK234" i="2"/>
  <c r="J137" i="2"/>
  <c r="BK257" i="2"/>
  <c r="BK370" i="2"/>
  <c r="BK393" i="2"/>
  <c r="J377" i="2"/>
  <c r="P233" i="2" l="1"/>
  <c r="P297" i="2"/>
  <c r="P344" i="2"/>
  <c r="P343" i="2"/>
  <c r="T128" i="2"/>
  <c r="T297" i="2"/>
  <c r="BK344" i="2"/>
  <c r="J344" i="2"/>
  <c r="J103" i="2"/>
  <c r="P128" i="2"/>
  <c r="T321" i="2"/>
  <c r="BK373" i="2"/>
  <c r="J373" i="2"/>
  <c r="J106" i="2"/>
  <c r="T233" i="2"/>
  <c r="R297" i="2"/>
  <c r="P357" i="2"/>
  <c r="P351" i="2"/>
  <c r="T373" i="2"/>
  <c r="BK128" i="2"/>
  <c r="R233" i="2"/>
  <c r="R127" i="2" s="1"/>
  <c r="R321" i="2"/>
  <c r="BK357" i="2"/>
  <c r="J357" i="2"/>
  <c r="J105" i="2" s="1"/>
  <c r="R373" i="2"/>
  <c r="BK233" i="2"/>
  <c r="J233" i="2"/>
  <c r="J97" i="2"/>
  <c r="BK321" i="2"/>
  <c r="J321" i="2"/>
  <c r="J100" i="2"/>
  <c r="R344" i="2"/>
  <c r="R343" i="2"/>
  <c r="R357" i="2"/>
  <c r="R351" i="2"/>
  <c r="P373" i="2"/>
  <c r="R128" i="2"/>
  <c r="BK297" i="2"/>
  <c r="J297" i="2"/>
  <c r="J99" i="2"/>
  <c r="P321" i="2"/>
  <c r="T344" i="2"/>
  <c r="T343" i="2"/>
  <c r="T357" i="2"/>
  <c r="T351" i="2"/>
  <c r="BK339" i="2"/>
  <c r="J339" i="2" s="1"/>
  <c r="J101" i="2" s="1"/>
  <c r="BK395" i="2"/>
  <c r="J395" i="2"/>
  <c r="J108" i="2"/>
  <c r="BK293" i="2"/>
  <c r="J293" i="2"/>
  <c r="J98" i="2"/>
  <c r="BK392" i="2"/>
  <c r="J392" i="2"/>
  <c r="J107" i="2"/>
  <c r="BE175" i="2"/>
  <c r="BE179" i="2"/>
  <c r="BE191" i="2"/>
  <c r="BE207" i="2"/>
  <c r="BE281" i="2"/>
  <c r="BE340" i="2"/>
  <c r="BE377" i="2"/>
  <c r="BE389" i="2"/>
  <c r="BE393" i="2"/>
  <c r="BE396" i="2"/>
  <c r="J120" i="2"/>
  <c r="BE159" i="2"/>
  <c r="BE163" i="2"/>
  <c r="BE257" i="2"/>
  <c r="BE261" i="2"/>
  <c r="BE285" i="2"/>
  <c r="BE289" i="2"/>
  <c r="BE294" i="2"/>
  <c r="BE308" i="2"/>
  <c r="BE312" i="2"/>
  <c r="BE354" i="2"/>
  <c r="BE129" i="2"/>
  <c r="BE149" i="2"/>
  <c r="BE167" i="2"/>
  <c r="BE214" i="2"/>
  <c r="BE218" i="2"/>
  <c r="BE238" i="2"/>
  <c r="BE241" i="2"/>
  <c r="BE331" i="2"/>
  <c r="BE361" i="2"/>
  <c r="BE145" i="2"/>
  <c r="BE187" i="2"/>
  <c r="BE199" i="2"/>
  <c r="BE211" i="2"/>
  <c r="BE302" i="2"/>
  <c r="BE318" i="2"/>
  <c r="BE137" i="2"/>
  <c r="BE183" i="2"/>
  <c r="BE253" i="2"/>
  <c r="BE265" i="2"/>
  <c r="BE305" i="2"/>
  <c r="BE335" i="2"/>
  <c r="BE358" i="2"/>
  <c r="BE374" i="2"/>
  <c r="BE380" i="2"/>
  <c r="BE133" i="2"/>
  <c r="BE153" i="2"/>
  <c r="BE171" i="2"/>
  <c r="BE221" i="2"/>
  <c r="BE348" i="2"/>
  <c r="BE364" i="2"/>
  <c r="BE367" i="2"/>
  <c r="BE370" i="2"/>
  <c r="BE383" i="2"/>
  <c r="BE386" i="2"/>
  <c r="BE156" i="2"/>
  <c r="BE195" i="2"/>
  <c r="BE203" i="2"/>
  <c r="BE229" i="2"/>
  <c r="BE234" i="2"/>
  <c r="BE247" i="2"/>
  <c r="BE269" i="2"/>
  <c r="BE273" i="2"/>
  <c r="BE298" i="2"/>
  <c r="BE315" i="2"/>
  <c r="BE322" i="2"/>
  <c r="F90" i="2"/>
  <c r="BE141" i="2"/>
  <c r="BE277" i="2"/>
  <c r="BE325" i="2"/>
  <c r="BE345" i="2"/>
  <c r="BE352" i="2"/>
  <c r="J32" i="2"/>
  <c r="AW95" i="1" s="1"/>
  <c r="F34" i="2"/>
  <c r="BC95" i="1" s="1"/>
  <c r="BC94" i="1" s="1"/>
  <c r="W32" i="1" s="1"/>
  <c r="F35" i="2"/>
  <c r="BD95" i="1" s="1"/>
  <c r="BD94" i="1" s="1"/>
  <c r="W33" i="1" s="1"/>
  <c r="F32" i="2"/>
  <c r="BA95" i="1" s="1"/>
  <c r="BA94" i="1" s="1"/>
  <c r="W30" i="1" s="1"/>
  <c r="F33" i="2"/>
  <c r="BB95" i="1" s="1"/>
  <c r="BB94" i="1" s="1"/>
  <c r="W31" i="1" s="1"/>
  <c r="P127" i="2" l="1"/>
  <c r="P126" i="2" s="1"/>
  <c r="AU95" i="1" s="1"/>
  <c r="AU94" i="1" s="1"/>
  <c r="R126" i="2"/>
  <c r="BK127" i="2"/>
  <c r="J127" i="2"/>
  <c r="J95" i="2"/>
  <c r="T127" i="2"/>
  <c r="T126" i="2"/>
  <c r="BK351" i="2"/>
  <c r="J351" i="2"/>
  <c r="J104" i="2"/>
  <c r="BK343" i="2"/>
  <c r="J343" i="2"/>
  <c r="J102" i="2"/>
  <c r="J128" i="2"/>
  <c r="J96" i="2"/>
  <c r="AW94" i="1"/>
  <c r="AK30" i="1"/>
  <c r="F31" i="2"/>
  <c r="AZ95" i="1" s="1"/>
  <c r="AZ94" i="1" s="1"/>
  <c r="W29" i="1" s="1"/>
  <c r="AY94" i="1"/>
  <c r="J31" i="2"/>
  <c r="AV95" i="1" s="1"/>
  <c r="AT95" i="1" s="1"/>
  <c r="AX94" i="1"/>
  <c r="BK126" i="2" l="1"/>
  <c r="J126" i="2"/>
  <c r="J94" i="2"/>
  <c r="AV94" i="1"/>
  <c r="AK29" i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<sst xmlns="http://schemas.openxmlformats.org/spreadsheetml/2006/main" count="2887" uniqueCount="619">
  <si>
    <t>Export Komplet</t>
  </si>
  <si>
    <t/>
  </si>
  <si>
    <t>2.0</t>
  </si>
  <si>
    <t>ZAMOK</t>
  </si>
  <si>
    <t>False</t>
  </si>
  <si>
    <t>{b07711b7-ed1d-4cfa-a95d-04a136f21e31}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</si>
  <si>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</si>
  <si>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</si>
  <si>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</si>
  <si>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</si>
  <si>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</si>
  <si>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</si>
  <si>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</si>
  <si>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</si>
  <si>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1148_UB_03_Stolarska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</si>
  <si>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</si>
  <si>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</si>
  <si>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Ulice Stolařská</t>
  </si>
  <si>
    <t>KSO:</t>
  </si>
  <si>
    <t>CC-CZ:</t>
  </si>
  <si>
    <t>21121</t>
  </si>
  <si>
    <t>Místo:</t>
  </si>
  <si>
    <t>Uherský Brod. Stolařská</t>
  </si>
  <si>
    <t>Datum:</t>
  </si>
  <si>
    <t>6. 2. 2024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</si>
  <si>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</si>
  <si>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</si>
  <si>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</si>
  <si>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</si>
  <si>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</si>
  <si>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</si>
  <si>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</si>
  <si>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</si>
  <si>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</si>
  <si>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</si>
  <si>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</si>
  <si>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</si>
  <si>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</si>
  <si>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</si>
  <si>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</si>
  <si>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</si>
  <si>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</si>
  <si>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</si>
  <si>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</si>
  <si>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</si>
  <si>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</si>
  <si>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</si>
  <si>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</si>
  <si>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</si>
  <si>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</si>
  <si>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</si>
  <si>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</si>
  <si>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</si>
  <si>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</si>
  <si>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</si>
  <si>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</si>
  <si>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</si>
  <si>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</si>
  <si>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</si>
  <si>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</si>
  <si>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</si>
  <si>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</si>
  <si>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</si>
  <si>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</si>
  <si>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</si>
  <si>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</si>
  <si>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</si>
  <si>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</si>
  <si>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</si>
  <si>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</si>
  <si>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</si>
  <si>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</si>
  <si>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</si>
  <si>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</si>
  <si>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</si>
  <si>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</si>
  <si>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</si>
  <si>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</si>
  <si>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</si>
  <si>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</si>
  <si>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</si>
  <si>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</si>
  <si>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</si>
  <si>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</si>
  <si>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</si>
  <si>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odst_30_30</t>
  </si>
  <si>
    <t>268,5</t>
  </si>
  <si>
    <t>2</t>
  </si>
  <si>
    <t>odst_ZDL</t>
  </si>
  <si>
    <t>32,9</t>
  </si>
  <si>
    <t>KRYCÍ LIST SOUPISU PRACÍ</t>
  </si>
  <si>
    <t>odst_ACO</t>
  </si>
  <si>
    <t>1,9</t>
  </si>
  <si>
    <t>folie</t>
  </si>
  <si>
    <t>69</t>
  </si>
  <si>
    <t>new_sil_obr</t>
  </si>
  <si>
    <t>6,1</t>
  </si>
  <si>
    <t>new_záh_obr</t>
  </si>
  <si>
    <t>158,7</t>
  </si>
  <si>
    <t>odkop_chod</t>
  </si>
  <si>
    <t>42,91</t>
  </si>
  <si>
    <t>rýhy</t>
  </si>
  <si>
    <t>41,2</t>
  </si>
  <si>
    <t>humus</t>
  </si>
  <si>
    <t>126,5</t>
  </si>
  <si>
    <t>násyp</t>
  </si>
  <si>
    <t>19,838</t>
  </si>
  <si>
    <t>ornice</t>
  </si>
  <si>
    <t>12,65</t>
  </si>
  <si>
    <t>zemina_odvoz</t>
  </si>
  <si>
    <t>64,272</t>
  </si>
  <si>
    <t>ACO_kce</t>
  </si>
  <si>
    <t>1,6</t>
  </si>
  <si>
    <t>zdl_60_šedá</t>
  </si>
  <si>
    <t>254,1</t>
  </si>
  <si>
    <t>zdl_60_slepec</t>
  </si>
  <si>
    <t>14,7</t>
  </si>
  <si>
    <t>pláň</t>
  </si>
  <si>
    <t>352,8</t>
  </si>
  <si>
    <t>šd_100</t>
  </si>
  <si>
    <t>348,15</t>
  </si>
  <si>
    <t>šd_150</t>
  </si>
  <si>
    <t>271,85</t>
  </si>
  <si>
    <t>sklad_štěrk</t>
  </si>
  <si>
    <t>151,135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</si>
  <si>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</si>
  <si>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</si>
  <si>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</si>
  <si>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</si>
  <si>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</si>
  <si>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</si>
  <si>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</si>
  <si>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</si>
  <si>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</si>
  <si>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</si>
  <si>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</si>
  <si>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</si>
  <si>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</si>
  <si>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</si>
  <si>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</si>
  <si>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</si>
  <si>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</si>
  <si>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</si>
  <si>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</si>
  <si>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</si>
  <si>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</si>
  <si>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</si>
  <si>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</si>
  <si>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</si>
  <si>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</si>
  <si>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</si>
  <si>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</si>
  <si>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</si>
  <si>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</si>
  <si>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</si>
  <si>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</si>
  <si>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</si>
  <si>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</si>
  <si>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</si>
  <si>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</si>
  <si>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</si>
  <si>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</si>
  <si>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</si>
  <si>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</si>
  <si>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</si>
  <si>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2024 01</t>
  </si>
  <si>
    <t>4</t>
  </si>
  <si>
    <t>495156206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</si>
  <si>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</si>
  <si>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</si>
  <si>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Online PSC</t>
  </si>
  <si>
    <t>https://podminky.urs.cz/item/CS_URS_2024_01/113106132</t>
  </si>
  <si>
    <t>VV</t>
  </si>
  <si>
    <t>34,9+57,8+36,6+28,9+25,4+84,9</t>
  </si>
  <si>
    <t>113106134</t>
  </si>
  <si>
    <t>Rozebrání dlažeb ze zámkových dlaždic komunikací pro pěší strojně pl do 50 m2</t>
  </si>
  <si>
    <t>-1415333191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</si>
  <si>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</si>
  <si>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https://podminky.urs.cz/item/CS_URS_2024_01/113106134</t>
  </si>
  <si>
    <t>3,3+6,5+5,7+10,6+6,8</t>
  </si>
  <si>
    <t>3</t>
  </si>
  <si>
    <t>113107313</t>
  </si>
  <si>
    <t>Odstranění podkladu z kameniva těženého tl přes 200 do 300 mm strojně pl do 50 m2</t>
  </si>
  <si>
    <t>1939323875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</si>
  <si>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</si>
  <si>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https://podminky.urs.cz/item/CS_URS_2024_01/113107313</t>
  </si>
  <si>
    <t>113107323</t>
  </si>
  <si>
    <t>Odstranění podkladu z kameniva drceného tl přes 200 do 300 mm strojně pl do 50 m2</t>
  </si>
  <si>
    <t>1831314845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</si>
  <si>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</si>
  <si>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https://podminky.urs.cz/item/CS_URS_2024_01/113107323</t>
  </si>
  <si>
    <t>5</t>
  </si>
  <si>
    <t>113107324</t>
  </si>
  <si>
    <t>Odstranění podkladu z kameniva drceného tl přes 300 do 400 mm strojně pl do 50 m2</t>
  </si>
  <si>
    <t>1282460509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</si>
  <si>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</si>
  <si>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https://podminky.urs.cz/item/CS_URS_2024_01/113107324</t>
  </si>
  <si>
    <t>6</t>
  </si>
  <si>
    <t>113107342</t>
  </si>
  <si>
    <t>Odstranění podkladu živičného tl přes 50 do 100 mm strojně pl do 50 m2</t>
  </si>
  <si>
    <t>-1101240242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</si>
  <si>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</si>
  <si>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https://podminky.urs.cz/item/CS_URS_2024_01/113107342</t>
  </si>
  <si>
    <t>7</t>
  </si>
  <si>
    <t>113202111</t>
  </si>
  <si>
    <t>Vytrhání obrub krajníků obrubníků stojatých</t>
  </si>
  <si>
    <t>m</t>
  </si>
  <si>
    <t>368658246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</si>
  <si>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</si>
  <si>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</si>
  <si>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8</t>
  </si>
  <si>
    <t>113203111</t>
  </si>
  <si>
    <t>Vytrhání obrub z dlažebních kostek</t>
  </si>
  <si>
    <t>1938930244</t>
  </si>
  <si>
    <t>Vytrhání obrub s vybouráním lože, s přemístěním hmot na skládku na vzdálenost do 3 m nebo s naložením na dopravní prostředek z dlažebních kostek</t>
  </si>
  <si>
    <t>https://podminky.urs.cz/item/CS_URS_2024_01/113203111</t>
  </si>
  <si>
    <t>9</t>
  </si>
  <si>
    <t>113204111</t>
  </si>
  <si>
    <t>Vytrhání obrub záhonových</t>
  </si>
  <si>
    <t>-1146602861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</si>
  <si>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</si>
  <si>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</si>
  <si>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25,6+9,3+11,6+11,5+16,7+29,7+2+19,1</t>
  </si>
  <si>
    <t>10</t>
  </si>
  <si>
    <t>122151401</t>
  </si>
  <si>
    <t>Vykopávky v zemníku na suchu v hornině třídy těžitelnosti I skupiny 1 a 2 objem do 20 m3 strojně</t>
  </si>
  <si>
    <t>m3</t>
  </si>
  <si>
    <t>-524001270</t>
  </si>
  <si>
    <t>Vykopávky v zemnících na suchu strojně zapažených i nezapažených v hornině třídy těžitelnosti I skupiny 1 a 2 do 20 m3</t>
  </si>
  <si>
    <t>https://podminky.urs.cz/item/CS_URS_2024_01/122151401</t>
  </si>
  <si>
    <t>humus*0,1</t>
  </si>
  <si>
    <t>11</t>
  </si>
  <si>
    <t>122252203</t>
  </si>
  <si>
    <t>Odkopávky a prokopávky nezapažené pro silnice a dálnice v hornině třídy těžitelnosti I objem do 100 m3 strojně</t>
  </si>
  <si>
    <t>-337267391</t>
  </si>
  <si>
    <t>Odkopávky a prokopávky nezapažené pro silnice a dálnice strojně v hornině třídy těžitelnosti I do 100 m3</t>
  </si>
  <si>
    <t>https://podminky.urs.cz/item/CS_URS_2024_01/122252203</t>
  </si>
  <si>
    <t>0,1*(odst_30_30+new_záh_obr+odst_ACO)</t>
  </si>
  <si>
    <t>132251102</t>
  </si>
  <si>
    <t>Hloubení rýh nezapažených š do 800 mm v hornině třídy těžitelnosti I skupiny 3 objem do 50 m3 strojně</t>
  </si>
  <si>
    <t>392054315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</si>
  <si>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</si>
  <si>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</si>
  <si>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0,5*0,5*(new_sil_obr+new_záh_obr)</t>
  </si>
  <si>
    <t>13</t>
  </si>
  <si>
    <t>162651112</t>
  </si>
  <si>
    <t>Vodorovné přemístění přes 4 000 do 5000 m výkopku/sypaniny z horniny třídy těžitelnosti I skupiny 1 až 3</t>
  </si>
  <si>
    <t>-494759572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</si>
  <si>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</si>
  <si>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</si>
  <si>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ornice+2*násyp</t>
  </si>
  <si>
    <t>14</t>
  </si>
  <si>
    <t>162751117</t>
  </si>
  <si>
    <t>Vodorovné přemístění přes 9 000 do 10000 m výkopku/sypaniny z horniny třídy těžitelnosti I skupiny 1 až 3</t>
  </si>
  <si>
    <t>-789827435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</si>
  <si>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</si>
  <si>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</si>
  <si>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odkop_chod+rýhy-násyp</t>
  </si>
  <si>
    <t>15</t>
  </si>
  <si>
    <t>162751119</t>
  </si>
  <si>
    <t>Příplatek k vodorovnému přemístění výkopku/sypaniny z horniny třídy těžitelnosti I skupiny 1 až 3 ZKD 1000 m přes 10000 m</t>
  </si>
  <si>
    <t>234096598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</si>
  <si>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</si>
  <si>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</si>
  <si>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zemina_odvoz*12</t>
  </si>
  <si>
    <t>16</t>
  </si>
  <si>
    <t>167151101</t>
  </si>
  <si>
    <t>Nakládání výkopku z hornin třídy těžitelnosti I skupiny 1 až 3 do 100 m3</t>
  </si>
  <si>
    <t>1555137956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</si>
  <si>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</si>
  <si>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</si>
  <si>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</t>
  </si>
  <si>
    <t>171201231</t>
  </si>
  <si>
    <t>Poplatek za uložení zeminy a kamení na recyklační skládce (skládkovné) kód odpadu 17 05 04</t>
  </si>
  <si>
    <t>t</t>
  </si>
  <si>
    <t>2024779415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</si>
  <si>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</si>
  <si>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</si>
  <si>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zemina_odvoz*1,7</t>
  </si>
  <si>
    <t>18</t>
  </si>
  <si>
    <t>171251101</t>
  </si>
  <si>
    <t>Uložení sypaniny do násypů nezhutněných strojně</t>
  </si>
  <si>
    <t>-391727964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</si>
  <si>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</si>
  <si>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</si>
  <si>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new_záh_obr*0,5*0,5*0,5</t>
  </si>
  <si>
    <t>19</t>
  </si>
  <si>
    <t>171251201</t>
  </si>
  <si>
    <t>Uložení sypaniny na skládky nebo meziskládky</t>
  </si>
  <si>
    <t>492376256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</si>
  <si>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</si>
  <si>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</si>
  <si>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</si>
  <si>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181111111</t>
  </si>
  <si>
    <t>Plošná úprava terénu do 500 m2 zemina skupiny 1 až 4 nerovnosti přes 50 do 100 mm v rovinně a svahu do 1:5</t>
  </si>
  <si>
    <t>-1534751596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</si>
  <si>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</si>
  <si>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</si>
  <si>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6,2+25,6+9,1+11,6+9,3+16,2+27,4+2+19,1</t>
  </si>
  <si>
    <t>181351003</t>
  </si>
  <si>
    <t>Rozprostření ornice tl vrstvy do 200 mm pl do 100 m2 v rovině nebo ve svahu do 1:5 strojně</t>
  </si>
  <si>
    <t>909261865</t>
  </si>
  <si>
    <t>Rozprostření a urovnání ornice v rovině nebo ve svahu sklonu do 1:5 strojně při souvislé ploše do 100 m2, tl. vrstvy do 200 mm</t>
  </si>
  <si>
    <t>https://podminky.urs.cz/item/CS_URS_2024_01/181351003</t>
  </si>
  <si>
    <t>22</t>
  </si>
  <si>
    <t>M</t>
  </si>
  <si>
    <t>10364101</t>
  </si>
  <si>
    <t>zemina pro terénní úpravy - ornice</t>
  </si>
  <si>
    <t>1559757290</t>
  </si>
  <si>
    <t>humus*0,1*1,7</t>
  </si>
  <si>
    <t>23</t>
  </si>
  <si>
    <t>181411131</t>
  </si>
  <si>
    <t>Založení parkového trávníku výsevem pl do 1000 m2 v rovině a ve svahu do 1:5</t>
  </si>
  <si>
    <t>700426494</t>
  </si>
  <si>
    <t>Založení trávníku na půdě předem připravené plochy do 1000 m2 výsevem včetně utažení parkového v rovině nebo na svahu do 1:5</t>
  </si>
  <si>
    <t>https://podminky.urs.cz/item/CS_URS_2024_01/181411131</t>
  </si>
  <si>
    <t>24</t>
  </si>
  <si>
    <t>00572410</t>
  </si>
  <si>
    <t>osivo směs travní parková</t>
  </si>
  <si>
    <t>kg</t>
  </si>
  <si>
    <t>75676550</t>
  </si>
  <si>
    <t>126,5*0,02 'Přepočtené koeficientem množství</t>
  </si>
  <si>
    <t>25</t>
  </si>
  <si>
    <t>181951112</t>
  </si>
  <si>
    <t>Úprava pláně v hornině třídy těžitelnosti I skupiny 1 až 3 se zhutněním strojně</t>
  </si>
  <si>
    <t>-1150652284</t>
  </si>
  <si>
    <t>Úprava pláně vyrovnáním výškových rozdílů strojně v hornině třídy těžitelnosti I, skupiny 1 až 3 se zhutněním</t>
  </si>
  <si>
    <t>https://podminky.urs.cz/item/CS_URS_2024_01/181951112</t>
  </si>
  <si>
    <t>0,5*(new_sil_obr+new_záh_obr)</t>
  </si>
  <si>
    <t>169,1+52,1+32,9</t>
  </si>
  <si>
    <t>0,7+0,7+0,7+0,8+0,7+1,2+1,8+3,3+4+0,8</t>
  </si>
  <si>
    <t>Součet</t>
  </si>
  <si>
    <t>26</t>
  </si>
  <si>
    <t>183403114</t>
  </si>
  <si>
    <t>Obdělání půdy kultivátorováním v rovině a svahu do 1:5</t>
  </si>
  <si>
    <t>-9472988</t>
  </si>
  <si>
    <t>Obdělání půdy kultivátorováním v rovině nebo na svahu do 1:5</t>
  </si>
  <si>
    <t>https://podminky.urs.cz/item/CS_URS_2024_01/183403114</t>
  </si>
  <si>
    <t>Komunikace pozemní</t>
  </si>
  <si>
    <t>27</t>
  </si>
  <si>
    <t>561041111</t>
  </si>
  <si>
    <t>Zřízení podkladu ze zeminy upravené vápnem, cementem, směsnými pojivy tl přes 250 do 300 mm pl do 1000 m2</t>
  </si>
  <si>
    <t>1324755506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</si>
  <si>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</si>
  <si>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https://podminky.urs.cz/item/CS_URS_2024_01/561041111</t>
  </si>
  <si>
    <t>28</t>
  </si>
  <si>
    <t>58530171</t>
  </si>
  <si>
    <t>vápno nehašené CL 90-Q pro úpravu zemin bezprašné</t>
  </si>
  <si>
    <t>-2036192031</t>
  </si>
  <si>
    <t>352,8*0,01062 'Přepočtené koeficientem množství</t>
  </si>
  <si>
    <t>29</t>
  </si>
  <si>
    <t>564831011</t>
  </si>
  <si>
    <t>Podklad ze štěrkodrtě ŠD plochy do 100 m2 tl 100 mm</t>
  </si>
  <si>
    <t>-1535234910</t>
  </si>
  <si>
    <t>Podklad ze štěrkodrti ŠD s rozprostřením a zhutněním plochy jednotlivě do 100 m2, po zhutnění tl. 100 mm</t>
  </si>
  <si>
    <t>https://podminky.urs.cz/item/CS_URS_2024_01/564831011</t>
  </si>
  <si>
    <t>new_záh_obr*0,5</t>
  </si>
  <si>
    <t>zdl_60_slepec+zdl_60_šedá</t>
  </si>
  <si>
    <t>30</t>
  </si>
  <si>
    <t>564851011</t>
  </si>
  <si>
    <t>Podklad ze štěrkodrtě ŠD plochy do 100 m2 tl 150 mm</t>
  </si>
  <si>
    <t>565865049</t>
  </si>
  <si>
    <t>Podklad ze štěrkodrti ŠD s rozprostřením a zhutněním plochy jednotlivě do 100 m2, po zhutnění tl. 150 mm</t>
  </si>
  <si>
    <t>https://podminky.urs.cz/item/CS_URS_2024_01/564851011</t>
  </si>
  <si>
    <t>new_sil_obr*0,5</t>
  </si>
  <si>
    <t>31</t>
  </si>
  <si>
    <t>564861011</t>
  </si>
  <si>
    <t>Podklad ze štěrkodrtě ŠD plochy do 100 m2 tl 200 mm</t>
  </si>
  <si>
    <t>-729937919</t>
  </si>
  <si>
    <t>Podklad ze štěrkodrti ŠD s rozprostřením a zhutněním plochy jednotlivě do 100 m2, po zhutnění tl. 200 mm</t>
  </si>
  <si>
    <t>https://podminky.urs.cz/item/CS_URS_2024_01/564861011</t>
  </si>
  <si>
    <t>32</t>
  </si>
  <si>
    <t>565155101</t>
  </si>
  <si>
    <t>Asfaltový beton vrstva podkladní ACP 16 (obalované kamenivo OKS) tl 70 mm š do 1,5 m</t>
  </si>
  <si>
    <t>-1144032238</t>
  </si>
  <si>
    <t>Asfaltový beton vrstva podkladní ACP 16 (obalované kamenivo střednězrnné - OKS) s rozprostřením a zhutněním v pruhu šířky do 1,5 m, po zhutnění tl. 70 mm</t>
  </si>
  <si>
    <t>https://podminky.urs.cz/item/CS_URS_2024_01/565155101</t>
  </si>
  <si>
    <t>33</t>
  </si>
  <si>
    <t>567122114</t>
  </si>
  <si>
    <t>Podklad ze směsi stmelené cementem SC C 8/10 (KSC I) tl 150 mm</t>
  </si>
  <si>
    <t>-1412529363</t>
  </si>
  <si>
    <t>Podklad ze směsi stmelené cementem SC bez dilatačních spár, s rozprostřením a zhutněním SC C 8/10 (KSC I), po zhutnění tl. 150 mm</t>
  </si>
  <si>
    <t>https://podminky.urs.cz/item/CS_URS_2024_01/567122114</t>
  </si>
  <si>
    <t>34</t>
  </si>
  <si>
    <t>573191111</t>
  </si>
  <si>
    <t>Postřik infiltrační kationaktivní emulzí v množství 1 kg/m2</t>
  </si>
  <si>
    <t>244942377</t>
  </si>
  <si>
    <t>Postřik infiltrační kationaktivní emulzí v množství 1,00 kg/m2</t>
  </si>
  <si>
    <t>https://podminky.urs.cz/item/CS_URS_2024_01/573191111</t>
  </si>
  <si>
    <t>35</t>
  </si>
  <si>
    <t>573211108</t>
  </si>
  <si>
    <t>Postřik živičný spojovací z asfaltu v množství 0,40 kg/m2</t>
  </si>
  <si>
    <t>-1807874764</t>
  </si>
  <si>
    <t>Postřik spojovací PS bez posypu kamenivem z asfaltu silničního, v množství 0,40 kg/m2</t>
  </si>
  <si>
    <t>https://podminky.urs.cz/item/CS_URS_2024_01/573211108</t>
  </si>
  <si>
    <t>36</t>
  </si>
  <si>
    <t>577144211</t>
  </si>
  <si>
    <t>Asfaltový beton vrstva obrusná ACO 11 (ABS) tř. II tl 50 mm š do 3 m z nemodifikovaného asfaltu</t>
  </si>
  <si>
    <t>-1362677075</t>
  </si>
  <si>
    <t>Asfaltový beton vrstva obrusná ACO 11 (ABS) s rozprostřením a se zhutněním z nemodifikovaného asfaltu v pruhu šířky do 3 m tř. II, po zhutnění tl. 50 mm</t>
  </si>
  <si>
    <t>https://podminky.urs.cz/item/CS_URS_2024_01/577144211</t>
  </si>
  <si>
    <t>37</t>
  </si>
  <si>
    <t>596211112</t>
  </si>
  <si>
    <t>Kladení zámkové dlažby komunikací pro pěší ručně tl 60 mm skupiny A pl přes 100 do 300 m2</t>
  </si>
  <si>
    <t>2110217683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</si>
  <si>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</si>
  <si>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https://podminky.urs.cz/item/CS_URS_2024_01/596211112</t>
  </si>
  <si>
    <t>38</t>
  </si>
  <si>
    <t>59245006</t>
  </si>
  <si>
    <t>dlažba pro nevidomé betonová 200x100mm tl 60mm barevná</t>
  </si>
  <si>
    <t>-2085429014</t>
  </si>
  <si>
    <t>14,7*1,02 'Přepočtené koeficientem množství</t>
  </si>
  <si>
    <t>39</t>
  </si>
  <si>
    <t>59245018</t>
  </si>
  <si>
    <t>dlažba skladebná betonová 200x100mm tl 60mm přírodní</t>
  </si>
  <si>
    <t>1126225769</t>
  </si>
  <si>
    <t>254,1*1,02 'Přepočtené koeficientem množství</t>
  </si>
  <si>
    <t>40</t>
  </si>
  <si>
    <t>596211114</t>
  </si>
  <si>
    <t>Příplatek za kombinaci dvou barev u kladení betonových dlažeb komunikací pro pěší ručně tl 60 mm skupiny A</t>
  </si>
  <si>
    <t>2008102294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</si>
  <si>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</si>
  <si>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https://podminky.urs.cz/item/CS_URS_2024_01/596211114</t>
  </si>
  <si>
    <t>Trubní vedení</t>
  </si>
  <si>
    <t>41</t>
  </si>
  <si>
    <t>899132212</t>
  </si>
  <si>
    <t>Výměna (výšková úprava) poklopu vodovodního samonivelačního nebo pevného šoupátkového</t>
  </si>
  <si>
    <t>kus</t>
  </si>
  <si>
    <t>70023027</t>
  </si>
  <si>
    <t>https://podminky.urs.cz/item/CS_URS_2024_01/899132212</t>
  </si>
  <si>
    <t>Ostatní konstrukce a práce, bourání</t>
  </si>
  <si>
    <t>42</t>
  </si>
  <si>
    <t>916131213</t>
  </si>
  <si>
    <t>Osazení silničního obrubníku betonového stojatého s boční opěrou do lože z betonu prostého</t>
  </si>
  <si>
    <t>446947126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</si>
  <si>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</si>
  <si>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</si>
  <si>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4,3+1,8</t>
  </si>
  <si>
    <t>43</t>
  </si>
  <si>
    <t>59217029</t>
  </si>
  <si>
    <t>obrubník silniční betonový nájezdový 1000x150x150mm</t>
  </si>
  <si>
    <t>349019148</t>
  </si>
  <si>
    <t>4,1*1,02 'Přepočtené koeficientem množství</t>
  </si>
  <si>
    <t>44</t>
  </si>
  <si>
    <t>59217076</t>
  </si>
  <si>
    <t>obrubník silniční betonový přechodový 1000x150x250mm</t>
  </si>
  <si>
    <t>-2114450756</t>
  </si>
  <si>
    <t>2*1,02 'Přepočtené koeficientem množství</t>
  </si>
  <si>
    <t>45</t>
  </si>
  <si>
    <t>916231213</t>
  </si>
  <si>
    <t>Osazení chodníkového obrubníku betonového stojatého s boční opěrou do lože z betonu prostého</t>
  </si>
  <si>
    <t>857290573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</si>
  <si>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</si>
  <si>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</si>
  <si>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19,2+2,2+29,4+1,8+99,9+6,2</t>
  </si>
  <si>
    <t>46</t>
  </si>
  <si>
    <t>59217017</t>
  </si>
  <si>
    <t>obrubník betonový chodníkový 1000x100x250mm</t>
  </si>
  <si>
    <t>2074963853</t>
  </si>
  <si>
    <t>158,7*1,02 'Přepočtené koeficientem množství</t>
  </si>
  <si>
    <t>47</t>
  </si>
  <si>
    <t>919732211</t>
  </si>
  <si>
    <t>Styčná spára napojení nového živičného povrchu na stávající za tepla š 15 mm hl 25 mm s prořezáním</t>
  </si>
  <si>
    <t>-1874239368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</si>
  <si>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</si>
  <si>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</si>
  <si>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48</t>
  </si>
  <si>
    <t>919735111</t>
  </si>
  <si>
    <t>Řezání stávajícího živičného krytu hl do 50 mm</t>
  </si>
  <si>
    <t>188566289</t>
  </si>
  <si>
    <t>Řezání stávajícího živičného krytu nebo podkladu hloubky do 50 mm</t>
  </si>
  <si>
    <t>https://podminky.urs.cz/item/CS_URS_2024_01/919735111</t>
  </si>
  <si>
    <t>997</t>
  </si>
  <si>
    <t>Přesun sutě</t>
  </si>
  <si>
    <t>49</t>
  </si>
  <si>
    <t>997221551</t>
  </si>
  <si>
    <t>Vodorovná doprava suti ze sypkých materiálů do 1 km</t>
  </si>
  <si>
    <t>1619697428</t>
  </si>
  <si>
    <t>Vodorovná doprava suti bez naložení, ale se složením a s hrubým urovnáním ze sypkých materiálů, na vzdálenost do 1 km</t>
  </si>
  <si>
    <t>https://podminky.urs.cz/item/CS_URS_2024_01/997221551</t>
  </si>
  <si>
    <t>50</t>
  </si>
  <si>
    <t>997221559</t>
  </si>
  <si>
    <t>Příplatek ZKD 1 km u vodorovné dopravy suti ze sypkých materiálů</t>
  </si>
  <si>
    <t>-2129842210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</si>
  <si>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</si>
  <si>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</si>
  <si>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234,476*4</t>
  </si>
  <si>
    <t>17*(0,418+134,25+14,476+1,102+0,207+1,1)</t>
  </si>
  <si>
    <t>51</t>
  </si>
  <si>
    <t>997221873</t>
  </si>
  <si>
    <t>Poplatek za uložení na recyklační skládce (skládkovné) stavebního odpadu zeminy a kamení zatříděného do Katalogu odpadů pod kódem 17 05 04</t>
  </si>
  <si>
    <t>1380807989</t>
  </si>
  <si>
    <t>https://podminky.urs.cz/item/CS_URS_2024_01/997221873</t>
  </si>
  <si>
    <t>134,25+14,476+1,102+0,207+1,1</t>
  </si>
  <si>
    <t>52</t>
  </si>
  <si>
    <t>997221875</t>
  </si>
  <si>
    <t>Poplatek za uložení na recyklační skládce (skládkovné) stavebního odpadu asfaltového bez obsahu dehtu zatříděného do Katalogu odpadů pod kódem 17 03 02</t>
  </si>
  <si>
    <t>-817525577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</si>
  <si>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</si>
  <si>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</si>
  <si>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0,418</t>
  </si>
  <si>
    <t>998</t>
  </si>
  <si>
    <t>Přesun hmot</t>
  </si>
  <si>
    <t>53</t>
  </si>
  <si>
    <t>998223011</t>
  </si>
  <si>
    <t>Přesun hmot pro pozemní komunikace s krytem dlážděným</t>
  </si>
  <si>
    <t>-864648180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</si>
  <si>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</si>
  <si>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</si>
  <si>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</si>
  <si>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</si>
  <si>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</si>
  <si>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</si>
  <si>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54</t>
  </si>
  <si>
    <t xml:space="preserve">711132101_x000D_
</t>
  </si>
  <si>
    <t>Provedení izolace proti zemní vhkosti pásy na sucho svislé AIP nebo tkaninou</t>
  </si>
  <si>
    <t>-1180429846</t>
  </si>
  <si>
    <t>0,5*(92,7+26,2+19,1)</t>
  </si>
  <si>
    <t>55</t>
  </si>
  <si>
    <t>28323005</t>
  </si>
  <si>
    <t>fólie profilovaná (nopová) drenážní HDPE s výškou nopů 8mm</t>
  </si>
  <si>
    <t>-1615064019</t>
  </si>
  <si>
    <t>folie*1,15</t>
  </si>
  <si>
    <t>VRN</t>
  </si>
  <si>
    <t>Vedlejší rozpočtové náklady</t>
  </si>
  <si>
    <t>56</t>
  </si>
  <si>
    <t>01110300R</t>
  </si>
  <si>
    <t>Geologický průzkum - zjištění hutnitelnosti podložní zeminy</t>
  </si>
  <si>
    <t>Kč</t>
  </si>
  <si>
    <t>1024</t>
  </si>
  <si>
    <t>637304036</t>
  </si>
  <si>
    <t>Průzkumné, geodetické a projektové práce průzkumné práce geotechnický průzkum Geologický průzkum - zjištění hutnitelnosti podložní zeminy</t>
  </si>
  <si>
    <t>57</t>
  </si>
  <si>
    <t>03440300R</t>
  </si>
  <si>
    <t>Mont. a demont. přechod. značení, vč. pronájmu, staveniště</t>
  </si>
  <si>
    <t>měsíc</t>
  </si>
  <si>
    <t>-508247570</t>
  </si>
  <si>
    <t>P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</si>
  <si>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</si>
  <si>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</si>
  <si>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</si>
  <si>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58</t>
  </si>
  <si>
    <t>012103000</t>
  </si>
  <si>
    <t>Geodetické práce před výstavbou</t>
  </si>
  <si>
    <t>…</t>
  </si>
  <si>
    <t>819360232</t>
  </si>
  <si>
    <t>https://podminky.urs.cz/item/CS_URS_2024_01/012103000</t>
  </si>
  <si>
    <t>59</t>
  </si>
  <si>
    <t>012203000</t>
  </si>
  <si>
    <t>Geodetické práce při provádění stavby</t>
  </si>
  <si>
    <t>1868410831</t>
  </si>
  <si>
    <t>https://podminky.urs.cz/item/CS_URS_2024_01/012203000</t>
  </si>
  <si>
    <t>60</t>
  </si>
  <si>
    <t>012303000</t>
  </si>
  <si>
    <t>Geodetické práce po výstavbě</t>
  </si>
  <si>
    <t>-678974228</t>
  </si>
  <si>
    <t>https://podminky.urs.cz/item/CS_URS_2024_01/012303000</t>
  </si>
  <si>
    <t>61</t>
  </si>
  <si>
    <t>01320300R</t>
  </si>
  <si>
    <t>Fotodokumentace stavenistě před zahájením stavebních prací</t>
  </si>
  <si>
    <t>-1478458098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</si>
  <si>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</si>
  <si>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</si>
  <si>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62</t>
  </si>
  <si>
    <t>013254000</t>
  </si>
  <si>
    <t>Dokumentace skutečného provedení stavby</t>
  </si>
  <si>
    <t>-2133998268</t>
  </si>
  <si>
    <t>https://podminky.urs.cz/item/CS_URS_2024_01/013254000</t>
  </si>
  <si>
    <t>VRN3</t>
  </si>
  <si>
    <t>Zařízení staveniště</t>
  </si>
  <si>
    <t>63</t>
  </si>
  <si>
    <t>030001000</t>
  </si>
  <si>
    <t>-1266819703</t>
  </si>
  <si>
    <t>https://podminky.urs.cz/item/CS_URS_2024_01/030001000</t>
  </si>
  <si>
    <t>64</t>
  </si>
  <si>
    <t>034103000</t>
  </si>
  <si>
    <t>Oplocení staveniště</t>
  </si>
  <si>
    <t>-1859770316</t>
  </si>
  <si>
    <t>https://podminky.urs.cz/item/CS_URS_2024_01/034103000</t>
  </si>
  <si>
    <t>65</t>
  </si>
  <si>
    <t>034203000</t>
  </si>
  <si>
    <t>Opatření na ochranu pozemků sousedních se staveništěm</t>
  </si>
  <si>
    <t>2136805513</t>
  </si>
  <si>
    <t>https://podminky.urs.cz/item/CS_URS_2024_01/034203000</t>
  </si>
  <si>
    <t>66</t>
  </si>
  <si>
    <t>03430300R</t>
  </si>
  <si>
    <t xml:space="preserve">Zabezpečení vstupů do nemovistosti sousedící se stavbou </t>
  </si>
  <si>
    <t>ks</t>
  </si>
  <si>
    <t>-1220901665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</si>
  <si>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</si>
  <si>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</si>
  <si>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67</t>
  </si>
  <si>
    <t>034503000</t>
  </si>
  <si>
    <t>Informační tabule na staveništi</t>
  </si>
  <si>
    <t>2015698877</t>
  </si>
  <si>
    <t>https://podminky.urs.cz/item/CS_URS_2024_01/034503000</t>
  </si>
  <si>
    <t>68</t>
  </si>
  <si>
    <t>039002000</t>
  </si>
  <si>
    <t>Zrušení zařízení staveniště</t>
  </si>
  <si>
    <t>-550970914</t>
  </si>
  <si>
    <t>https://podminky.urs.cz/item/CS_URS_2024_01/039002000</t>
  </si>
  <si>
    <t>VRN4</t>
  </si>
  <si>
    <t>Inženýrská činnost</t>
  </si>
  <si>
    <t>04319400x</t>
  </si>
  <si>
    <t>Zkouška únosnosti zemní pláně</t>
  </si>
  <si>
    <t>Ks</t>
  </si>
  <si>
    <t>-1366528583</t>
  </si>
  <si>
    <t>Inženýrská činnost zkoušky a ostatní měření zkoušky Zkouška únosnosti zemní pláně</t>
  </si>
  <si>
    <t>VRN9</t>
  </si>
  <si>
    <t>Ostatní náklady</t>
  </si>
  <si>
    <t>70</t>
  </si>
  <si>
    <t>09000100R</t>
  </si>
  <si>
    <t>Vytýčení inženýrských sítí před zahájením výstavby (v průběhu výstavby)</t>
  </si>
  <si>
    <t>1969601661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</si>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</sst>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2651112" TargetMode="External"/><Relationship Id="rId18" Type="http://schemas.openxmlformats.org/officeDocument/2006/relationships/hyperlink" Target="https://podminky.urs.cz/item/CS_URS_2024_01/171251101" TargetMode="External"/><Relationship Id="rId26" Type="http://schemas.openxmlformats.org/officeDocument/2006/relationships/hyperlink" Target="https://podminky.urs.cz/item/CS_URS_2024_01/564831011" TargetMode="External"/><Relationship Id="rId39" Type="http://schemas.openxmlformats.org/officeDocument/2006/relationships/hyperlink" Target="https://podminky.urs.cz/item/CS_URS_2024_01/919732211" TargetMode="External"/><Relationship Id="rId21" Type="http://schemas.openxmlformats.org/officeDocument/2006/relationships/hyperlink" Target="https://podminky.urs.cz/item/CS_URS_2024_01/181351003" TargetMode="External"/><Relationship Id="rId34" Type="http://schemas.openxmlformats.org/officeDocument/2006/relationships/hyperlink" Target="https://podminky.urs.cz/item/CS_URS_2024_01/596211112" TargetMode="External"/><Relationship Id="rId42" Type="http://schemas.openxmlformats.org/officeDocument/2006/relationships/hyperlink" Target="https://podminky.urs.cz/item/CS_URS_2024_01/997221559" TargetMode="External"/><Relationship Id="rId47" Type="http://schemas.openxmlformats.org/officeDocument/2006/relationships/hyperlink" Target="https://podminky.urs.cz/item/CS_URS_2024_01/012203000" TargetMode="External"/><Relationship Id="rId50" Type="http://schemas.openxmlformats.org/officeDocument/2006/relationships/hyperlink" Target="https://podminky.urs.cz/item/CS_URS_2024_01/030001000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113202111" TargetMode="External"/><Relationship Id="rId12" Type="http://schemas.openxmlformats.org/officeDocument/2006/relationships/hyperlink" Target="https://podminky.urs.cz/item/CS_URS_2024_01/132251102" TargetMode="External"/><Relationship Id="rId17" Type="http://schemas.openxmlformats.org/officeDocument/2006/relationships/hyperlink" Target="https://podminky.urs.cz/item/CS_URS_2024_01/171201231" TargetMode="External"/><Relationship Id="rId25" Type="http://schemas.openxmlformats.org/officeDocument/2006/relationships/hyperlink" Target="https://podminky.urs.cz/item/CS_URS_2024_01/561041111" TargetMode="External"/><Relationship Id="rId33" Type="http://schemas.openxmlformats.org/officeDocument/2006/relationships/hyperlink" Target="https://podminky.urs.cz/item/CS_URS_2024_01/577144211" TargetMode="External"/><Relationship Id="rId38" Type="http://schemas.openxmlformats.org/officeDocument/2006/relationships/hyperlink" Target="https://podminky.urs.cz/item/CS_URS_2024_01/916231213" TargetMode="External"/><Relationship Id="rId46" Type="http://schemas.openxmlformats.org/officeDocument/2006/relationships/hyperlink" Target="https://podminky.urs.cz/item/CS_URS_2024_01/012103000" TargetMode="External"/><Relationship Id="rId2" Type="http://schemas.openxmlformats.org/officeDocument/2006/relationships/hyperlink" Target="https://podminky.urs.cz/item/CS_URS_2024_01/113106134" TargetMode="External"/><Relationship Id="rId16" Type="http://schemas.openxmlformats.org/officeDocument/2006/relationships/hyperlink" Target="https://podminky.urs.cz/item/CS_URS_2024_01/167151101" TargetMode="External"/><Relationship Id="rId20" Type="http://schemas.openxmlformats.org/officeDocument/2006/relationships/hyperlink" Target="https://podminky.urs.cz/item/CS_URS_2024_01/181111111" TargetMode="External"/><Relationship Id="rId29" Type="http://schemas.openxmlformats.org/officeDocument/2006/relationships/hyperlink" Target="https://podminky.urs.cz/item/CS_URS_2024_01/565155101" TargetMode="External"/><Relationship Id="rId41" Type="http://schemas.openxmlformats.org/officeDocument/2006/relationships/hyperlink" Target="https://podminky.urs.cz/item/CS_URS_2024_01/997221551" TargetMode="External"/><Relationship Id="rId54" Type="http://schemas.openxmlformats.org/officeDocument/2006/relationships/hyperlink" Target="https://podminky.urs.cz/item/CS_URS_2024_01/039002000" TargetMode="External"/><Relationship Id="rId1" Type="http://schemas.openxmlformats.org/officeDocument/2006/relationships/hyperlink" Target="https://podminky.urs.cz/item/CS_URS_2024_01/113106132" TargetMode="External"/><Relationship Id="rId6" Type="http://schemas.openxmlformats.org/officeDocument/2006/relationships/hyperlink" Target="https://podminky.urs.cz/item/CS_URS_2024_01/113107342" TargetMode="External"/><Relationship Id="rId11" Type="http://schemas.openxmlformats.org/officeDocument/2006/relationships/hyperlink" Target="https://podminky.urs.cz/item/CS_URS_2024_01/122252203" TargetMode="External"/><Relationship Id="rId24" Type="http://schemas.openxmlformats.org/officeDocument/2006/relationships/hyperlink" Target="https://podminky.urs.cz/item/CS_URS_2024_01/183403114" TargetMode="External"/><Relationship Id="rId32" Type="http://schemas.openxmlformats.org/officeDocument/2006/relationships/hyperlink" Target="https://podminky.urs.cz/item/CS_URS_2024_01/573211108" TargetMode="External"/><Relationship Id="rId37" Type="http://schemas.openxmlformats.org/officeDocument/2006/relationships/hyperlink" Target="https://podminky.urs.cz/item/CS_URS_2024_01/916131213" TargetMode="External"/><Relationship Id="rId40" Type="http://schemas.openxmlformats.org/officeDocument/2006/relationships/hyperlink" Target="https://podminky.urs.cz/item/CS_URS_2024_01/919735111" TargetMode="External"/><Relationship Id="rId45" Type="http://schemas.openxmlformats.org/officeDocument/2006/relationships/hyperlink" Target="https://podminky.urs.cz/item/CS_URS_2024_01/998223011" TargetMode="External"/><Relationship Id="rId53" Type="http://schemas.openxmlformats.org/officeDocument/2006/relationships/hyperlink" Target="https://podminky.urs.cz/item/CS_URS_2024_01/034503000" TargetMode="External"/><Relationship Id="rId5" Type="http://schemas.openxmlformats.org/officeDocument/2006/relationships/hyperlink" Target="https://podminky.urs.cz/item/CS_URS_2024_01/113107324" TargetMode="External"/><Relationship Id="rId15" Type="http://schemas.openxmlformats.org/officeDocument/2006/relationships/hyperlink" Target="https://podminky.urs.cz/item/CS_URS_2024_01/162751119" TargetMode="External"/><Relationship Id="rId23" Type="http://schemas.openxmlformats.org/officeDocument/2006/relationships/hyperlink" Target="https://podminky.urs.cz/item/CS_URS_2024_01/181951112" TargetMode="External"/><Relationship Id="rId28" Type="http://schemas.openxmlformats.org/officeDocument/2006/relationships/hyperlink" Target="https://podminky.urs.cz/item/CS_URS_2024_01/564861011" TargetMode="External"/><Relationship Id="rId36" Type="http://schemas.openxmlformats.org/officeDocument/2006/relationships/hyperlink" Target="https://podminky.urs.cz/item/CS_URS_2024_01/899132212" TargetMode="External"/><Relationship Id="rId49" Type="http://schemas.openxmlformats.org/officeDocument/2006/relationships/hyperlink" Target="https://podminky.urs.cz/item/CS_URS_2024_01/013254000" TargetMode="External"/><Relationship Id="rId10" Type="http://schemas.openxmlformats.org/officeDocument/2006/relationships/hyperlink" Target="https://podminky.urs.cz/item/CS_URS_2024_01/122151401" TargetMode="External"/><Relationship Id="rId19" Type="http://schemas.openxmlformats.org/officeDocument/2006/relationships/hyperlink" Target="https://podminky.urs.cz/item/CS_URS_2024_01/171251201" TargetMode="External"/><Relationship Id="rId31" Type="http://schemas.openxmlformats.org/officeDocument/2006/relationships/hyperlink" Target="https://podminky.urs.cz/item/CS_URS_2024_01/573191111" TargetMode="External"/><Relationship Id="rId44" Type="http://schemas.openxmlformats.org/officeDocument/2006/relationships/hyperlink" Target="https://podminky.urs.cz/item/CS_URS_2024_01/997221875" TargetMode="External"/><Relationship Id="rId52" Type="http://schemas.openxmlformats.org/officeDocument/2006/relationships/hyperlink" Target="https://podminky.urs.cz/item/CS_URS_2024_01/034203000" TargetMode="External"/><Relationship Id="rId4" Type="http://schemas.openxmlformats.org/officeDocument/2006/relationships/hyperlink" Target="https://podminky.urs.cz/item/CS_URS_2024_01/113107323" TargetMode="External"/><Relationship Id="rId9" Type="http://schemas.openxmlformats.org/officeDocument/2006/relationships/hyperlink" Target="https://podminky.urs.cz/item/CS_URS_2024_01/113204111" TargetMode="External"/><Relationship Id="rId14" Type="http://schemas.openxmlformats.org/officeDocument/2006/relationships/hyperlink" Target="https://podminky.urs.cz/item/CS_URS_2024_01/162751117" TargetMode="External"/><Relationship Id="rId22" Type="http://schemas.openxmlformats.org/officeDocument/2006/relationships/hyperlink" Target="https://podminky.urs.cz/item/CS_URS_2024_01/181411131" TargetMode="External"/><Relationship Id="rId27" Type="http://schemas.openxmlformats.org/officeDocument/2006/relationships/hyperlink" Target="https://podminky.urs.cz/item/CS_URS_2024_01/564851011" TargetMode="External"/><Relationship Id="rId30" Type="http://schemas.openxmlformats.org/officeDocument/2006/relationships/hyperlink" Target="https://podminky.urs.cz/item/CS_URS_2024_01/567122114" TargetMode="External"/><Relationship Id="rId35" Type="http://schemas.openxmlformats.org/officeDocument/2006/relationships/hyperlink" Target="https://podminky.urs.cz/item/CS_URS_2024_01/596211114" TargetMode="External"/><Relationship Id="rId43" Type="http://schemas.openxmlformats.org/officeDocument/2006/relationships/hyperlink" Target="https://podminky.urs.cz/item/CS_URS_2024_01/997221873" TargetMode="External"/><Relationship Id="rId48" Type="http://schemas.openxmlformats.org/officeDocument/2006/relationships/hyperlink" Target="https://podminky.urs.cz/item/CS_URS_2024_01/012303000" TargetMode="External"/><Relationship Id="rId8" Type="http://schemas.openxmlformats.org/officeDocument/2006/relationships/hyperlink" Target="https://podminky.urs.cz/item/CS_URS_2024_01/113203111" TargetMode="External"/><Relationship Id="rId51" Type="http://schemas.openxmlformats.org/officeDocument/2006/relationships/hyperlink" Target="https://podminky.urs.cz/item/CS_URS_2024_01/034103000" TargetMode="External"/><Relationship Id="rId3" Type="http://schemas.openxmlformats.org/officeDocument/2006/relationships/hyperlink" Target="https://podminky.urs.cz/item/CS_URS_2024_01/1131073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1"/>
      <c r="AL5" s="21"/>
      <c r="AM5" s="21"/>
      <c r="AN5" s="21"/>
      <c r="AO5" s="21"/>
      <c r="AP5" s="21"/>
      <c r="AQ5" s="21"/>
      <c r="AR5" s="19"/>
      <c r="BE5" s="25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1"/>
      <c r="AL6" s="21"/>
      <c r="AM6" s="21"/>
      <c r="AN6" s="21"/>
      <c r="AO6" s="21"/>
      <c r="AP6" s="21"/>
      <c r="AQ6" s="21"/>
      <c r="AR6" s="19"/>
      <c r="BE6" s="25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53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3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5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3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53"/>
      <c r="BS13" s="16" t="s">
        <v>6</v>
      </c>
    </row>
    <row r="14" spans="1:74" ht="12.75">
      <c r="B14" s="20"/>
      <c r="C14" s="21"/>
      <c r="D14" s="21"/>
      <c r="E14" s="258" t="s">
        <v>30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3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5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3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3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25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3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3"/>
    </row>
    <row r="23" spans="1:71" s="1" customFormat="1" ht="95.25" customHeight="1">
      <c r="B23" s="20"/>
      <c r="C23" s="21"/>
      <c r="D23" s="21"/>
      <c r="E23" s="260" t="s">
        <v>37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1"/>
      <c r="AP23" s="21"/>
      <c r="AQ23" s="21"/>
      <c r="AR23" s="19"/>
      <c r="BE23" s="25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3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1">
        <f>ROUND(AG94,2)</f>
        <v>0</v>
      </c>
      <c r="AL26" s="262"/>
      <c r="AM26" s="262"/>
      <c r="AN26" s="262"/>
      <c r="AO26" s="262"/>
      <c r="AP26" s="35"/>
      <c r="AQ26" s="35"/>
      <c r="AR26" s="38"/>
      <c r="BE26" s="25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3" t="s">
        <v>39</v>
      </c>
      <c r="M28" s="263"/>
      <c r="N28" s="263"/>
      <c r="O28" s="263"/>
      <c r="P28" s="263"/>
      <c r="Q28" s="35"/>
      <c r="R28" s="35"/>
      <c r="S28" s="35"/>
      <c r="T28" s="35"/>
      <c r="U28" s="35"/>
      <c r="V28" s="35"/>
      <c r="W28" s="263" t="s">
        <v>40</v>
      </c>
      <c r="X28" s="263"/>
      <c r="Y28" s="263"/>
      <c r="Z28" s="263"/>
      <c r="AA28" s="263"/>
      <c r="AB28" s="263"/>
      <c r="AC28" s="263"/>
      <c r="AD28" s="263"/>
      <c r="AE28" s="263"/>
      <c r="AF28" s="35"/>
      <c r="AG28" s="35"/>
      <c r="AH28" s="35"/>
      <c r="AI28" s="35"/>
      <c r="AJ28" s="35"/>
      <c r="AK28" s="263" t="s">
        <v>41</v>
      </c>
      <c r="AL28" s="263"/>
      <c r="AM28" s="263"/>
      <c r="AN28" s="263"/>
      <c r="AO28" s="263"/>
      <c r="AP28" s="35"/>
      <c r="AQ28" s="35"/>
      <c r="AR28" s="38"/>
      <c r="BE28" s="253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6">
        <v>0.21</v>
      </c>
      <c r="M29" s="265"/>
      <c r="N29" s="265"/>
      <c r="O29" s="265"/>
      <c r="P29" s="265"/>
      <c r="Q29" s="40"/>
      <c r="R29" s="40"/>
      <c r="S29" s="40"/>
      <c r="T29" s="40"/>
      <c r="U29" s="40"/>
      <c r="V29" s="40"/>
      <c r="W29" s="264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40"/>
      <c r="AG29" s="40"/>
      <c r="AH29" s="40"/>
      <c r="AI29" s="40"/>
      <c r="AJ29" s="40"/>
      <c r="AK29" s="264">
        <f>ROUND(AV94, 2)</f>
        <v>0</v>
      </c>
      <c r="AL29" s="265"/>
      <c r="AM29" s="265"/>
      <c r="AN29" s="265"/>
      <c r="AO29" s="265"/>
      <c r="AP29" s="40"/>
      <c r="AQ29" s="40"/>
      <c r="AR29" s="41"/>
      <c r="BE29" s="254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6">
        <v>0.12</v>
      </c>
      <c r="M30" s="265"/>
      <c r="N30" s="265"/>
      <c r="O30" s="265"/>
      <c r="P30" s="265"/>
      <c r="Q30" s="40"/>
      <c r="R30" s="40"/>
      <c r="S30" s="40"/>
      <c r="T30" s="40"/>
      <c r="U30" s="40"/>
      <c r="V30" s="40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0"/>
      <c r="AG30" s="40"/>
      <c r="AH30" s="40"/>
      <c r="AI30" s="40"/>
      <c r="AJ30" s="40"/>
      <c r="AK30" s="264">
        <f>ROUND(AW94, 2)</f>
        <v>0</v>
      </c>
      <c r="AL30" s="265"/>
      <c r="AM30" s="265"/>
      <c r="AN30" s="265"/>
      <c r="AO30" s="265"/>
      <c r="AP30" s="40"/>
      <c r="AQ30" s="40"/>
      <c r="AR30" s="41"/>
      <c r="BE30" s="254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6">
        <v>0.21</v>
      </c>
      <c r="M31" s="265"/>
      <c r="N31" s="265"/>
      <c r="O31" s="265"/>
      <c r="P31" s="265"/>
      <c r="Q31" s="40"/>
      <c r="R31" s="40"/>
      <c r="S31" s="40"/>
      <c r="T31" s="40"/>
      <c r="U31" s="40"/>
      <c r="V31" s="40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0"/>
      <c r="AG31" s="40"/>
      <c r="AH31" s="40"/>
      <c r="AI31" s="40"/>
      <c r="AJ31" s="40"/>
      <c r="AK31" s="264">
        <v>0</v>
      </c>
      <c r="AL31" s="265"/>
      <c r="AM31" s="265"/>
      <c r="AN31" s="265"/>
      <c r="AO31" s="265"/>
      <c r="AP31" s="40"/>
      <c r="AQ31" s="40"/>
      <c r="AR31" s="41"/>
      <c r="BE31" s="254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6">
        <v>0.12</v>
      </c>
      <c r="M32" s="265"/>
      <c r="N32" s="265"/>
      <c r="O32" s="265"/>
      <c r="P32" s="265"/>
      <c r="Q32" s="40"/>
      <c r="R32" s="40"/>
      <c r="S32" s="40"/>
      <c r="T32" s="40"/>
      <c r="U32" s="40"/>
      <c r="V32" s="40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0"/>
      <c r="AG32" s="40"/>
      <c r="AH32" s="40"/>
      <c r="AI32" s="40"/>
      <c r="AJ32" s="40"/>
      <c r="AK32" s="264">
        <v>0</v>
      </c>
      <c r="AL32" s="265"/>
      <c r="AM32" s="265"/>
      <c r="AN32" s="265"/>
      <c r="AO32" s="265"/>
      <c r="AP32" s="40"/>
      <c r="AQ32" s="40"/>
      <c r="AR32" s="41"/>
      <c r="BE32" s="254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6">
        <v>0</v>
      </c>
      <c r="M33" s="265"/>
      <c r="N33" s="265"/>
      <c r="O33" s="265"/>
      <c r="P33" s="265"/>
      <c r="Q33" s="40"/>
      <c r="R33" s="40"/>
      <c r="S33" s="40"/>
      <c r="T33" s="40"/>
      <c r="U33" s="40"/>
      <c r="V33" s="40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0"/>
      <c r="AG33" s="40"/>
      <c r="AH33" s="40"/>
      <c r="AI33" s="40"/>
      <c r="AJ33" s="40"/>
      <c r="AK33" s="264">
        <v>0</v>
      </c>
      <c r="AL33" s="265"/>
      <c r="AM33" s="265"/>
      <c r="AN33" s="265"/>
      <c r="AO33" s="265"/>
      <c r="AP33" s="40"/>
      <c r="AQ33" s="40"/>
      <c r="AR33" s="41"/>
      <c r="BE33" s="25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7" t="s">
        <v>50</v>
      </c>
      <c r="Y35" s="268"/>
      <c r="Z35" s="268"/>
      <c r="AA35" s="268"/>
      <c r="AB35" s="268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68"/>
      <c r="AM35" s="268"/>
      <c r="AN35" s="268"/>
      <c r="AO35" s="27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1148_UB_03_Stolarska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1" t="str">
        <f>K6</f>
        <v>Uherský Brod, opravy chodníků 2020. Ulice Stolařská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Uherský Brod. Stolařská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73" t="str">
        <f>IF(AN8= "","",AN8)</f>
        <v>6. 2. 2024</v>
      </c>
      <c r="AN87" s="273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TSUB Uherský Brod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4" t="str">
        <f>IF(E17="","",E17)</f>
        <v>Ing. Kunčík</v>
      </c>
      <c r="AN89" s="275"/>
      <c r="AO89" s="275"/>
      <c r="AP89" s="275"/>
      <c r="AQ89" s="35"/>
      <c r="AR89" s="38"/>
      <c r="AS89" s="276" t="s">
        <v>58</v>
      </c>
      <c r="AT89" s="27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4" t="str">
        <f>IF(E20="","",E20)</f>
        <v>Ing. Kunčík</v>
      </c>
      <c r="AN90" s="275"/>
      <c r="AO90" s="275"/>
      <c r="AP90" s="275"/>
      <c r="AQ90" s="35"/>
      <c r="AR90" s="38"/>
      <c r="AS90" s="278"/>
      <c r="AT90" s="27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0"/>
      <c r="AT91" s="28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82" t="s">
        <v>59</v>
      </c>
      <c r="D92" s="283"/>
      <c r="E92" s="283"/>
      <c r="F92" s="283"/>
      <c r="G92" s="283"/>
      <c r="H92" s="72"/>
      <c r="I92" s="284" t="s">
        <v>60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5" t="s">
        <v>61</v>
      </c>
      <c r="AH92" s="283"/>
      <c r="AI92" s="283"/>
      <c r="AJ92" s="283"/>
      <c r="AK92" s="283"/>
      <c r="AL92" s="283"/>
      <c r="AM92" s="283"/>
      <c r="AN92" s="284" t="s">
        <v>62</v>
      </c>
      <c r="AO92" s="283"/>
      <c r="AP92" s="286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0">
        <f>ROUND(AG95,2)</f>
        <v>0</v>
      </c>
      <c r="AH94" s="290"/>
      <c r="AI94" s="290"/>
      <c r="AJ94" s="290"/>
      <c r="AK94" s="290"/>
      <c r="AL94" s="290"/>
      <c r="AM94" s="290"/>
      <c r="AN94" s="291">
        <f>SUM(AG94,AT94)</f>
        <v>0</v>
      </c>
      <c r="AO94" s="291"/>
      <c r="AP94" s="291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89" t="s">
        <v>14</v>
      </c>
      <c r="E95" s="289"/>
      <c r="F95" s="289"/>
      <c r="G95" s="289"/>
      <c r="H95" s="289"/>
      <c r="I95" s="94"/>
      <c r="J95" s="289" t="s">
        <v>17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7">
        <f>'1148_UB_03_Stolarska - Uh...'!J28</f>
        <v>0</v>
      </c>
      <c r="AH95" s="288"/>
      <c r="AI95" s="288"/>
      <c r="AJ95" s="288"/>
      <c r="AK95" s="288"/>
      <c r="AL95" s="288"/>
      <c r="AM95" s="288"/>
      <c r="AN95" s="287">
        <f>SUM(AG95,AT95)</f>
        <v>0</v>
      </c>
      <c r="AO95" s="288"/>
      <c r="AP95" s="288"/>
      <c r="AQ95" s="95" t="s">
        <v>82</v>
      </c>
      <c r="AR95" s="96"/>
      <c r="AS95" s="97">
        <v>0</v>
      </c>
      <c r="AT95" s="98">
        <f>ROUND(SUM(AV95:AW95),2)</f>
        <v>0</v>
      </c>
      <c r="AU95" s="99">
        <f>'1148_UB_03_Stolarska - Uh...'!P126</f>
        <v>0</v>
      </c>
      <c r="AV95" s="98">
        <f>'1148_UB_03_Stolarska - Uh...'!J31</f>
        <v>0</v>
      </c>
      <c r="AW95" s="98">
        <f>'1148_UB_03_Stolarska - Uh...'!J32</f>
        <v>0</v>
      </c>
      <c r="AX95" s="98">
        <f>'1148_UB_03_Stolarska - Uh...'!J33</f>
        <v>0</v>
      </c>
      <c r="AY95" s="98">
        <f>'1148_UB_03_Stolarska - Uh...'!J34</f>
        <v>0</v>
      </c>
      <c r="AZ95" s="98">
        <f>'1148_UB_03_Stolarska - Uh...'!F31</f>
        <v>0</v>
      </c>
      <c r="BA95" s="98">
        <f>'1148_UB_03_Stolarska - Uh...'!F32</f>
        <v>0</v>
      </c>
      <c r="BB95" s="98">
        <f>'1148_UB_03_Stolarska - Uh...'!F33</f>
        <v>0</v>
      </c>
      <c r="BC95" s="98">
        <f>'1148_UB_03_Stolarska - Uh...'!F34</f>
        <v>0</v>
      </c>
      <c r="BD95" s="100">
        <f>'1148_UB_03_Stolarska - Uh...'!F35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/pUFNe46fmd2UYKOhDLLA8ryw62no9NNyjl+EULvi1vVZ+4MM2URt1mtaZVoH/gALKgGWOrgDSNlQK4IBknjIg==" saltValue="p7yKMMR9HFaBhUpmEiDmN0qbt/2R55iOZf9coMX7EScmmCRxGGlUlY+kw/xnZMmnM3IS5CiEOP09rgLr292PR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48_UB_03_Stolarska - Uh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5</v>
      </c>
      <c r="AZ2" s="102" t="s">
        <v>85</v>
      </c>
      <c r="BA2" s="102" t="s">
        <v>1</v>
      </c>
      <c r="BB2" s="102" t="s">
        <v>1</v>
      </c>
      <c r="BC2" s="102" t="s">
        <v>86</v>
      </c>
      <c r="BD2" s="102" t="s">
        <v>87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  <c r="AZ3" s="102" t="s">
        <v>88</v>
      </c>
      <c r="BA3" s="102" t="s">
        <v>1</v>
      </c>
      <c r="BB3" s="102" t="s">
        <v>1</v>
      </c>
      <c r="BC3" s="102" t="s">
        <v>89</v>
      </c>
      <c r="BD3" s="102" t="s">
        <v>87</v>
      </c>
    </row>
    <row r="4" spans="1:56" s="1" customFormat="1" ht="24.95" customHeight="1">
      <c r="B4" s="19"/>
      <c r="D4" s="105" t="s">
        <v>90</v>
      </c>
      <c r="L4" s="19"/>
      <c r="M4" s="106" t="s">
        <v>10</v>
      </c>
      <c r="AT4" s="16" t="s">
        <v>4</v>
      </c>
      <c r="AZ4" s="102" t="s">
        <v>91</v>
      </c>
      <c r="BA4" s="102" t="s">
        <v>1</v>
      </c>
      <c r="BB4" s="102" t="s">
        <v>1</v>
      </c>
      <c r="BC4" s="102" t="s">
        <v>92</v>
      </c>
      <c r="BD4" s="102" t="s">
        <v>87</v>
      </c>
    </row>
    <row r="5" spans="1:56" s="1" customFormat="1" ht="6.95" customHeight="1">
      <c r="B5" s="19"/>
      <c r="L5" s="19"/>
      <c r="AZ5" s="102" t="s">
        <v>93</v>
      </c>
      <c r="BA5" s="102" t="s">
        <v>1</v>
      </c>
      <c r="BB5" s="102" t="s">
        <v>1</v>
      </c>
      <c r="BC5" s="102" t="s">
        <v>94</v>
      </c>
      <c r="BD5" s="102" t="s">
        <v>87</v>
      </c>
    </row>
    <row r="6" spans="1:56" s="2" customFormat="1" ht="12" customHeight="1">
      <c r="A6" s="33"/>
      <c r="B6" s="38"/>
      <c r="C6" s="33"/>
      <c r="D6" s="10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102" t="s">
        <v>95</v>
      </c>
      <c r="BA6" s="102" t="s">
        <v>1</v>
      </c>
      <c r="BB6" s="102" t="s">
        <v>1</v>
      </c>
      <c r="BC6" s="102" t="s">
        <v>96</v>
      </c>
      <c r="BD6" s="102" t="s">
        <v>87</v>
      </c>
    </row>
    <row r="7" spans="1:56" s="2" customFormat="1" ht="16.5" customHeight="1">
      <c r="A7" s="33"/>
      <c r="B7" s="38"/>
      <c r="C7" s="33"/>
      <c r="D7" s="33"/>
      <c r="E7" s="293" t="s">
        <v>17</v>
      </c>
      <c r="F7" s="294"/>
      <c r="G7" s="294"/>
      <c r="H7" s="294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102" t="s">
        <v>97</v>
      </c>
      <c r="BA7" s="102" t="s">
        <v>1</v>
      </c>
      <c r="BB7" s="102" t="s">
        <v>1</v>
      </c>
      <c r="BC7" s="102" t="s">
        <v>98</v>
      </c>
      <c r="BD7" s="102" t="s">
        <v>87</v>
      </c>
    </row>
    <row r="8" spans="1:5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2" t="s">
        <v>99</v>
      </c>
      <c r="BA8" s="102" t="s">
        <v>1</v>
      </c>
      <c r="BB8" s="102" t="s">
        <v>1</v>
      </c>
      <c r="BC8" s="102" t="s">
        <v>100</v>
      </c>
      <c r="BD8" s="102" t="s">
        <v>87</v>
      </c>
    </row>
    <row r="9" spans="1:56" s="2" customFormat="1" ht="12" customHeight="1">
      <c r="A9" s="33"/>
      <c r="B9" s="38"/>
      <c r="C9" s="33"/>
      <c r="D9" s="107" t="s">
        <v>18</v>
      </c>
      <c r="E9" s="33"/>
      <c r="F9" s="108" t="s">
        <v>1</v>
      </c>
      <c r="G9" s="33"/>
      <c r="H9" s="33"/>
      <c r="I9" s="107" t="s">
        <v>19</v>
      </c>
      <c r="J9" s="108" t="s">
        <v>20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2" t="s">
        <v>101</v>
      </c>
      <c r="BA9" s="102" t="s">
        <v>1</v>
      </c>
      <c r="BB9" s="102" t="s">
        <v>1</v>
      </c>
      <c r="BC9" s="102" t="s">
        <v>102</v>
      </c>
      <c r="BD9" s="102" t="s">
        <v>87</v>
      </c>
    </row>
    <row r="10" spans="1:56" s="2" customFormat="1" ht="12" customHeight="1">
      <c r="A10" s="33"/>
      <c r="B10" s="38"/>
      <c r="C10" s="33"/>
      <c r="D10" s="107" t="s">
        <v>21</v>
      </c>
      <c r="E10" s="33"/>
      <c r="F10" s="108" t="s">
        <v>22</v>
      </c>
      <c r="G10" s="33"/>
      <c r="H10" s="33"/>
      <c r="I10" s="107" t="s">
        <v>23</v>
      </c>
      <c r="J10" s="109" t="str">
        <f>'Rekapitulace stavby'!AN8</f>
        <v>6. 2. 2024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2" t="s">
        <v>103</v>
      </c>
      <c r="BA10" s="102" t="s">
        <v>1</v>
      </c>
      <c r="BB10" s="102" t="s">
        <v>1</v>
      </c>
      <c r="BC10" s="102" t="s">
        <v>104</v>
      </c>
      <c r="BD10" s="102" t="s">
        <v>87</v>
      </c>
    </row>
    <row r="11" spans="1:5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2" t="s">
        <v>105</v>
      </c>
      <c r="BA11" s="102" t="s">
        <v>1</v>
      </c>
      <c r="BB11" s="102" t="s">
        <v>1</v>
      </c>
      <c r="BC11" s="102" t="s">
        <v>106</v>
      </c>
      <c r="BD11" s="102" t="s">
        <v>87</v>
      </c>
    </row>
    <row r="12" spans="1:56" s="2" customFormat="1" ht="12" customHeight="1">
      <c r="A12" s="33"/>
      <c r="B12" s="38"/>
      <c r="C12" s="33"/>
      <c r="D12" s="107" t="s">
        <v>25</v>
      </c>
      <c r="E12" s="33"/>
      <c r="F12" s="33"/>
      <c r="G12" s="33"/>
      <c r="H12" s="33"/>
      <c r="I12" s="107" t="s">
        <v>26</v>
      </c>
      <c r="J12" s="108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2" t="s">
        <v>107</v>
      </c>
      <c r="BA12" s="102" t="s">
        <v>1</v>
      </c>
      <c r="BB12" s="102" t="s">
        <v>1</v>
      </c>
      <c r="BC12" s="102" t="s">
        <v>108</v>
      </c>
      <c r="BD12" s="102" t="s">
        <v>87</v>
      </c>
    </row>
    <row r="13" spans="1:56" s="2" customFormat="1" ht="18" customHeight="1">
      <c r="A13" s="33"/>
      <c r="B13" s="38"/>
      <c r="C13" s="33"/>
      <c r="D13" s="33"/>
      <c r="E13" s="108" t="s">
        <v>27</v>
      </c>
      <c r="F13" s="33"/>
      <c r="G13" s="33"/>
      <c r="H13" s="33"/>
      <c r="I13" s="107" t="s">
        <v>28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2" t="s">
        <v>109</v>
      </c>
      <c r="BA13" s="102" t="s">
        <v>1</v>
      </c>
      <c r="BB13" s="102" t="s">
        <v>1</v>
      </c>
      <c r="BC13" s="102" t="s">
        <v>110</v>
      </c>
      <c r="BD13" s="102" t="s">
        <v>87</v>
      </c>
    </row>
    <row r="14" spans="1:5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2" t="s">
        <v>111</v>
      </c>
      <c r="BA14" s="102" t="s">
        <v>1</v>
      </c>
      <c r="BB14" s="102" t="s">
        <v>1</v>
      </c>
      <c r="BC14" s="102" t="s">
        <v>112</v>
      </c>
      <c r="BD14" s="102" t="s">
        <v>87</v>
      </c>
    </row>
    <row r="15" spans="1:56" s="2" customFormat="1" ht="12" customHeight="1">
      <c r="A15" s="33"/>
      <c r="B15" s="38"/>
      <c r="C15" s="33"/>
      <c r="D15" s="107" t="s">
        <v>29</v>
      </c>
      <c r="E15" s="33"/>
      <c r="F15" s="33"/>
      <c r="G15" s="33"/>
      <c r="H15" s="33"/>
      <c r="I15" s="107" t="s">
        <v>26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2" t="s">
        <v>113</v>
      </c>
      <c r="BA15" s="102" t="s">
        <v>1</v>
      </c>
      <c r="BB15" s="102" t="s">
        <v>1</v>
      </c>
      <c r="BC15" s="102" t="s">
        <v>114</v>
      </c>
      <c r="BD15" s="102" t="s">
        <v>87</v>
      </c>
    </row>
    <row r="16" spans="1:56" s="2" customFormat="1" ht="18" customHeight="1">
      <c r="A16" s="33"/>
      <c r="B16" s="38"/>
      <c r="C16" s="33"/>
      <c r="D16" s="33"/>
      <c r="E16" s="295" t="str">
        <f>'Rekapitulace stavby'!E14</f>
        <v>Vyplň údaj</v>
      </c>
      <c r="F16" s="296"/>
      <c r="G16" s="296"/>
      <c r="H16" s="296"/>
      <c r="I16" s="107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2" t="s">
        <v>115</v>
      </c>
      <c r="BA16" s="102" t="s">
        <v>1</v>
      </c>
      <c r="BB16" s="102" t="s">
        <v>1</v>
      </c>
      <c r="BC16" s="102" t="s">
        <v>116</v>
      </c>
      <c r="BD16" s="102" t="s">
        <v>87</v>
      </c>
    </row>
    <row r="17" spans="1:56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02" t="s">
        <v>117</v>
      </c>
      <c r="BA17" s="102" t="s">
        <v>1</v>
      </c>
      <c r="BB17" s="102" t="s">
        <v>1</v>
      </c>
      <c r="BC17" s="102" t="s">
        <v>118</v>
      </c>
      <c r="BD17" s="102" t="s">
        <v>87</v>
      </c>
    </row>
    <row r="18" spans="1:56" s="2" customFormat="1" ht="12" customHeight="1">
      <c r="A18" s="33"/>
      <c r="B18" s="38"/>
      <c r="C18" s="33"/>
      <c r="D18" s="107" t="s">
        <v>31</v>
      </c>
      <c r="E18" s="33"/>
      <c r="F18" s="33"/>
      <c r="G18" s="33"/>
      <c r="H18" s="33"/>
      <c r="I18" s="107" t="s">
        <v>26</v>
      </c>
      <c r="J18" s="108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02" t="s">
        <v>119</v>
      </c>
      <c r="BA18" s="102" t="s">
        <v>1</v>
      </c>
      <c r="BB18" s="102" t="s">
        <v>1</v>
      </c>
      <c r="BC18" s="102" t="s">
        <v>120</v>
      </c>
      <c r="BD18" s="102" t="s">
        <v>87</v>
      </c>
    </row>
    <row r="19" spans="1:56" s="2" customFormat="1" ht="18" customHeight="1">
      <c r="A19" s="33"/>
      <c r="B19" s="38"/>
      <c r="C19" s="33"/>
      <c r="D19" s="33"/>
      <c r="E19" s="108" t="s">
        <v>32</v>
      </c>
      <c r="F19" s="33"/>
      <c r="G19" s="33"/>
      <c r="H19" s="33"/>
      <c r="I19" s="107" t="s">
        <v>28</v>
      </c>
      <c r="J19" s="108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02" t="s">
        <v>121</v>
      </c>
      <c r="BA19" s="102" t="s">
        <v>1</v>
      </c>
      <c r="BB19" s="102" t="s">
        <v>1</v>
      </c>
      <c r="BC19" s="102" t="s">
        <v>122</v>
      </c>
      <c r="BD19" s="102" t="s">
        <v>87</v>
      </c>
    </row>
    <row r="20" spans="1:56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02" t="s">
        <v>123</v>
      </c>
      <c r="BA20" s="102" t="s">
        <v>1</v>
      </c>
      <c r="BB20" s="102" t="s">
        <v>1</v>
      </c>
      <c r="BC20" s="102" t="s">
        <v>124</v>
      </c>
      <c r="BD20" s="102" t="s">
        <v>87</v>
      </c>
    </row>
    <row r="21" spans="1:56" s="2" customFormat="1" ht="12" customHeight="1">
      <c r="A21" s="33"/>
      <c r="B21" s="38"/>
      <c r="C21" s="33"/>
      <c r="D21" s="107" t="s">
        <v>34</v>
      </c>
      <c r="E21" s="33"/>
      <c r="F21" s="33"/>
      <c r="G21" s="33"/>
      <c r="H21" s="33"/>
      <c r="I21" s="107" t="s">
        <v>26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56" s="2" customFormat="1" ht="18" customHeight="1">
      <c r="A22" s="33"/>
      <c r="B22" s="38"/>
      <c r="C22" s="33"/>
      <c r="D22" s="33"/>
      <c r="E22" s="108" t="s">
        <v>32</v>
      </c>
      <c r="F22" s="33"/>
      <c r="G22" s="33"/>
      <c r="H22" s="33"/>
      <c r="I22" s="107" t="s">
        <v>28</v>
      </c>
      <c r="J22" s="108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56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56" s="2" customFormat="1" ht="12" customHeight="1">
      <c r="A24" s="33"/>
      <c r="B24" s="38"/>
      <c r="C24" s="33"/>
      <c r="D24" s="107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56" s="8" customFormat="1" ht="107.25" customHeight="1">
      <c r="A25" s="110"/>
      <c r="B25" s="111"/>
      <c r="C25" s="110"/>
      <c r="D25" s="110"/>
      <c r="E25" s="297" t="s">
        <v>37</v>
      </c>
      <c r="F25" s="297"/>
      <c r="G25" s="297"/>
      <c r="H25" s="297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56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6" s="2" customFormat="1" ht="6.95" customHeight="1">
      <c r="A27" s="33"/>
      <c r="B27" s="38"/>
      <c r="C27" s="33"/>
      <c r="D27" s="113"/>
      <c r="E27" s="113"/>
      <c r="F27" s="113"/>
      <c r="G27" s="113"/>
      <c r="H27" s="113"/>
      <c r="I27" s="113"/>
      <c r="J27" s="113"/>
      <c r="K27" s="11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56" s="2" customFormat="1" ht="25.35" customHeight="1">
      <c r="A28" s="33"/>
      <c r="B28" s="38"/>
      <c r="C28" s="33"/>
      <c r="D28" s="114" t="s">
        <v>38</v>
      </c>
      <c r="E28" s="33"/>
      <c r="F28" s="33"/>
      <c r="G28" s="33"/>
      <c r="H28" s="33"/>
      <c r="I28" s="33"/>
      <c r="J28" s="115">
        <f>ROUND(J126,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14.45" customHeight="1">
      <c r="A30" s="33"/>
      <c r="B30" s="38"/>
      <c r="C30" s="33"/>
      <c r="D30" s="33"/>
      <c r="E30" s="33"/>
      <c r="F30" s="116" t="s">
        <v>40</v>
      </c>
      <c r="G30" s="33"/>
      <c r="H30" s="33"/>
      <c r="I30" s="116" t="s">
        <v>39</v>
      </c>
      <c r="J30" s="116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14.45" customHeight="1">
      <c r="A31" s="33"/>
      <c r="B31" s="38"/>
      <c r="C31" s="33"/>
      <c r="D31" s="117" t="s">
        <v>42</v>
      </c>
      <c r="E31" s="107" t="s">
        <v>43</v>
      </c>
      <c r="F31" s="118">
        <f>ROUND((SUM(BE126:BE398)),  2)</f>
        <v>0</v>
      </c>
      <c r="G31" s="33"/>
      <c r="H31" s="33"/>
      <c r="I31" s="119">
        <v>0.21</v>
      </c>
      <c r="J31" s="118">
        <f>ROUND(((SUM(BE126:BE398))*I31),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5" customHeight="1">
      <c r="A32" s="33"/>
      <c r="B32" s="38"/>
      <c r="C32" s="33"/>
      <c r="D32" s="33"/>
      <c r="E32" s="107" t="s">
        <v>44</v>
      </c>
      <c r="F32" s="118">
        <f>ROUND((SUM(BF126:BF398)),  2)</f>
        <v>0</v>
      </c>
      <c r="G32" s="33"/>
      <c r="H32" s="33"/>
      <c r="I32" s="119">
        <v>0.12</v>
      </c>
      <c r="J32" s="118">
        <f>ROUND(((SUM(BF126:BF398))*I32),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7" t="s">
        <v>45</v>
      </c>
      <c r="F33" s="118">
        <f>ROUND((SUM(BG126:BG398)),  2)</f>
        <v>0</v>
      </c>
      <c r="G33" s="33"/>
      <c r="H33" s="33"/>
      <c r="I33" s="119">
        <v>0.21</v>
      </c>
      <c r="J33" s="118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7" t="s">
        <v>46</v>
      </c>
      <c r="F34" s="118">
        <f>ROUND((SUM(BH126:BH398)),  2)</f>
        <v>0</v>
      </c>
      <c r="G34" s="33"/>
      <c r="H34" s="33"/>
      <c r="I34" s="119">
        <v>0.12</v>
      </c>
      <c r="J34" s="118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47</v>
      </c>
      <c r="F35" s="118">
        <f>ROUND((SUM(BI126:BI398)),  2)</f>
        <v>0</v>
      </c>
      <c r="G35" s="33"/>
      <c r="H35" s="33"/>
      <c r="I35" s="119">
        <v>0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0"/>
      <c r="D37" s="121" t="s">
        <v>48</v>
      </c>
      <c r="E37" s="122"/>
      <c r="F37" s="122"/>
      <c r="G37" s="123" t="s">
        <v>49</v>
      </c>
      <c r="H37" s="124" t="s">
        <v>50</v>
      </c>
      <c r="I37" s="122"/>
      <c r="J37" s="125">
        <f>SUM(J28:J35)</f>
        <v>0</v>
      </c>
      <c r="K37" s="126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51</v>
      </c>
      <c r="E50" s="128"/>
      <c r="F50" s="128"/>
      <c r="G50" s="127" t="s">
        <v>52</v>
      </c>
      <c r="H50" s="128"/>
      <c r="I50" s="128"/>
      <c r="J50" s="128"/>
      <c r="K50" s="12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9" t="s">
        <v>53</v>
      </c>
      <c r="E61" s="130"/>
      <c r="F61" s="131" t="s">
        <v>54</v>
      </c>
      <c r="G61" s="129" t="s">
        <v>53</v>
      </c>
      <c r="H61" s="130"/>
      <c r="I61" s="130"/>
      <c r="J61" s="132" t="s">
        <v>54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7" t="s">
        <v>55</v>
      </c>
      <c r="E65" s="133"/>
      <c r="F65" s="133"/>
      <c r="G65" s="127" t="s">
        <v>56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9" t="s">
        <v>53</v>
      </c>
      <c r="E76" s="130"/>
      <c r="F76" s="131" t="s">
        <v>54</v>
      </c>
      <c r="G76" s="129" t="s">
        <v>53</v>
      </c>
      <c r="H76" s="130"/>
      <c r="I76" s="130"/>
      <c r="J76" s="132" t="s">
        <v>54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71" t="str">
        <f>E7</f>
        <v>Uherský Brod, opravy chodníků 2020. Ulice Stolařská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21</v>
      </c>
      <c r="D87" s="35"/>
      <c r="E87" s="35"/>
      <c r="F87" s="26" t="str">
        <f>F10</f>
        <v>Uherský Brod. Stolařská</v>
      </c>
      <c r="G87" s="35"/>
      <c r="H87" s="35"/>
      <c r="I87" s="28" t="s">
        <v>23</v>
      </c>
      <c r="J87" s="65" t="str">
        <f>IF(J10="","",J10)</f>
        <v>6. 2. 2024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25</v>
      </c>
      <c r="D89" s="35"/>
      <c r="E89" s="35"/>
      <c r="F89" s="26" t="str">
        <f>E13</f>
        <v>TSUB Uherský Brod</v>
      </c>
      <c r="G89" s="35"/>
      <c r="H89" s="35"/>
      <c r="I89" s="28" t="s">
        <v>31</v>
      </c>
      <c r="J89" s="31" t="str">
        <f>E19</f>
        <v>Ing. Kunčík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29</v>
      </c>
      <c r="D90" s="35"/>
      <c r="E90" s="35"/>
      <c r="F90" s="26" t="str">
        <f>IF(E16="","",E16)</f>
        <v>Vyplň údaj</v>
      </c>
      <c r="G90" s="35"/>
      <c r="H90" s="35"/>
      <c r="I90" s="28" t="s">
        <v>34</v>
      </c>
      <c r="J90" s="31" t="str">
        <f>E22</f>
        <v>Ing. Kunčík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8" t="s">
        <v>126</v>
      </c>
      <c r="D92" s="139"/>
      <c r="E92" s="139"/>
      <c r="F92" s="139"/>
      <c r="G92" s="139"/>
      <c r="H92" s="139"/>
      <c r="I92" s="139"/>
      <c r="J92" s="140" t="s">
        <v>127</v>
      </c>
      <c r="K92" s="139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1" t="s">
        <v>128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129</v>
      </c>
    </row>
    <row r="95" spans="1:47" s="9" customFormat="1" ht="24.95" customHeight="1">
      <c r="B95" s="142"/>
      <c r="C95" s="143"/>
      <c r="D95" s="144" t="s">
        <v>130</v>
      </c>
      <c r="E95" s="145"/>
      <c r="F95" s="145"/>
      <c r="G95" s="145"/>
      <c r="H95" s="145"/>
      <c r="I95" s="145"/>
      <c r="J95" s="146">
        <f>J127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131</v>
      </c>
      <c r="E96" s="151"/>
      <c r="F96" s="151"/>
      <c r="G96" s="151"/>
      <c r="H96" s="151"/>
      <c r="I96" s="151"/>
      <c r="J96" s="152">
        <f>J128</f>
        <v>0</v>
      </c>
      <c r="K96" s="149"/>
      <c r="L96" s="153"/>
    </row>
    <row r="97" spans="1:31" s="10" customFormat="1" ht="19.899999999999999" customHeight="1">
      <c r="B97" s="148"/>
      <c r="C97" s="149"/>
      <c r="D97" s="150" t="s">
        <v>132</v>
      </c>
      <c r="E97" s="151"/>
      <c r="F97" s="151"/>
      <c r="G97" s="151"/>
      <c r="H97" s="151"/>
      <c r="I97" s="151"/>
      <c r="J97" s="152">
        <f>J233</f>
        <v>0</v>
      </c>
      <c r="K97" s="149"/>
      <c r="L97" s="153"/>
    </row>
    <row r="98" spans="1:31" s="10" customFormat="1" ht="19.899999999999999" customHeight="1">
      <c r="B98" s="148"/>
      <c r="C98" s="149"/>
      <c r="D98" s="150" t="s">
        <v>133</v>
      </c>
      <c r="E98" s="151"/>
      <c r="F98" s="151"/>
      <c r="G98" s="151"/>
      <c r="H98" s="151"/>
      <c r="I98" s="151"/>
      <c r="J98" s="152">
        <f>J293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134</v>
      </c>
      <c r="E99" s="151"/>
      <c r="F99" s="151"/>
      <c r="G99" s="151"/>
      <c r="H99" s="151"/>
      <c r="I99" s="151"/>
      <c r="J99" s="152">
        <f>J297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135</v>
      </c>
      <c r="E100" s="151"/>
      <c r="F100" s="151"/>
      <c r="G100" s="151"/>
      <c r="H100" s="151"/>
      <c r="I100" s="151"/>
      <c r="J100" s="152">
        <f>J321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136</v>
      </c>
      <c r="E101" s="151"/>
      <c r="F101" s="151"/>
      <c r="G101" s="151"/>
      <c r="H101" s="151"/>
      <c r="I101" s="151"/>
      <c r="J101" s="152">
        <f>J339</f>
        <v>0</v>
      </c>
      <c r="K101" s="149"/>
      <c r="L101" s="153"/>
    </row>
    <row r="102" spans="1:31" s="9" customFormat="1" ht="24.95" customHeight="1">
      <c r="B102" s="142"/>
      <c r="C102" s="143"/>
      <c r="D102" s="144" t="s">
        <v>137</v>
      </c>
      <c r="E102" s="145"/>
      <c r="F102" s="145"/>
      <c r="G102" s="145"/>
      <c r="H102" s="145"/>
      <c r="I102" s="145"/>
      <c r="J102" s="146">
        <f>J343</f>
        <v>0</v>
      </c>
      <c r="K102" s="143"/>
      <c r="L102" s="147"/>
    </row>
    <row r="103" spans="1:31" s="10" customFormat="1" ht="19.899999999999999" customHeight="1">
      <c r="B103" s="148"/>
      <c r="C103" s="149"/>
      <c r="D103" s="150" t="s">
        <v>138</v>
      </c>
      <c r="E103" s="151"/>
      <c r="F103" s="151"/>
      <c r="G103" s="151"/>
      <c r="H103" s="151"/>
      <c r="I103" s="151"/>
      <c r="J103" s="152">
        <f>J344</f>
        <v>0</v>
      </c>
      <c r="K103" s="149"/>
      <c r="L103" s="153"/>
    </row>
    <row r="104" spans="1:31" s="9" customFormat="1" ht="24.95" customHeight="1">
      <c r="B104" s="142"/>
      <c r="C104" s="143"/>
      <c r="D104" s="144" t="s">
        <v>139</v>
      </c>
      <c r="E104" s="145"/>
      <c r="F104" s="145"/>
      <c r="G104" s="145"/>
      <c r="H104" s="145"/>
      <c r="I104" s="145"/>
      <c r="J104" s="146">
        <f>J351</f>
        <v>0</v>
      </c>
      <c r="K104" s="143"/>
      <c r="L104" s="147"/>
    </row>
    <row r="105" spans="1:31" s="10" customFormat="1" ht="19.899999999999999" customHeight="1">
      <c r="B105" s="148"/>
      <c r="C105" s="149"/>
      <c r="D105" s="150" t="s">
        <v>140</v>
      </c>
      <c r="E105" s="151"/>
      <c r="F105" s="151"/>
      <c r="G105" s="151"/>
      <c r="H105" s="151"/>
      <c r="I105" s="151"/>
      <c r="J105" s="152">
        <f>J357</f>
        <v>0</v>
      </c>
      <c r="K105" s="149"/>
      <c r="L105" s="153"/>
    </row>
    <row r="106" spans="1:31" s="10" customFormat="1" ht="19.899999999999999" customHeight="1">
      <c r="B106" s="148"/>
      <c r="C106" s="149"/>
      <c r="D106" s="150" t="s">
        <v>141</v>
      </c>
      <c r="E106" s="151"/>
      <c r="F106" s="151"/>
      <c r="G106" s="151"/>
      <c r="H106" s="151"/>
      <c r="I106" s="151"/>
      <c r="J106" s="152">
        <f>J373</f>
        <v>0</v>
      </c>
      <c r="K106" s="149"/>
      <c r="L106" s="153"/>
    </row>
    <row r="107" spans="1:31" s="10" customFormat="1" ht="19.899999999999999" customHeight="1">
      <c r="B107" s="148"/>
      <c r="C107" s="149"/>
      <c r="D107" s="150" t="s">
        <v>142</v>
      </c>
      <c r="E107" s="151"/>
      <c r="F107" s="151"/>
      <c r="G107" s="151"/>
      <c r="H107" s="151"/>
      <c r="I107" s="151"/>
      <c r="J107" s="152">
        <f>J392</f>
        <v>0</v>
      </c>
      <c r="K107" s="149"/>
      <c r="L107" s="153"/>
    </row>
    <row r="108" spans="1:31" s="10" customFormat="1" ht="19.899999999999999" customHeight="1">
      <c r="B108" s="148"/>
      <c r="C108" s="149"/>
      <c r="D108" s="150" t="s">
        <v>143</v>
      </c>
      <c r="E108" s="151"/>
      <c r="F108" s="151"/>
      <c r="G108" s="151"/>
      <c r="H108" s="151"/>
      <c r="I108" s="151"/>
      <c r="J108" s="152">
        <f>J395</f>
        <v>0</v>
      </c>
      <c r="K108" s="149"/>
      <c r="L108" s="153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144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71" t="str">
        <f>E7</f>
        <v>Uherský Brod, opravy chodníků 2020. Ulice Stolařská</v>
      </c>
      <c r="F118" s="298"/>
      <c r="G118" s="298"/>
      <c r="H118" s="298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21</v>
      </c>
      <c r="D120" s="35"/>
      <c r="E120" s="35"/>
      <c r="F120" s="26" t="str">
        <f>F10</f>
        <v>Uherský Brod. Stolařská</v>
      </c>
      <c r="G120" s="35"/>
      <c r="H120" s="35"/>
      <c r="I120" s="28" t="s">
        <v>23</v>
      </c>
      <c r="J120" s="65" t="str">
        <f>IF(J10="","",J10)</f>
        <v>6. 2. 2024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25</v>
      </c>
      <c r="D122" s="35"/>
      <c r="E122" s="35"/>
      <c r="F122" s="26" t="str">
        <f>E13</f>
        <v>TSUB Uherský Brod</v>
      </c>
      <c r="G122" s="35"/>
      <c r="H122" s="35"/>
      <c r="I122" s="28" t="s">
        <v>31</v>
      </c>
      <c r="J122" s="31" t="str">
        <f>E19</f>
        <v>Ing. Kunčík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5"/>
      <c r="E123" s="35"/>
      <c r="F123" s="26" t="str">
        <f>IF(E16="","",E16)</f>
        <v>Vyplň údaj</v>
      </c>
      <c r="G123" s="35"/>
      <c r="H123" s="35"/>
      <c r="I123" s="28" t="s">
        <v>34</v>
      </c>
      <c r="J123" s="31" t="str">
        <f>E22</f>
        <v>Ing. Kunčík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4"/>
      <c r="B125" s="155"/>
      <c r="C125" s="156" t="s">
        <v>145</v>
      </c>
      <c r="D125" s="157" t="s">
        <v>63</v>
      </c>
      <c r="E125" s="157" t="s">
        <v>59</v>
      </c>
      <c r="F125" s="157" t="s">
        <v>60</v>
      </c>
      <c r="G125" s="157" t="s">
        <v>146</v>
      </c>
      <c r="H125" s="157" t="s">
        <v>147</v>
      </c>
      <c r="I125" s="157" t="s">
        <v>148</v>
      </c>
      <c r="J125" s="157" t="s">
        <v>127</v>
      </c>
      <c r="K125" s="158" t="s">
        <v>149</v>
      </c>
      <c r="L125" s="159"/>
      <c r="M125" s="74" t="s">
        <v>1</v>
      </c>
      <c r="N125" s="75" t="s">
        <v>42</v>
      </c>
      <c r="O125" s="75" t="s">
        <v>150</v>
      </c>
      <c r="P125" s="75" t="s">
        <v>151</v>
      </c>
      <c r="Q125" s="75" t="s">
        <v>152</v>
      </c>
      <c r="R125" s="75" t="s">
        <v>153</v>
      </c>
      <c r="S125" s="75" t="s">
        <v>154</v>
      </c>
      <c r="T125" s="76" t="s">
        <v>155</v>
      </c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</row>
    <row r="126" spans="1:63" s="2" customFormat="1" ht="22.9" customHeight="1">
      <c r="A126" s="33"/>
      <c r="B126" s="34"/>
      <c r="C126" s="81" t="s">
        <v>156</v>
      </c>
      <c r="D126" s="35"/>
      <c r="E126" s="35"/>
      <c r="F126" s="35"/>
      <c r="G126" s="35"/>
      <c r="H126" s="35"/>
      <c r="I126" s="35"/>
      <c r="J126" s="160">
        <f>BK126</f>
        <v>0</v>
      </c>
      <c r="K126" s="35"/>
      <c r="L126" s="38"/>
      <c r="M126" s="77"/>
      <c r="N126" s="161"/>
      <c r="O126" s="78"/>
      <c r="P126" s="162">
        <f>P127+P343+P351</f>
        <v>0</v>
      </c>
      <c r="Q126" s="78"/>
      <c r="R126" s="162">
        <f>R127+R343+R351</f>
        <v>117.24629748</v>
      </c>
      <c r="S126" s="78"/>
      <c r="T126" s="163">
        <f>T127+T343+T351</f>
        <v>234.476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129</v>
      </c>
      <c r="BK126" s="164">
        <f>BK127+BK343+BK351</f>
        <v>0</v>
      </c>
    </row>
    <row r="127" spans="1:63" s="12" customFormat="1" ht="25.9" customHeight="1">
      <c r="B127" s="165"/>
      <c r="C127" s="166"/>
      <c r="D127" s="167" t="s">
        <v>77</v>
      </c>
      <c r="E127" s="168" t="s">
        <v>157</v>
      </c>
      <c r="F127" s="168" t="s">
        <v>158</v>
      </c>
      <c r="G127" s="166"/>
      <c r="H127" s="166"/>
      <c r="I127" s="169"/>
      <c r="J127" s="170">
        <f>BK127</f>
        <v>0</v>
      </c>
      <c r="K127" s="166"/>
      <c r="L127" s="171"/>
      <c r="M127" s="172"/>
      <c r="N127" s="173"/>
      <c r="O127" s="173"/>
      <c r="P127" s="174">
        <f>P128+P233+P293+P297+P321+P339</f>
        <v>0</v>
      </c>
      <c r="Q127" s="173"/>
      <c r="R127" s="174">
        <f>R128+R233+R293+R297+R321+R339</f>
        <v>117.22249248</v>
      </c>
      <c r="S127" s="173"/>
      <c r="T127" s="175">
        <f>T128+T233+T293+T297+T321+T339</f>
        <v>234.476</v>
      </c>
      <c r="AR127" s="176" t="s">
        <v>83</v>
      </c>
      <c r="AT127" s="177" t="s">
        <v>77</v>
      </c>
      <c r="AU127" s="177" t="s">
        <v>78</v>
      </c>
      <c r="AY127" s="176" t="s">
        <v>159</v>
      </c>
      <c r="BK127" s="178">
        <f>BK128+BK233+BK293+BK297+BK321+BK339</f>
        <v>0</v>
      </c>
    </row>
    <row r="128" spans="1:63" s="12" customFormat="1" ht="22.9" customHeight="1">
      <c r="B128" s="165"/>
      <c r="C128" s="166"/>
      <c r="D128" s="167" t="s">
        <v>77</v>
      </c>
      <c r="E128" s="179" t="s">
        <v>83</v>
      </c>
      <c r="F128" s="179" t="s">
        <v>160</v>
      </c>
      <c r="G128" s="166"/>
      <c r="H128" s="166"/>
      <c r="I128" s="169"/>
      <c r="J128" s="180">
        <f>BK128</f>
        <v>0</v>
      </c>
      <c r="K128" s="166"/>
      <c r="L128" s="171"/>
      <c r="M128" s="172"/>
      <c r="N128" s="173"/>
      <c r="O128" s="173"/>
      <c r="P128" s="174">
        <f>SUM(P129:P232)</f>
        <v>0</v>
      </c>
      <c r="Q128" s="173"/>
      <c r="R128" s="174">
        <f>SUM(R129:R232)</f>
        <v>21.507529999999999</v>
      </c>
      <c r="S128" s="173"/>
      <c r="T128" s="175">
        <f>SUM(T129:T232)</f>
        <v>233.376</v>
      </c>
      <c r="AR128" s="176" t="s">
        <v>83</v>
      </c>
      <c r="AT128" s="177" t="s">
        <v>77</v>
      </c>
      <c r="AU128" s="177" t="s">
        <v>83</v>
      </c>
      <c r="AY128" s="176" t="s">
        <v>159</v>
      </c>
      <c r="BK128" s="178">
        <f>SUM(BK129:BK232)</f>
        <v>0</v>
      </c>
    </row>
    <row r="129" spans="1:65" s="2" customFormat="1" ht="21.75" customHeight="1">
      <c r="A129" s="33"/>
      <c r="B129" s="34"/>
      <c r="C129" s="181" t="s">
        <v>83</v>
      </c>
      <c r="D129" s="181" t="s">
        <v>161</v>
      </c>
      <c r="E129" s="182" t="s">
        <v>162</v>
      </c>
      <c r="F129" s="183" t="s">
        <v>163</v>
      </c>
      <c r="G129" s="184" t="s">
        <v>164</v>
      </c>
      <c r="H129" s="185">
        <v>268.5</v>
      </c>
      <c r="I129" s="186"/>
      <c r="J129" s="187">
        <f>ROUND(I129*H129,2)</f>
        <v>0</v>
      </c>
      <c r="K129" s="183" t="s">
        <v>165</v>
      </c>
      <c r="L129" s="38"/>
      <c r="M129" s="188" t="s">
        <v>1</v>
      </c>
      <c r="N129" s="189" t="s">
        <v>43</v>
      </c>
      <c r="O129" s="70"/>
      <c r="P129" s="190">
        <f>O129*H129</f>
        <v>0</v>
      </c>
      <c r="Q129" s="190">
        <v>0</v>
      </c>
      <c r="R129" s="190">
        <f>Q129*H129</f>
        <v>0</v>
      </c>
      <c r="S129" s="190">
        <v>0.255</v>
      </c>
      <c r="T129" s="191">
        <f>S129*H129</f>
        <v>68.467500000000001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2" t="s">
        <v>166</v>
      </c>
      <c r="AT129" s="192" t="s">
        <v>161</v>
      </c>
      <c r="AU129" s="192" t="s">
        <v>87</v>
      </c>
      <c r="AY129" s="16" t="s">
        <v>159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6" t="s">
        <v>83</v>
      </c>
      <c r="BK129" s="193">
        <f>ROUND(I129*H129,2)</f>
        <v>0</v>
      </c>
      <c r="BL129" s="16" t="s">
        <v>166</v>
      </c>
      <c r="BM129" s="192" t="s">
        <v>167</v>
      </c>
    </row>
    <row r="130" spans="1:65" s="2" customFormat="1" ht="29.25">
      <c r="A130" s="33"/>
      <c r="B130" s="34"/>
      <c r="C130" s="35"/>
      <c r="D130" s="194" t="s">
        <v>168</v>
      </c>
      <c r="E130" s="35"/>
      <c r="F130" s="195" t="s">
        <v>169</v>
      </c>
      <c r="G130" s="35"/>
      <c r="H130" s="35"/>
      <c r="I130" s="196"/>
      <c r="J130" s="35"/>
      <c r="K130" s="35"/>
      <c r="L130" s="38"/>
      <c r="M130" s="197"/>
      <c r="N130" s="19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168</v>
      </c>
      <c r="AU130" s="16" t="s">
        <v>87</v>
      </c>
    </row>
    <row r="131" spans="1:65" s="2" customFormat="1" ht="11.25">
      <c r="A131" s="33"/>
      <c r="B131" s="34"/>
      <c r="C131" s="35"/>
      <c r="D131" s="199" t="s">
        <v>170</v>
      </c>
      <c r="E131" s="35"/>
      <c r="F131" s="200" t="s">
        <v>171</v>
      </c>
      <c r="G131" s="35"/>
      <c r="H131" s="35"/>
      <c r="I131" s="196"/>
      <c r="J131" s="35"/>
      <c r="K131" s="35"/>
      <c r="L131" s="38"/>
      <c r="M131" s="197"/>
      <c r="N131" s="19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170</v>
      </c>
      <c r="AU131" s="16" t="s">
        <v>87</v>
      </c>
    </row>
    <row r="132" spans="1:65" s="13" customFormat="1" ht="11.25">
      <c r="B132" s="201"/>
      <c r="C132" s="202"/>
      <c r="D132" s="194" t="s">
        <v>172</v>
      </c>
      <c r="E132" s="203" t="s">
        <v>85</v>
      </c>
      <c r="F132" s="204" t="s">
        <v>173</v>
      </c>
      <c r="G132" s="202"/>
      <c r="H132" s="205">
        <v>268.5</v>
      </c>
      <c r="I132" s="206"/>
      <c r="J132" s="202"/>
      <c r="K132" s="202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172</v>
      </c>
      <c r="AU132" s="211" t="s">
        <v>87</v>
      </c>
      <c r="AV132" s="13" t="s">
        <v>87</v>
      </c>
      <c r="AW132" s="13" t="s">
        <v>33</v>
      </c>
      <c r="AX132" s="13" t="s">
        <v>83</v>
      </c>
      <c r="AY132" s="211" t="s">
        <v>159</v>
      </c>
    </row>
    <row r="133" spans="1:65" s="2" customFormat="1" ht="16.5" customHeight="1">
      <c r="A133" s="33"/>
      <c r="B133" s="34"/>
      <c r="C133" s="181" t="s">
        <v>87</v>
      </c>
      <c r="D133" s="181" t="s">
        <v>161</v>
      </c>
      <c r="E133" s="182" t="s">
        <v>174</v>
      </c>
      <c r="F133" s="183" t="s">
        <v>175</v>
      </c>
      <c r="G133" s="184" t="s">
        <v>164</v>
      </c>
      <c r="H133" s="185">
        <v>32.9</v>
      </c>
      <c r="I133" s="186"/>
      <c r="J133" s="187">
        <f>ROUND(I133*H133,2)</f>
        <v>0</v>
      </c>
      <c r="K133" s="183" t="s">
        <v>165</v>
      </c>
      <c r="L133" s="38"/>
      <c r="M133" s="188" t="s">
        <v>1</v>
      </c>
      <c r="N133" s="189" t="s">
        <v>43</v>
      </c>
      <c r="O133" s="70"/>
      <c r="P133" s="190">
        <f>O133*H133</f>
        <v>0</v>
      </c>
      <c r="Q133" s="190">
        <v>0</v>
      </c>
      <c r="R133" s="190">
        <f>Q133*H133</f>
        <v>0</v>
      </c>
      <c r="S133" s="190">
        <v>0.26</v>
      </c>
      <c r="T133" s="191">
        <f>S133*H133</f>
        <v>8.5540000000000003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2" t="s">
        <v>166</v>
      </c>
      <c r="AT133" s="192" t="s">
        <v>161</v>
      </c>
      <c r="AU133" s="192" t="s">
        <v>87</v>
      </c>
      <c r="AY133" s="16" t="s">
        <v>159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6" t="s">
        <v>83</v>
      </c>
      <c r="BK133" s="193">
        <f>ROUND(I133*H133,2)</f>
        <v>0</v>
      </c>
      <c r="BL133" s="16" t="s">
        <v>166</v>
      </c>
      <c r="BM133" s="192" t="s">
        <v>176</v>
      </c>
    </row>
    <row r="134" spans="1:65" s="2" customFormat="1" ht="19.5">
      <c r="A134" s="33"/>
      <c r="B134" s="34"/>
      <c r="C134" s="35"/>
      <c r="D134" s="194" t="s">
        <v>168</v>
      </c>
      <c r="E134" s="35"/>
      <c r="F134" s="195" t="s">
        <v>177</v>
      </c>
      <c r="G134" s="35"/>
      <c r="H134" s="35"/>
      <c r="I134" s="196"/>
      <c r="J134" s="35"/>
      <c r="K134" s="35"/>
      <c r="L134" s="38"/>
      <c r="M134" s="197"/>
      <c r="N134" s="19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168</v>
      </c>
      <c r="AU134" s="16" t="s">
        <v>87</v>
      </c>
    </row>
    <row r="135" spans="1:65" s="2" customFormat="1" ht="11.25">
      <c r="A135" s="33"/>
      <c r="B135" s="34"/>
      <c r="C135" s="35"/>
      <c r="D135" s="199" t="s">
        <v>170</v>
      </c>
      <c r="E135" s="35"/>
      <c r="F135" s="200" t="s">
        <v>178</v>
      </c>
      <c r="G135" s="35"/>
      <c r="H135" s="35"/>
      <c r="I135" s="196"/>
      <c r="J135" s="35"/>
      <c r="K135" s="35"/>
      <c r="L135" s="38"/>
      <c r="M135" s="197"/>
      <c r="N135" s="19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170</v>
      </c>
      <c r="AU135" s="16" t="s">
        <v>87</v>
      </c>
    </row>
    <row r="136" spans="1:65" s="13" customFormat="1" ht="11.25">
      <c r="B136" s="201"/>
      <c r="C136" s="202"/>
      <c r="D136" s="194" t="s">
        <v>172</v>
      </c>
      <c r="E136" s="203" t="s">
        <v>88</v>
      </c>
      <c r="F136" s="204" t="s">
        <v>179</v>
      </c>
      <c r="G136" s="202"/>
      <c r="H136" s="205">
        <v>32.9</v>
      </c>
      <c r="I136" s="206"/>
      <c r="J136" s="202"/>
      <c r="K136" s="202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172</v>
      </c>
      <c r="AU136" s="211" t="s">
        <v>87</v>
      </c>
      <c r="AV136" s="13" t="s">
        <v>87</v>
      </c>
      <c r="AW136" s="13" t="s">
        <v>33</v>
      </c>
      <c r="AX136" s="13" t="s">
        <v>83</v>
      </c>
      <c r="AY136" s="211" t="s">
        <v>159</v>
      </c>
    </row>
    <row r="137" spans="1:65" s="2" customFormat="1" ht="16.5" customHeight="1">
      <c r="A137" s="33"/>
      <c r="B137" s="34"/>
      <c r="C137" s="181" t="s">
        <v>180</v>
      </c>
      <c r="D137" s="181" t="s">
        <v>161</v>
      </c>
      <c r="E137" s="182" t="s">
        <v>181</v>
      </c>
      <c r="F137" s="183" t="s">
        <v>182</v>
      </c>
      <c r="G137" s="184" t="s">
        <v>164</v>
      </c>
      <c r="H137" s="185">
        <v>268.5</v>
      </c>
      <c r="I137" s="186"/>
      <c r="J137" s="187">
        <f>ROUND(I137*H137,2)</f>
        <v>0</v>
      </c>
      <c r="K137" s="183" t="s">
        <v>165</v>
      </c>
      <c r="L137" s="38"/>
      <c r="M137" s="188" t="s">
        <v>1</v>
      </c>
      <c r="N137" s="189" t="s">
        <v>43</v>
      </c>
      <c r="O137" s="70"/>
      <c r="P137" s="190">
        <f>O137*H137</f>
        <v>0</v>
      </c>
      <c r="Q137" s="190">
        <v>0</v>
      </c>
      <c r="R137" s="190">
        <f>Q137*H137</f>
        <v>0</v>
      </c>
      <c r="S137" s="190">
        <v>0.5</v>
      </c>
      <c r="T137" s="191">
        <f>S137*H137</f>
        <v>134.25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2" t="s">
        <v>166</v>
      </c>
      <c r="AT137" s="192" t="s">
        <v>161</v>
      </c>
      <c r="AU137" s="192" t="s">
        <v>87</v>
      </c>
      <c r="AY137" s="16" t="s">
        <v>159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6" t="s">
        <v>83</v>
      </c>
      <c r="BK137" s="193">
        <f>ROUND(I137*H137,2)</f>
        <v>0</v>
      </c>
      <c r="BL137" s="16" t="s">
        <v>166</v>
      </c>
      <c r="BM137" s="192" t="s">
        <v>183</v>
      </c>
    </row>
    <row r="138" spans="1:65" s="2" customFormat="1" ht="19.5">
      <c r="A138" s="33"/>
      <c r="B138" s="34"/>
      <c r="C138" s="35"/>
      <c r="D138" s="194" t="s">
        <v>168</v>
      </c>
      <c r="E138" s="35"/>
      <c r="F138" s="195" t="s">
        <v>184</v>
      </c>
      <c r="G138" s="35"/>
      <c r="H138" s="35"/>
      <c r="I138" s="196"/>
      <c r="J138" s="35"/>
      <c r="K138" s="35"/>
      <c r="L138" s="38"/>
      <c r="M138" s="197"/>
      <c r="N138" s="19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168</v>
      </c>
      <c r="AU138" s="16" t="s">
        <v>87</v>
      </c>
    </row>
    <row r="139" spans="1:65" s="2" customFormat="1" ht="11.25">
      <c r="A139" s="33"/>
      <c r="B139" s="34"/>
      <c r="C139" s="35"/>
      <c r="D139" s="199" t="s">
        <v>170</v>
      </c>
      <c r="E139" s="35"/>
      <c r="F139" s="200" t="s">
        <v>185</v>
      </c>
      <c r="G139" s="35"/>
      <c r="H139" s="35"/>
      <c r="I139" s="196"/>
      <c r="J139" s="35"/>
      <c r="K139" s="35"/>
      <c r="L139" s="38"/>
      <c r="M139" s="197"/>
      <c r="N139" s="19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170</v>
      </c>
      <c r="AU139" s="16" t="s">
        <v>87</v>
      </c>
    </row>
    <row r="140" spans="1:65" s="13" customFormat="1" ht="11.25">
      <c r="B140" s="201"/>
      <c r="C140" s="202"/>
      <c r="D140" s="194" t="s">
        <v>172</v>
      </c>
      <c r="E140" s="203" t="s">
        <v>1</v>
      </c>
      <c r="F140" s="204" t="s">
        <v>85</v>
      </c>
      <c r="G140" s="202"/>
      <c r="H140" s="205">
        <v>268.5</v>
      </c>
      <c r="I140" s="206"/>
      <c r="J140" s="202"/>
      <c r="K140" s="202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172</v>
      </c>
      <c r="AU140" s="211" t="s">
        <v>87</v>
      </c>
      <c r="AV140" s="13" t="s">
        <v>87</v>
      </c>
      <c r="AW140" s="13" t="s">
        <v>33</v>
      </c>
      <c r="AX140" s="13" t="s">
        <v>83</v>
      </c>
      <c r="AY140" s="211" t="s">
        <v>159</v>
      </c>
    </row>
    <row r="141" spans="1:65" s="2" customFormat="1" ht="16.5" customHeight="1">
      <c r="A141" s="33"/>
      <c r="B141" s="34"/>
      <c r="C141" s="181" t="s">
        <v>166</v>
      </c>
      <c r="D141" s="181" t="s">
        <v>161</v>
      </c>
      <c r="E141" s="182" t="s">
        <v>186</v>
      </c>
      <c r="F141" s="183" t="s">
        <v>187</v>
      </c>
      <c r="G141" s="184" t="s">
        <v>164</v>
      </c>
      <c r="H141" s="185">
        <v>32.9</v>
      </c>
      <c r="I141" s="186"/>
      <c r="J141" s="187">
        <f>ROUND(I141*H141,2)</f>
        <v>0</v>
      </c>
      <c r="K141" s="183" t="s">
        <v>165</v>
      </c>
      <c r="L141" s="38"/>
      <c r="M141" s="188" t="s">
        <v>1</v>
      </c>
      <c r="N141" s="189" t="s">
        <v>43</v>
      </c>
      <c r="O141" s="70"/>
      <c r="P141" s="190">
        <f>O141*H141</f>
        <v>0</v>
      </c>
      <c r="Q141" s="190">
        <v>0</v>
      </c>
      <c r="R141" s="190">
        <f>Q141*H141</f>
        <v>0</v>
      </c>
      <c r="S141" s="190">
        <v>0.44</v>
      </c>
      <c r="T141" s="191">
        <f>S141*H141</f>
        <v>14.475999999999999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2" t="s">
        <v>166</v>
      </c>
      <c r="AT141" s="192" t="s">
        <v>161</v>
      </c>
      <c r="AU141" s="192" t="s">
        <v>87</v>
      </c>
      <c r="AY141" s="16" t="s">
        <v>159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6" t="s">
        <v>83</v>
      </c>
      <c r="BK141" s="193">
        <f>ROUND(I141*H141,2)</f>
        <v>0</v>
      </c>
      <c r="BL141" s="16" t="s">
        <v>166</v>
      </c>
      <c r="BM141" s="192" t="s">
        <v>188</v>
      </c>
    </row>
    <row r="142" spans="1:65" s="2" customFormat="1" ht="19.5">
      <c r="A142" s="33"/>
      <c r="B142" s="34"/>
      <c r="C142" s="35"/>
      <c r="D142" s="194" t="s">
        <v>168</v>
      </c>
      <c r="E142" s="35"/>
      <c r="F142" s="195" t="s">
        <v>189</v>
      </c>
      <c r="G142" s="35"/>
      <c r="H142" s="35"/>
      <c r="I142" s="196"/>
      <c r="J142" s="35"/>
      <c r="K142" s="35"/>
      <c r="L142" s="38"/>
      <c r="M142" s="197"/>
      <c r="N142" s="19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87</v>
      </c>
    </row>
    <row r="143" spans="1:65" s="2" customFormat="1" ht="11.25">
      <c r="A143" s="33"/>
      <c r="B143" s="34"/>
      <c r="C143" s="35"/>
      <c r="D143" s="199" t="s">
        <v>170</v>
      </c>
      <c r="E143" s="35"/>
      <c r="F143" s="200" t="s">
        <v>190</v>
      </c>
      <c r="G143" s="35"/>
      <c r="H143" s="35"/>
      <c r="I143" s="196"/>
      <c r="J143" s="35"/>
      <c r="K143" s="35"/>
      <c r="L143" s="38"/>
      <c r="M143" s="197"/>
      <c r="N143" s="19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170</v>
      </c>
      <c r="AU143" s="16" t="s">
        <v>87</v>
      </c>
    </row>
    <row r="144" spans="1:65" s="13" customFormat="1" ht="11.25">
      <c r="B144" s="201"/>
      <c r="C144" s="202"/>
      <c r="D144" s="194" t="s">
        <v>172</v>
      </c>
      <c r="E144" s="203" t="s">
        <v>1</v>
      </c>
      <c r="F144" s="204" t="s">
        <v>88</v>
      </c>
      <c r="G144" s="202"/>
      <c r="H144" s="205">
        <v>32.9</v>
      </c>
      <c r="I144" s="206"/>
      <c r="J144" s="202"/>
      <c r="K144" s="202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172</v>
      </c>
      <c r="AU144" s="211" t="s">
        <v>87</v>
      </c>
      <c r="AV144" s="13" t="s">
        <v>87</v>
      </c>
      <c r="AW144" s="13" t="s">
        <v>33</v>
      </c>
      <c r="AX144" s="13" t="s">
        <v>83</v>
      </c>
      <c r="AY144" s="211" t="s">
        <v>159</v>
      </c>
    </row>
    <row r="145" spans="1:65" s="2" customFormat="1" ht="16.5" customHeight="1">
      <c r="A145" s="33"/>
      <c r="B145" s="34"/>
      <c r="C145" s="181" t="s">
        <v>191</v>
      </c>
      <c r="D145" s="181" t="s">
        <v>161</v>
      </c>
      <c r="E145" s="182" t="s">
        <v>192</v>
      </c>
      <c r="F145" s="183" t="s">
        <v>193</v>
      </c>
      <c r="G145" s="184" t="s">
        <v>164</v>
      </c>
      <c r="H145" s="185">
        <v>1.9</v>
      </c>
      <c r="I145" s="186"/>
      <c r="J145" s="187">
        <f>ROUND(I145*H145,2)</f>
        <v>0</v>
      </c>
      <c r="K145" s="183" t="s">
        <v>165</v>
      </c>
      <c r="L145" s="38"/>
      <c r="M145" s="188" t="s">
        <v>1</v>
      </c>
      <c r="N145" s="189" t="s">
        <v>43</v>
      </c>
      <c r="O145" s="70"/>
      <c r="P145" s="190">
        <f>O145*H145</f>
        <v>0</v>
      </c>
      <c r="Q145" s="190">
        <v>0</v>
      </c>
      <c r="R145" s="190">
        <f>Q145*H145</f>
        <v>0</v>
      </c>
      <c r="S145" s="190">
        <v>0.57999999999999996</v>
      </c>
      <c r="T145" s="191">
        <f>S145*H145</f>
        <v>1.1019999999999999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2" t="s">
        <v>166</v>
      </c>
      <c r="AT145" s="192" t="s">
        <v>161</v>
      </c>
      <c r="AU145" s="192" t="s">
        <v>87</v>
      </c>
      <c r="AY145" s="16" t="s">
        <v>159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6" t="s">
        <v>83</v>
      </c>
      <c r="BK145" s="193">
        <f>ROUND(I145*H145,2)</f>
        <v>0</v>
      </c>
      <c r="BL145" s="16" t="s">
        <v>166</v>
      </c>
      <c r="BM145" s="192" t="s">
        <v>194</v>
      </c>
    </row>
    <row r="146" spans="1:65" s="2" customFormat="1" ht="19.5">
      <c r="A146" s="33"/>
      <c r="B146" s="34"/>
      <c r="C146" s="35"/>
      <c r="D146" s="194" t="s">
        <v>168</v>
      </c>
      <c r="E146" s="35"/>
      <c r="F146" s="195" t="s">
        <v>195</v>
      </c>
      <c r="G146" s="35"/>
      <c r="H146" s="35"/>
      <c r="I146" s="196"/>
      <c r="J146" s="35"/>
      <c r="K146" s="35"/>
      <c r="L146" s="38"/>
      <c r="M146" s="197"/>
      <c r="N146" s="19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168</v>
      </c>
      <c r="AU146" s="16" t="s">
        <v>87</v>
      </c>
    </row>
    <row r="147" spans="1:65" s="2" customFormat="1" ht="11.25">
      <c r="A147" s="33"/>
      <c r="B147" s="34"/>
      <c r="C147" s="35"/>
      <c r="D147" s="199" t="s">
        <v>170</v>
      </c>
      <c r="E147" s="35"/>
      <c r="F147" s="200" t="s">
        <v>196</v>
      </c>
      <c r="G147" s="35"/>
      <c r="H147" s="35"/>
      <c r="I147" s="196"/>
      <c r="J147" s="35"/>
      <c r="K147" s="35"/>
      <c r="L147" s="38"/>
      <c r="M147" s="197"/>
      <c r="N147" s="19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170</v>
      </c>
      <c r="AU147" s="16" t="s">
        <v>87</v>
      </c>
    </row>
    <row r="148" spans="1:65" s="13" customFormat="1" ht="11.25">
      <c r="B148" s="201"/>
      <c r="C148" s="202"/>
      <c r="D148" s="194" t="s">
        <v>172</v>
      </c>
      <c r="E148" s="203" t="s">
        <v>1</v>
      </c>
      <c r="F148" s="204" t="s">
        <v>91</v>
      </c>
      <c r="G148" s="202"/>
      <c r="H148" s="205">
        <v>1.9</v>
      </c>
      <c r="I148" s="206"/>
      <c r="J148" s="202"/>
      <c r="K148" s="202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172</v>
      </c>
      <c r="AU148" s="211" t="s">
        <v>87</v>
      </c>
      <c r="AV148" s="13" t="s">
        <v>87</v>
      </c>
      <c r="AW148" s="13" t="s">
        <v>33</v>
      </c>
      <c r="AX148" s="13" t="s">
        <v>83</v>
      </c>
      <c r="AY148" s="211" t="s">
        <v>159</v>
      </c>
    </row>
    <row r="149" spans="1:65" s="2" customFormat="1" ht="16.5" customHeight="1">
      <c r="A149" s="33"/>
      <c r="B149" s="34"/>
      <c r="C149" s="181" t="s">
        <v>197</v>
      </c>
      <c r="D149" s="181" t="s">
        <v>161</v>
      </c>
      <c r="E149" s="182" t="s">
        <v>198</v>
      </c>
      <c r="F149" s="183" t="s">
        <v>199</v>
      </c>
      <c r="G149" s="184" t="s">
        <v>164</v>
      </c>
      <c r="H149" s="185">
        <v>1.9</v>
      </c>
      <c r="I149" s="186"/>
      <c r="J149" s="187">
        <f>ROUND(I149*H149,2)</f>
        <v>0</v>
      </c>
      <c r="K149" s="183" t="s">
        <v>165</v>
      </c>
      <c r="L149" s="38"/>
      <c r="M149" s="188" t="s">
        <v>1</v>
      </c>
      <c r="N149" s="189" t="s">
        <v>43</v>
      </c>
      <c r="O149" s="70"/>
      <c r="P149" s="190">
        <f>O149*H149</f>
        <v>0</v>
      </c>
      <c r="Q149" s="190">
        <v>0</v>
      </c>
      <c r="R149" s="190">
        <f>Q149*H149</f>
        <v>0</v>
      </c>
      <c r="S149" s="190">
        <v>0.22</v>
      </c>
      <c r="T149" s="191">
        <f>S149*H149</f>
        <v>0.41799999999999998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2" t="s">
        <v>166</v>
      </c>
      <c r="AT149" s="192" t="s">
        <v>161</v>
      </c>
      <c r="AU149" s="192" t="s">
        <v>87</v>
      </c>
      <c r="AY149" s="16" t="s">
        <v>159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6" t="s">
        <v>83</v>
      </c>
      <c r="BK149" s="193">
        <f>ROUND(I149*H149,2)</f>
        <v>0</v>
      </c>
      <c r="BL149" s="16" t="s">
        <v>166</v>
      </c>
      <c r="BM149" s="192" t="s">
        <v>200</v>
      </c>
    </row>
    <row r="150" spans="1:65" s="2" customFormat="1" ht="19.5">
      <c r="A150" s="33"/>
      <c r="B150" s="34"/>
      <c r="C150" s="35"/>
      <c r="D150" s="194" t="s">
        <v>168</v>
      </c>
      <c r="E150" s="35"/>
      <c r="F150" s="195" t="s">
        <v>201</v>
      </c>
      <c r="G150" s="35"/>
      <c r="H150" s="35"/>
      <c r="I150" s="196"/>
      <c r="J150" s="35"/>
      <c r="K150" s="35"/>
      <c r="L150" s="38"/>
      <c r="M150" s="197"/>
      <c r="N150" s="19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168</v>
      </c>
      <c r="AU150" s="16" t="s">
        <v>87</v>
      </c>
    </row>
    <row r="151" spans="1:65" s="2" customFormat="1" ht="11.25">
      <c r="A151" s="33"/>
      <c r="B151" s="34"/>
      <c r="C151" s="35"/>
      <c r="D151" s="199" t="s">
        <v>170</v>
      </c>
      <c r="E151" s="35"/>
      <c r="F151" s="200" t="s">
        <v>202</v>
      </c>
      <c r="G151" s="35"/>
      <c r="H151" s="35"/>
      <c r="I151" s="196"/>
      <c r="J151" s="35"/>
      <c r="K151" s="35"/>
      <c r="L151" s="38"/>
      <c r="M151" s="197"/>
      <c r="N151" s="19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170</v>
      </c>
      <c r="AU151" s="16" t="s">
        <v>87</v>
      </c>
    </row>
    <row r="152" spans="1:65" s="13" customFormat="1" ht="11.25">
      <c r="B152" s="201"/>
      <c r="C152" s="202"/>
      <c r="D152" s="194" t="s">
        <v>172</v>
      </c>
      <c r="E152" s="203" t="s">
        <v>91</v>
      </c>
      <c r="F152" s="204" t="s">
        <v>92</v>
      </c>
      <c r="G152" s="202"/>
      <c r="H152" s="205">
        <v>1.9</v>
      </c>
      <c r="I152" s="206"/>
      <c r="J152" s="202"/>
      <c r="K152" s="202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172</v>
      </c>
      <c r="AU152" s="211" t="s">
        <v>87</v>
      </c>
      <c r="AV152" s="13" t="s">
        <v>87</v>
      </c>
      <c r="AW152" s="13" t="s">
        <v>33</v>
      </c>
      <c r="AX152" s="13" t="s">
        <v>83</v>
      </c>
      <c r="AY152" s="211" t="s">
        <v>159</v>
      </c>
    </row>
    <row r="153" spans="1:65" s="2" customFormat="1" ht="16.5" customHeight="1">
      <c r="A153" s="33"/>
      <c r="B153" s="34"/>
      <c r="C153" s="181" t="s">
        <v>203</v>
      </c>
      <c r="D153" s="181" t="s">
        <v>161</v>
      </c>
      <c r="E153" s="182" t="s">
        <v>204</v>
      </c>
      <c r="F153" s="183" t="s">
        <v>205</v>
      </c>
      <c r="G153" s="184" t="s">
        <v>206</v>
      </c>
      <c r="H153" s="185">
        <v>4.3</v>
      </c>
      <c r="I153" s="186"/>
      <c r="J153" s="187">
        <f>ROUND(I153*H153,2)</f>
        <v>0</v>
      </c>
      <c r="K153" s="183" t="s">
        <v>165</v>
      </c>
      <c r="L153" s="38"/>
      <c r="M153" s="188" t="s">
        <v>1</v>
      </c>
      <c r="N153" s="189" t="s">
        <v>43</v>
      </c>
      <c r="O153" s="70"/>
      <c r="P153" s="190">
        <f>O153*H153</f>
        <v>0</v>
      </c>
      <c r="Q153" s="190">
        <v>0</v>
      </c>
      <c r="R153" s="190">
        <f>Q153*H153</f>
        <v>0</v>
      </c>
      <c r="S153" s="190">
        <v>0.20499999999999999</v>
      </c>
      <c r="T153" s="191">
        <f>S153*H153</f>
        <v>0.88149999999999995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2" t="s">
        <v>166</v>
      </c>
      <c r="AT153" s="192" t="s">
        <v>161</v>
      </c>
      <c r="AU153" s="192" t="s">
        <v>87</v>
      </c>
      <c r="AY153" s="16" t="s">
        <v>159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6" t="s">
        <v>83</v>
      </c>
      <c r="BK153" s="193">
        <f>ROUND(I153*H153,2)</f>
        <v>0</v>
      </c>
      <c r="BL153" s="16" t="s">
        <v>166</v>
      </c>
      <c r="BM153" s="192" t="s">
        <v>207</v>
      </c>
    </row>
    <row r="154" spans="1:65" s="2" customFormat="1" ht="19.5">
      <c r="A154" s="33"/>
      <c r="B154" s="34"/>
      <c r="C154" s="35"/>
      <c r="D154" s="194" t="s">
        <v>168</v>
      </c>
      <c r="E154" s="35"/>
      <c r="F154" s="195" t="s">
        <v>208</v>
      </c>
      <c r="G154" s="35"/>
      <c r="H154" s="35"/>
      <c r="I154" s="196"/>
      <c r="J154" s="35"/>
      <c r="K154" s="35"/>
      <c r="L154" s="38"/>
      <c r="M154" s="197"/>
      <c r="N154" s="19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168</v>
      </c>
      <c r="AU154" s="16" t="s">
        <v>87</v>
      </c>
    </row>
    <row r="155" spans="1:65" s="2" customFormat="1" ht="11.25">
      <c r="A155" s="33"/>
      <c r="B155" s="34"/>
      <c r="C155" s="35"/>
      <c r="D155" s="199" t="s">
        <v>170</v>
      </c>
      <c r="E155" s="35"/>
      <c r="F155" s="200" t="s">
        <v>209</v>
      </c>
      <c r="G155" s="35"/>
      <c r="H155" s="35"/>
      <c r="I155" s="196"/>
      <c r="J155" s="35"/>
      <c r="K155" s="35"/>
      <c r="L155" s="38"/>
      <c r="M155" s="197"/>
      <c r="N155" s="19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170</v>
      </c>
      <c r="AU155" s="16" t="s">
        <v>87</v>
      </c>
    </row>
    <row r="156" spans="1:65" s="2" customFormat="1" ht="16.5" customHeight="1">
      <c r="A156" s="33"/>
      <c r="B156" s="34"/>
      <c r="C156" s="181" t="s">
        <v>210</v>
      </c>
      <c r="D156" s="181" t="s">
        <v>161</v>
      </c>
      <c r="E156" s="182" t="s">
        <v>211</v>
      </c>
      <c r="F156" s="183" t="s">
        <v>212</v>
      </c>
      <c r="G156" s="184" t="s">
        <v>206</v>
      </c>
      <c r="H156" s="185">
        <v>1.8</v>
      </c>
      <c r="I156" s="186"/>
      <c r="J156" s="187">
        <f>ROUND(I156*H156,2)</f>
        <v>0</v>
      </c>
      <c r="K156" s="183" t="s">
        <v>165</v>
      </c>
      <c r="L156" s="38"/>
      <c r="M156" s="188" t="s">
        <v>1</v>
      </c>
      <c r="N156" s="189" t="s">
        <v>43</v>
      </c>
      <c r="O156" s="70"/>
      <c r="P156" s="190">
        <f>O156*H156</f>
        <v>0</v>
      </c>
      <c r="Q156" s="190">
        <v>0</v>
      </c>
      <c r="R156" s="190">
        <f>Q156*H156</f>
        <v>0</v>
      </c>
      <c r="S156" s="190">
        <v>0.115</v>
      </c>
      <c r="T156" s="191">
        <f>S156*H156</f>
        <v>0.20700000000000002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2" t="s">
        <v>166</v>
      </c>
      <c r="AT156" s="192" t="s">
        <v>161</v>
      </c>
      <c r="AU156" s="192" t="s">
        <v>87</v>
      </c>
      <c r="AY156" s="16" t="s">
        <v>159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6" t="s">
        <v>83</v>
      </c>
      <c r="BK156" s="193">
        <f>ROUND(I156*H156,2)</f>
        <v>0</v>
      </c>
      <c r="BL156" s="16" t="s">
        <v>166</v>
      </c>
      <c r="BM156" s="192" t="s">
        <v>213</v>
      </c>
    </row>
    <row r="157" spans="1:65" s="2" customFormat="1" ht="19.5">
      <c r="A157" s="33"/>
      <c r="B157" s="34"/>
      <c r="C157" s="35"/>
      <c r="D157" s="194" t="s">
        <v>168</v>
      </c>
      <c r="E157" s="35"/>
      <c r="F157" s="195" t="s">
        <v>214</v>
      </c>
      <c r="G157" s="35"/>
      <c r="H157" s="35"/>
      <c r="I157" s="196"/>
      <c r="J157" s="35"/>
      <c r="K157" s="35"/>
      <c r="L157" s="38"/>
      <c r="M157" s="197"/>
      <c r="N157" s="19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168</v>
      </c>
      <c r="AU157" s="16" t="s">
        <v>87</v>
      </c>
    </row>
    <row r="158" spans="1:65" s="2" customFormat="1" ht="11.25">
      <c r="A158" s="33"/>
      <c r="B158" s="34"/>
      <c r="C158" s="35"/>
      <c r="D158" s="199" t="s">
        <v>170</v>
      </c>
      <c r="E158" s="35"/>
      <c r="F158" s="200" t="s">
        <v>215</v>
      </c>
      <c r="G158" s="35"/>
      <c r="H158" s="35"/>
      <c r="I158" s="196"/>
      <c r="J158" s="35"/>
      <c r="K158" s="35"/>
      <c r="L158" s="38"/>
      <c r="M158" s="197"/>
      <c r="N158" s="19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170</v>
      </c>
      <c r="AU158" s="16" t="s">
        <v>87</v>
      </c>
    </row>
    <row r="159" spans="1:65" s="2" customFormat="1" ht="16.5" customHeight="1">
      <c r="A159" s="33"/>
      <c r="B159" s="34"/>
      <c r="C159" s="181" t="s">
        <v>216</v>
      </c>
      <c r="D159" s="181" t="s">
        <v>161</v>
      </c>
      <c r="E159" s="182" t="s">
        <v>217</v>
      </c>
      <c r="F159" s="183" t="s">
        <v>218</v>
      </c>
      <c r="G159" s="184" t="s">
        <v>206</v>
      </c>
      <c r="H159" s="185">
        <v>125.5</v>
      </c>
      <c r="I159" s="186"/>
      <c r="J159" s="187">
        <f>ROUND(I159*H159,2)</f>
        <v>0</v>
      </c>
      <c r="K159" s="183" t="s">
        <v>165</v>
      </c>
      <c r="L159" s="38"/>
      <c r="M159" s="188" t="s">
        <v>1</v>
      </c>
      <c r="N159" s="189" t="s">
        <v>43</v>
      </c>
      <c r="O159" s="70"/>
      <c r="P159" s="190">
        <f>O159*H159</f>
        <v>0</v>
      </c>
      <c r="Q159" s="190">
        <v>0</v>
      </c>
      <c r="R159" s="190">
        <f>Q159*H159</f>
        <v>0</v>
      </c>
      <c r="S159" s="190">
        <v>0.04</v>
      </c>
      <c r="T159" s="191">
        <f>S159*H159</f>
        <v>5.0200000000000005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166</v>
      </c>
      <c r="AT159" s="192" t="s">
        <v>161</v>
      </c>
      <c r="AU159" s="192" t="s">
        <v>87</v>
      </c>
      <c r="AY159" s="16" t="s">
        <v>159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83</v>
      </c>
      <c r="BK159" s="193">
        <f>ROUND(I159*H159,2)</f>
        <v>0</v>
      </c>
      <c r="BL159" s="16" t="s">
        <v>166</v>
      </c>
      <c r="BM159" s="192" t="s">
        <v>219</v>
      </c>
    </row>
    <row r="160" spans="1:65" s="2" customFormat="1" ht="19.5">
      <c r="A160" s="33"/>
      <c r="B160" s="34"/>
      <c r="C160" s="35"/>
      <c r="D160" s="194" t="s">
        <v>168</v>
      </c>
      <c r="E160" s="35"/>
      <c r="F160" s="195" t="s">
        <v>220</v>
      </c>
      <c r="G160" s="35"/>
      <c r="H160" s="35"/>
      <c r="I160" s="196"/>
      <c r="J160" s="35"/>
      <c r="K160" s="35"/>
      <c r="L160" s="38"/>
      <c r="M160" s="197"/>
      <c r="N160" s="19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168</v>
      </c>
      <c r="AU160" s="16" t="s">
        <v>87</v>
      </c>
    </row>
    <row r="161" spans="1:65" s="2" customFormat="1" ht="11.25">
      <c r="A161" s="33"/>
      <c r="B161" s="34"/>
      <c r="C161" s="35"/>
      <c r="D161" s="199" t="s">
        <v>170</v>
      </c>
      <c r="E161" s="35"/>
      <c r="F161" s="200" t="s">
        <v>221</v>
      </c>
      <c r="G161" s="35"/>
      <c r="H161" s="35"/>
      <c r="I161" s="196"/>
      <c r="J161" s="35"/>
      <c r="K161" s="35"/>
      <c r="L161" s="38"/>
      <c r="M161" s="197"/>
      <c r="N161" s="19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170</v>
      </c>
      <c r="AU161" s="16" t="s">
        <v>87</v>
      </c>
    </row>
    <row r="162" spans="1:65" s="13" customFormat="1" ht="11.25">
      <c r="B162" s="201"/>
      <c r="C162" s="202"/>
      <c r="D162" s="194" t="s">
        <v>172</v>
      </c>
      <c r="E162" s="203" t="s">
        <v>1</v>
      </c>
      <c r="F162" s="204" t="s">
        <v>222</v>
      </c>
      <c r="G162" s="202"/>
      <c r="H162" s="205">
        <v>125.5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172</v>
      </c>
      <c r="AU162" s="211" t="s">
        <v>87</v>
      </c>
      <c r="AV162" s="13" t="s">
        <v>87</v>
      </c>
      <c r="AW162" s="13" t="s">
        <v>33</v>
      </c>
      <c r="AX162" s="13" t="s">
        <v>83</v>
      </c>
      <c r="AY162" s="211" t="s">
        <v>159</v>
      </c>
    </row>
    <row r="163" spans="1:65" s="2" customFormat="1" ht="21.75" customHeight="1">
      <c r="A163" s="33"/>
      <c r="B163" s="34"/>
      <c r="C163" s="181" t="s">
        <v>223</v>
      </c>
      <c r="D163" s="181" t="s">
        <v>161</v>
      </c>
      <c r="E163" s="182" t="s">
        <v>224</v>
      </c>
      <c r="F163" s="183" t="s">
        <v>225</v>
      </c>
      <c r="G163" s="184" t="s">
        <v>226</v>
      </c>
      <c r="H163" s="185">
        <v>12.65</v>
      </c>
      <c r="I163" s="186"/>
      <c r="J163" s="187">
        <f>ROUND(I163*H163,2)</f>
        <v>0</v>
      </c>
      <c r="K163" s="183" t="s">
        <v>165</v>
      </c>
      <c r="L163" s="38"/>
      <c r="M163" s="188" t="s">
        <v>1</v>
      </c>
      <c r="N163" s="189" t="s">
        <v>43</v>
      </c>
      <c r="O163" s="70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166</v>
      </c>
      <c r="AT163" s="192" t="s">
        <v>161</v>
      </c>
      <c r="AU163" s="192" t="s">
        <v>87</v>
      </c>
      <c r="AY163" s="16" t="s">
        <v>159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6" t="s">
        <v>83</v>
      </c>
      <c r="BK163" s="193">
        <f>ROUND(I163*H163,2)</f>
        <v>0</v>
      </c>
      <c r="BL163" s="16" t="s">
        <v>166</v>
      </c>
      <c r="BM163" s="192" t="s">
        <v>227</v>
      </c>
    </row>
    <row r="164" spans="1:65" s="2" customFormat="1" ht="11.25">
      <c r="A164" s="33"/>
      <c r="B164" s="34"/>
      <c r="C164" s="35"/>
      <c r="D164" s="194" t="s">
        <v>168</v>
      </c>
      <c r="E164" s="35"/>
      <c r="F164" s="195" t="s">
        <v>228</v>
      </c>
      <c r="G164" s="35"/>
      <c r="H164" s="35"/>
      <c r="I164" s="196"/>
      <c r="J164" s="35"/>
      <c r="K164" s="35"/>
      <c r="L164" s="38"/>
      <c r="M164" s="197"/>
      <c r="N164" s="19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168</v>
      </c>
      <c r="AU164" s="16" t="s">
        <v>87</v>
      </c>
    </row>
    <row r="165" spans="1:65" s="2" customFormat="1" ht="11.25">
      <c r="A165" s="33"/>
      <c r="B165" s="34"/>
      <c r="C165" s="35"/>
      <c r="D165" s="199" t="s">
        <v>170</v>
      </c>
      <c r="E165" s="35"/>
      <c r="F165" s="200" t="s">
        <v>229</v>
      </c>
      <c r="G165" s="35"/>
      <c r="H165" s="35"/>
      <c r="I165" s="196"/>
      <c r="J165" s="35"/>
      <c r="K165" s="35"/>
      <c r="L165" s="38"/>
      <c r="M165" s="197"/>
      <c r="N165" s="19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170</v>
      </c>
      <c r="AU165" s="16" t="s">
        <v>87</v>
      </c>
    </row>
    <row r="166" spans="1:65" s="13" customFormat="1" ht="11.25">
      <c r="B166" s="201"/>
      <c r="C166" s="202"/>
      <c r="D166" s="194" t="s">
        <v>172</v>
      </c>
      <c r="E166" s="203" t="s">
        <v>107</v>
      </c>
      <c r="F166" s="204" t="s">
        <v>230</v>
      </c>
      <c r="G166" s="202"/>
      <c r="H166" s="205">
        <v>12.65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172</v>
      </c>
      <c r="AU166" s="211" t="s">
        <v>87</v>
      </c>
      <c r="AV166" s="13" t="s">
        <v>87</v>
      </c>
      <c r="AW166" s="13" t="s">
        <v>33</v>
      </c>
      <c r="AX166" s="13" t="s">
        <v>83</v>
      </c>
      <c r="AY166" s="211" t="s">
        <v>159</v>
      </c>
    </row>
    <row r="167" spans="1:65" s="2" customFormat="1" ht="21.75" customHeight="1">
      <c r="A167" s="33"/>
      <c r="B167" s="34"/>
      <c r="C167" s="181" t="s">
        <v>231</v>
      </c>
      <c r="D167" s="181" t="s">
        <v>161</v>
      </c>
      <c r="E167" s="182" t="s">
        <v>232</v>
      </c>
      <c r="F167" s="183" t="s">
        <v>233</v>
      </c>
      <c r="G167" s="184" t="s">
        <v>226</v>
      </c>
      <c r="H167" s="185">
        <v>42.91</v>
      </c>
      <c r="I167" s="186"/>
      <c r="J167" s="187">
        <f>ROUND(I167*H167,2)</f>
        <v>0</v>
      </c>
      <c r="K167" s="183" t="s">
        <v>165</v>
      </c>
      <c r="L167" s="38"/>
      <c r="M167" s="188" t="s">
        <v>1</v>
      </c>
      <c r="N167" s="189" t="s">
        <v>43</v>
      </c>
      <c r="O167" s="70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166</v>
      </c>
      <c r="AT167" s="192" t="s">
        <v>161</v>
      </c>
      <c r="AU167" s="192" t="s">
        <v>87</v>
      </c>
      <c r="AY167" s="16" t="s">
        <v>159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6" t="s">
        <v>83</v>
      </c>
      <c r="BK167" s="193">
        <f>ROUND(I167*H167,2)</f>
        <v>0</v>
      </c>
      <c r="BL167" s="16" t="s">
        <v>166</v>
      </c>
      <c r="BM167" s="192" t="s">
        <v>234</v>
      </c>
    </row>
    <row r="168" spans="1:65" s="2" customFormat="1" ht="11.25">
      <c r="A168" s="33"/>
      <c r="B168" s="34"/>
      <c r="C168" s="35"/>
      <c r="D168" s="194" t="s">
        <v>168</v>
      </c>
      <c r="E168" s="35"/>
      <c r="F168" s="195" t="s">
        <v>235</v>
      </c>
      <c r="G168" s="35"/>
      <c r="H168" s="35"/>
      <c r="I168" s="196"/>
      <c r="J168" s="35"/>
      <c r="K168" s="35"/>
      <c r="L168" s="38"/>
      <c r="M168" s="197"/>
      <c r="N168" s="19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168</v>
      </c>
      <c r="AU168" s="16" t="s">
        <v>87</v>
      </c>
    </row>
    <row r="169" spans="1:65" s="2" customFormat="1" ht="11.25">
      <c r="A169" s="33"/>
      <c r="B169" s="34"/>
      <c r="C169" s="35"/>
      <c r="D169" s="199" t="s">
        <v>170</v>
      </c>
      <c r="E169" s="35"/>
      <c r="F169" s="200" t="s">
        <v>236</v>
      </c>
      <c r="G169" s="35"/>
      <c r="H169" s="35"/>
      <c r="I169" s="196"/>
      <c r="J169" s="35"/>
      <c r="K169" s="35"/>
      <c r="L169" s="38"/>
      <c r="M169" s="197"/>
      <c r="N169" s="19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170</v>
      </c>
      <c r="AU169" s="16" t="s">
        <v>87</v>
      </c>
    </row>
    <row r="170" spans="1:65" s="13" customFormat="1" ht="11.25">
      <c r="B170" s="201"/>
      <c r="C170" s="202"/>
      <c r="D170" s="194" t="s">
        <v>172</v>
      </c>
      <c r="E170" s="203" t="s">
        <v>99</v>
      </c>
      <c r="F170" s="204" t="s">
        <v>237</v>
      </c>
      <c r="G170" s="202"/>
      <c r="H170" s="205">
        <v>42.91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172</v>
      </c>
      <c r="AU170" s="211" t="s">
        <v>87</v>
      </c>
      <c r="AV170" s="13" t="s">
        <v>87</v>
      </c>
      <c r="AW170" s="13" t="s">
        <v>33</v>
      </c>
      <c r="AX170" s="13" t="s">
        <v>83</v>
      </c>
      <c r="AY170" s="211" t="s">
        <v>159</v>
      </c>
    </row>
    <row r="171" spans="1:65" s="2" customFormat="1" ht="21.75" customHeight="1">
      <c r="A171" s="33"/>
      <c r="B171" s="34"/>
      <c r="C171" s="181" t="s">
        <v>8</v>
      </c>
      <c r="D171" s="181" t="s">
        <v>161</v>
      </c>
      <c r="E171" s="182" t="s">
        <v>238</v>
      </c>
      <c r="F171" s="183" t="s">
        <v>239</v>
      </c>
      <c r="G171" s="184" t="s">
        <v>226</v>
      </c>
      <c r="H171" s="185">
        <v>41.2</v>
      </c>
      <c r="I171" s="186"/>
      <c r="J171" s="187">
        <f>ROUND(I171*H171,2)</f>
        <v>0</v>
      </c>
      <c r="K171" s="183" t="s">
        <v>165</v>
      </c>
      <c r="L171" s="38"/>
      <c r="M171" s="188" t="s">
        <v>1</v>
      </c>
      <c r="N171" s="189" t="s">
        <v>43</v>
      </c>
      <c r="O171" s="70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2" t="s">
        <v>166</v>
      </c>
      <c r="AT171" s="192" t="s">
        <v>161</v>
      </c>
      <c r="AU171" s="192" t="s">
        <v>87</v>
      </c>
      <c r="AY171" s="16" t="s">
        <v>159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6" t="s">
        <v>83</v>
      </c>
      <c r="BK171" s="193">
        <f>ROUND(I171*H171,2)</f>
        <v>0</v>
      </c>
      <c r="BL171" s="16" t="s">
        <v>166</v>
      </c>
      <c r="BM171" s="192" t="s">
        <v>240</v>
      </c>
    </row>
    <row r="172" spans="1:65" s="2" customFormat="1" ht="19.5">
      <c r="A172" s="33"/>
      <c r="B172" s="34"/>
      <c r="C172" s="35"/>
      <c r="D172" s="194" t="s">
        <v>168</v>
      </c>
      <c r="E172" s="35"/>
      <c r="F172" s="195" t="s">
        <v>241</v>
      </c>
      <c r="G172" s="35"/>
      <c r="H172" s="35"/>
      <c r="I172" s="196"/>
      <c r="J172" s="35"/>
      <c r="K172" s="35"/>
      <c r="L172" s="38"/>
      <c r="M172" s="197"/>
      <c r="N172" s="19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168</v>
      </c>
      <c r="AU172" s="16" t="s">
        <v>87</v>
      </c>
    </row>
    <row r="173" spans="1:65" s="2" customFormat="1" ht="11.25">
      <c r="A173" s="33"/>
      <c r="B173" s="34"/>
      <c r="C173" s="35"/>
      <c r="D173" s="199" t="s">
        <v>170</v>
      </c>
      <c r="E173" s="35"/>
      <c r="F173" s="200" t="s">
        <v>242</v>
      </c>
      <c r="G173" s="35"/>
      <c r="H173" s="35"/>
      <c r="I173" s="196"/>
      <c r="J173" s="35"/>
      <c r="K173" s="35"/>
      <c r="L173" s="38"/>
      <c r="M173" s="197"/>
      <c r="N173" s="19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170</v>
      </c>
      <c r="AU173" s="16" t="s">
        <v>87</v>
      </c>
    </row>
    <row r="174" spans="1:65" s="13" customFormat="1" ht="11.25">
      <c r="B174" s="201"/>
      <c r="C174" s="202"/>
      <c r="D174" s="194" t="s">
        <v>172</v>
      </c>
      <c r="E174" s="203" t="s">
        <v>101</v>
      </c>
      <c r="F174" s="204" t="s">
        <v>243</v>
      </c>
      <c r="G174" s="202"/>
      <c r="H174" s="205">
        <v>41.2</v>
      </c>
      <c r="I174" s="206"/>
      <c r="J174" s="202"/>
      <c r="K174" s="202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172</v>
      </c>
      <c r="AU174" s="211" t="s">
        <v>87</v>
      </c>
      <c r="AV174" s="13" t="s">
        <v>87</v>
      </c>
      <c r="AW174" s="13" t="s">
        <v>33</v>
      </c>
      <c r="AX174" s="13" t="s">
        <v>83</v>
      </c>
      <c r="AY174" s="211" t="s">
        <v>159</v>
      </c>
    </row>
    <row r="175" spans="1:65" s="2" customFormat="1" ht="21.75" customHeight="1">
      <c r="A175" s="33"/>
      <c r="B175" s="34"/>
      <c r="C175" s="181" t="s">
        <v>244</v>
      </c>
      <c r="D175" s="181" t="s">
        <v>161</v>
      </c>
      <c r="E175" s="182" t="s">
        <v>245</v>
      </c>
      <c r="F175" s="183" t="s">
        <v>246</v>
      </c>
      <c r="G175" s="184" t="s">
        <v>226</v>
      </c>
      <c r="H175" s="185">
        <v>52.326000000000001</v>
      </c>
      <c r="I175" s="186"/>
      <c r="J175" s="187">
        <f>ROUND(I175*H175,2)</f>
        <v>0</v>
      </c>
      <c r="K175" s="183" t="s">
        <v>165</v>
      </c>
      <c r="L175" s="38"/>
      <c r="M175" s="188" t="s">
        <v>1</v>
      </c>
      <c r="N175" s="189" t="s">
        <v>43</v>
      </c>
      <c r="O175" s="70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2" t="s">
        <v>166</v>
      </c>
      <c r="AT175" s="192" t="s">
        <v>161</v>
      </c>
      <c r="AU175" s="192" t="s">
        <v>87</v>
      </c>
      <c r="AY175" s="16" t="s">
        <v>159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6" t="s">
        <v>83</v>
      </c>
      <c r="BK175" s="193">
        <f>ROUND(I175*H175,2)</f>
        <v>0</v>
      </c>
      <c r="BL175" s="16" t="s">
        <v>166</v>
      </c>
      <c r="BM175" s="192" t="s">
        <v>247</v>
      </c>
    </row>
    <row r="176" spans="1:65" s="2" customFormat="1" ht="19.5">
      <c r="A176" s="33"/>
      <c r="B176" s="34"/>
      <c r="C176" s="35"/>
      <c r="D176" s="194" t="s">
        <v>168</v>
      </c>
      <c r="E176" s="35"/>
      <c r="F176" s="195" t="s">
        <v>248</v>
      </c>
      <c r="G176" s="35"/>
      <c r="H176" s="35"/>
      <c r="I176" s="196"/>
      <c r="J176" s="35"/>
      <c r="K176" s="35"/>
      <c r="L176" s="38"/>
      <c r="M176" s="197"/>
      <c r="N176" s="19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168</v>
      </c>
      <c r="AU176" s="16" t="s">
        <v>87</v>
      </c>
    </row>
    <row r="177" spans="1:65" s="2" customFormat="1" ht="11.25">
      <c r="A177" s="33"/>
      <c r="B177" s="34"/>
      <c r="C177" s="35"/>
      <c r="D177" s="199" t="s">
        <v>170</v>
      </c>
      <c r="E177" s="35"/>
      <c r="F177" s="200" t="s">
        <v>249</v>
      </c>
      <c r="G177" s="35"/>
      <c r="H177" s="35"/>
      <c r="I177" s="196"/>
      <c r="J177" s="35"/>
      <c r="K177" s="35"/>
      <c r="L177" s="38"/>
      <c r="M177" s="197"/>
      <c r="N177" s="19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170</v>
      </c>
      <c r="AU177" s="16" t="s">
        <v>87</v>
      </c>
    </row>
    <row r="178" spans="1:65" s="13" customFormat="1" ht="11.25">
      <c r="B178" s="201"/>
      <c r="C178" s="202"/>
      <c r="D178" s="194" t="s">
        <v>172</v>
      </c>
      <c r="E178" s="203" t="s">
        <v>1</v>
      </c>
      <c r="F178" s="204" t="s">
        <v>250</v>
      </c>
      <c r="G178" s="202"/>
      <c r="H178" s="205">
        <v>52.326000000000001</v>
      </c>
      <c r="I178" s="206"/>
      <c r="J178" s="202"/>
      <c r="K178" s="202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172</v>
      </c>
      <c r="AU178" s="211" t="s">
        <v>87</v>
      </c>
      <c r="AV178" s="13" t="s">
        <v>87</v>
      </c>
      <c r="AW178" s="13" t="s">
        <v>33</v>
      </c>
      <c r="AX178" s="13" t="s">
        <v>83</v>
      </c>
      <c r="AY178" s="211" t="s">
        <v>159</v>
      </c>
    </row>
    <row r="179" spans="1:65" s="2" customFormat="1" ht="21.75" customHeight="1">
      <c r="A179" s="33"/>
      <c r="B179" s="34"/>
      <c r="C179" s="181" t="s">
        <v>251</v>
      </c>
      <c r="D179" s="181" t="s">
        <v>161</v>
      </c>
      <c r="E179" s="182" t="s">
        <v>252</v>
      </c>
      <c r="F179" s="183" t="s">
        <v>253</v>
      </c>
      <c r="G179" s="184" t="s">
        <v>226</v>
      </c>
      <c r="H179" s="185">
        <v>64.272000000000006</v>
      </c>
      <c r="I179" s="186"/>
      <c r="J179" s="187">
        <f>ROUND(I179*H179,2)</f>
        <v>0</v>
      </c>
      <c r="K179" s="183" t="s">
        <v>165</v>
      </c>
      <c r="L179" s="38"/>
      <c r="M179" s="188" t="s">
        <v>1</v>
      </c>
      <c r="N179" s="189" t="s">
        <v>43</v>
      </c>
      <c r="O179" s="70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2" t="s">
        <v>166</v>
      </c>
      <c r="AT179" s="192" t="s">
        <v>161</v>
      </c>
      <c r="AU179" s="192" t="s">
        <v>87</v>
      </c>
      <c r="AY179" s="16" t="s">
        <v>159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6" t="s">
        <v>83</v>
      </c>
      <c r="BK179" s="193">
        <f>ROUND(I179*H179,2)</f>
        <v>0</v>
      </c>
      <c r="BL179" s="16" t="s">
        <v>166</v>
      </c>
      <c r="BM179" s="192" t="s">
        <v>254</v>
      </c>
    </row>
    <row r="180" spans="1:65" s="2" customFormat="1" ht="19.5">
      <c r="A180" s="33"/>
      <c r="B180" s="34"/>
      <c r="C180" s="35"/>
      <c r="D180" s="194" t="s">
        <v>168</v>
      </c>
      <c r="E180" s="35"/>
      <c r="F180" s="195" t="s">
        <v>255</v>
      </c>
      <c r="G180" s="35"/>
      <c r="H180" s="35"/>
      <c r="I180" s="196"/>
      <c r="J180" s="35"/>
      <c r="K180" s="35"/>
      <c r="L180" s="38"/>
      <c r="M180" s="197"/>
      <c r="N180" s="19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168</v>
      </c>
      <c r="AU180" s="16" t="s">
        <v>87</v>
      </c>
    </row>
    <row r="181" spans="1:65" s="2" customFormat="1" ht="11.25">
      <c r="A181" s="33"/>
      <c r="B181" s="34"/>
      <c r="C181" s="35"/>
      <c r="D181" s="199" t="s">
        <v>170</v>
      </c>
      <c r="E181" s="35"/>
      <c r="F181" s="200" t="s">
        <v>256</v>
      </c>
      <c r="G181" s="35"/>
      <c r="H181" s="35"/>
      <c r="I181" s="196"/>
      <c r="J181" s="35"/>
      <c r="K181" s="35"/>
      <c r="L181" s="38"/>
      <c r="M181" s="197"/>
      <c r="N181" s="19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170</v>
      </c>
      <c r="AU181" s="16" t="s">
        <v>87</v>
      </c>
    </row>
    <row r="182" spans="1:65" s="13" customFormat="1" ht="11.25">
      <c r="B182" s="201"/>
      <c r="C182" s="202"/>
      <c r="D182" s="194" t="s">
        <v>172</v>
      </c>
      <c r="E182" s="203" t="s">
        <v>109</v>
      </c>
      <c r="F182" s="204" t="s">
        <v>257</v>
      </c>
      <c r="G182" s="202"/>
      <c r="H182" s="205">
        <v>64.272000000000006</v>
      </c>
      <c r="I182" s="206"/>
      <c r="J182" s="202"/>
      <c r="K182" s="202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172</v>
      </c>
      <c r="AU182" s="211" t="s">
        <v>87</v>
      </c>
      <c r="AV182" s="13" t="s">
        <v>87</v>
      </c>
      <c r="AW182" s="13" t="s">
        <v>33</v>
      </c>
      <c r="AX182" s="13" t="s">
        <v>83</v>
      </c>
      <c r="AY182" s="211" t="s">
        <v>159</v>
      </c>
    </row>
    <row r="183" spans="1:65" s="2" customFormat="1" ht="24.2" customHeight="1">
      <c r="A183" s="33"/>
      <c r="B183" s="34"/>
      <c r="C183" s="181" t="s">
        <v>258</v>
      </c>
      <c r="D183" s="181" t="s">
        <v>161</v>
      </c>
      <c r="E183" s="182" t="s">
        <v>259</v>
      </c>
      <c r="F183" s="183" t="s">
        <v>260</v>
      </c>
      <c r="G183" s="184" t="s">
        <v>226</v>
      </c>
      <c r="H183" s="185">
        <v>771.26400000000001</v>
      </c>
      <c r="I183" s="186"/>
      <c r="J183" s="187">
        <f>ROUND(I183*H183,2)</f>
        <v>0</v>
      </c>
      <c r="K183" s="183" t="s">
        <v>165</v>
      </c>
      <c r="L183" s="38"/>
      <c r="M183" s="188" t="s">
        <v>1</v>
      </c>
      <c r="N183" s="189" t="s">
        <v>43</v>
      </c>
      <c r="O183" s="70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2" t="s">
        <v>166</v>
      </c>
      <c r="AT183" s="192" t="s">
        <v>161</v>
      </c>
      <c r="AU183" s="192" t="s">
        <v>87</v>
      </c>
      <c r="AY183" s="16" t="s">
        <v>159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6" t="s">
        <v>83</v>
      </c>
      <c r="BK183" s="193">
        <f>ROUND(I183*H183,2)</f>
        <v>0</v>
      </c>
      <c r="BL183" s="16" t="s">
        <v>166</v>
      </c>
      <c r="BM183" s="192" t="s">
        <v>261</v>
      </c>
    </row>
    <row r="184" spans="1:65" s="2" customFormat="1" ht="19.5">
      <c r="A184" s="33"/>
      <c r="B184" s="34"/>
      <c r="C184" s="35"/>
      <c r="D184" s="194" t="s">
        <v>168</v>
      </c>
      <c r="E184" s="35"/>
      <c r="F184" s="195" t="s">
        <v>262</v>
      </c>
      <c r="G184" s="35"/>
      <c r="H184" s="35"/>
      <c r="I184" s="196"/>
      <c r="J184" s="35"/>
      <c r="K184" s="35"/>
      <c r="L184" s="38"/>
      <c r="M184" s="197"/>
      <c r="N184" s="19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168</v>
      </c>
      <c r="AU184" s="16" t="s">
        <v>87</v>
      </c>
    </row>
    <row r="185" spans="1:65" s="2" customFormat="1" ht="11.25">
      <c r="A185" s="33"/>
      <c r="B185" s="34"/>
      <c r="C185" s="35"/>
      <c r="D185" s="199" t="s">
        <v>170</v>
      </c>
      <c r="E185" s="35"/>
      <c r="F185" s="200" t="s">
        <v>263</v>
      </c>
      <c r="G185" s="35"/>
      <c r="H185" s="35"/>
      <c r="I185" s="196"/>
      <c r="J185" s="35"/>
      <c r="K185" s="35"/>
      <c r="L185" s="38"/>
      <c r="M185" s="197"/>
      <c r="N185" s="19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170</v>
      </c>
      <c r="AU185" s="16" t="s">
        <v>87</v>
      </c>
    </row>
    <row r="186" spans="1:65" s="13" customFormat="1" ht="11.25">
      <c r="B186" s="201"/>
      <c r="C186" s="202"/>
      <c r="D186" s="194" t="s">
        <v>172</v>
      </c>
      <c r="E186" s="203" t="s">
        <v>1</v>
      </c>
      <c r="F186" s="204" t="s">
        <v>264</v>
      </c>
      <c r="G186" s="202"/>
      <c r="H186" s="205">
        <v>771.26400000000001</v>
      </c>
      <c r="I186" s="206"/>
      <c r="J186" s="202"/>
      <c r="K186" s="202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172</v>
      </c>
      <c r="AU186" s="211" t="s">
        <v>87</v>
      </c>
      <c r="AV186" s="13" t="s">
        <v>87</v>
      </c>
      <c r="AW186" s="13" t="s">
        <v>33</v>
      </c>
      <c r="AX186" s="13" t="s">
        <v>83</v>
      </c>
      <c r="AY186" s="211" t="s">
        <v>159</v>
      </c>
    </row>
    <row r="187" spans="1:65" s="2" customFormat="1" ht="16.5" customHeight="1">
      <c r="A187" s="33"/>
      <c r="B187" s="34"/>
      <c r="C187" s="181" t="s">
        <v>265</v>
      </c>
      <c r="D187" s="181" t="s">
        <v>161</v>
      </c>
      <c r="E187" s="182" t="s">
        <v>266</v>
      </c>
      <c r="F187" s="183" t="s">
        <v>267</v>
      </c>
      <c r="G187" s="184" t="s">
        <v>226</v>
      </c>
      <c r="H187" s="185">
        <v>19.838000000000001</v>
      </c>
      <c r="I187" s="186"/>
      <c r="J187" s="187">
        <f>ROUND(I187*H187,2)</f>
        <v>0</v>
      </c>
      <c r="K187" s="183" t="s">
        <v>165</v>
      </c>
      <c r="L187" s="38"/>
      <c r="M187" s="188" t="s">
        <v>1</v>
      </c>
      <c r="N187" s="189" t="s">
        <v>43</v>
      </c>
      <c r="O187" s="70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2" t="s">
        <v>166</v>
      </c>
      <c r="AT187" s="192" t="s">
        <v>161</v>
      </c>
      <c r="AU187" s="192" t="s">
        <v>87</v>
      </c>
      <c r="AY187" s="16" t="s">
        <v>159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6" t="s">
        <v>83</v>
      </c>
      <c r="BK187" s="193">
        <f>ROUND(I187*H187,2)</f>
        <v>0</v>
      </c>
      <c r="BL187" s="16" t="s">
        <v>166</v>
      </c>
      <c r="BM187" s="192" t="s">
        <v>268</v>
      </c>
    </row>
    <row r="188" spans="1:65" s="2" customFormat="1" ht="19.5">
      <c r="A188" s="33"/>
      <c r="B188" s="34"/>
      <c r="C188" s="35"/>
      <c r="D188" s="194" t="s">
        <v>168</v>
      </c>
      <c r="E188" s="35"/>
      <c r="F188" s="195" t="s">
        <v>269</v>
      </c>
      <c r="G188" s="35"/>
      <c r="H188" s="35"/>
      <c r="I188" s="196"/>
      <c r="J188" s="35"/>
      <c r="K188" s="35"/>
      <c r="L188" s="38"/>
      <c r="M188" s="197"/>
      <c r="N188" s="19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168</v>
      </c>
      <c r="AU188" s="16" t="s">
        <v>87</v>
      </c>
    </row>
    <row r="189" spans="1:65" s="2" customFormat="1" ht="11.25">
      <c r="A189" s="33"/>
      <c r="B189" s="34"/>
      <c r="C189" s="35"/>
      <c r="D189" s="199" t="s">
        <v>170</v>
      </c>
      <c r="E189" s="35"/>
      <c r="F189" s="200" t="s">
        <v>270</v>
      </c>
      <c r="G189" s="35"/>
      <c r="H189" s="35"/>
      <c r="I189" s="196"/>
      <c r="J189" s="35"/>
      <c r="K189" s="35"/>
      <c r="L189" s="38"/>
      <c r="M189" s="197"/>
      <c r="N189" s="19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170</v>
      </c>
      <c r="AU189" s="16" t="s">
        <v>87</v>
      </c>
    </row>
    <row r="190" spans="1:65" s="13" customFormat="1" ht="11.25">
      <c r="B190" s="201"/>
      <c r="C190" s="202"/>
      <c r="D190" s="194" t="s">
        <v>172</v>
      </c>
      <c r="E190" s="203" t="s">
        <v>1</v>
      </c>
      <c r="F190" s="204" t="s">
        <v>105</v>
      </c>
      <c r="G190" s="202"/>
      <c r="H190" s="205">
        <v>19.838000000000001</v>
      </c>
      <c r="I190" s="206"/>
      <c r="J190" s="202"/>
      <c r="K190" s="202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172</v>
      </c>
      <c r="AU190" s="211" t="s">
        <v>87</v>
      </c>
      <c r="AV190" s="13" t="s">
        <v>87</v>
      </c>
      <c r="AW190" s="13" t="s">
        <v>33</v>
      </c>
      <c r="AX190" s="13" t="s">
        <v>83</v>
      </c>
      <c r="AY190" s="211" t="s">
        <v>159</v>
      </c>
    </row>
    <row r="191" spans="1:65" s="2" customFormat="1" ht="16.5" customHeight="1">
      <c r="A191" s="33"/>
      <c r="B191" s="34"/>
      <c r="C191" s="181" t="s">
        <v>271</v>
      </c>
      <c r="D191" s="181" t="s">
        <v>161</v>
      </c>
      <c r="E191" s="182" t="s">
        <v>272</v>
      </c>
      <c r="F191" s="183" t="s">
        <v>273</v>
      </c>
      <c r="G191" s="184" t="s">
        <v>274</v>
      </c>
      <c r="H191" s="185">
        <v>109.262</v>
      </c>
      <c r="I191" s="186"/>
      <c r="J191" s="187">
        <f>ROUND(I191*H191,2)</f>
        <v>0</v>
      </c>
      <c r="K191" s="183" t="s">
        <v>165</v>
      </c>
      <c r="L191" s="38"/>
      <c r="M191" s="188" t="s">
        <v>1</v>
      </c>
      <c r="N191" s="189" t="s">
        <v>43</v>
      </c>
      <c r="O191" s="70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2" t="s">
        <v>166</v>
      </c>
      <c r="AT191" s="192" t="s">
        <v>161</v>
      </c>
      <c r="AU191" s="192" t="s">
        <v>87</v>
      </c>
      <c r="AY191" s="16" t="s">
        <v>159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6" t="s">
        <v>83</v>
      </c>
      <c r="BK191" s="193">
        <f>ROUND(I191*H191,2)</f>
        <v>0</v>
      </c>
      <c r="BL191" s="16" t="s">
        <v>166</v>
      </c>
      <c r="BM191" s="192" t="s">
        <v>275</v>
      </c>
    </row>
    <row r="192" spans="1:65" s="2" customFormat="1" ht="19.5">
      <c r="A192" s="33"/>
      <c r="B192" s="34"/>
      <c r="C192" s="35"/>
      <c r="D192" s="194" t="s">
        <v>168</v>
      </c>
      <c r="E192" s="35"/>
      <c r="F192" s="195" t="s">
        <v>276</v>
      </c>
      <c r="G192" s="35"/>
      <c r="H192" s="35"/>
      <c r="I192" s="196"/>
      <c r="J192" s="35"/>
      <c r="K192" s="35"/>
      <c r="L192" s="38"/>
      <c r="M192" s="197"/>
      <c r="N192" s="19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168</v>
      </c>
      <c r="AU192" s="16" t="s">
        <v>87</v>
      </c>
    </row>
    <row r="193" spans="1:65" s="2" customFormat="1" ht="11.25">
      <c r="A193" s="33"/>
      <c r="B193" s="34"/>
      <c r="C193" s="35"/>
      <c r="D193" s="199" t="s">
        <v>170</v>
      </c>
      <c r="E193" s="35"/>
      <c r="F193" s="200" t="s">
        <v>277</v>
      </c>
      <c r="G193" s="35"/>
      <c r="H193" s="35"/>
      <c r="I193" s="196"/>
      <c r="J193" s="35"/>
      <c r="K193" s="35"/>
      <c r="L193" s="38"/>
      <c r="M193" s="197"/>
      <c r="N193" s="19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170</v>
      </c>
      <c r="AU193" s="16" t="s">
        <v>87</v>
      </c>
    </row>
    <row r="194" spans="1:65" s="13" customFormat="1" ht="11.25">
      <c r="B194" s="201"/>
      <c r="C194" s="202"/>
      <c r="D194" s="194" t="s">
        <v>172</v>
      </c>
      <c r="E194" s="203" t="s">
        <v>1</v>
      </c>
      <c r="F194" s="204" t="s">
        <v>278</v>
      </c>
      <c r="G194" s="202"/>
      <c r="H194" s="205">
        <v>109.262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172</v>
      </c>
      <c r="AU194" s="211" t="s">
        <v>87</v>
      </c>
      <c r="AV194" s="13" t="s">
        <v>87</v>
      </c>
      <c r="AW194" s="13" t="s">
        <v>33</v>
      </c>
      <c r="AX194" s="13" t="s">
        <v>83</v>
      </c>
      <c r="AY194" s="211" t="s">
        <v>159</v>
      </c>
    </row>
    <row r="195" spans="1:65" s="2" customFormat="1" ht="16.5" customHeight="1">
      <c r="A195" s="33"/>
      <c r="B195" s="34"/>
      <c r="C195" s="181" t="s">
        <v>279</v>
      </c>
      <c r="D195" s="181" t="s">
        <v>161</v>
      </c>
      <c r="E195" s="182" t="s">
        <v>280</v>
      </c>
      <c r="F195" s="183" t="s">
        <v>281</v>
      </c>
      <c r="G195" s="184" t="s">
        <v>226</v>
      </c>
      <c r="H195" s="185">
        <v>19.838000000000001</v>
      </c>
      <c r="I195" s="186"/>
      <c r="J195" s="187">
        <f>ROUND(I195*H195,2)</f>
        <v>0</v>
      </c>
      <c r="K195" s="183" t="s">
        <v>165</v>
      </c>
      <c r="L195" s="38"/>
      <c r="M195" s="188" t="s">
        <v>1</v>
      </c>
      <c r="N195" s="189" t="s">
        <v>43</v>
      </c>
      <c r="O195" s="70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2" t="s">
        <v>166</v>
      </c>
      <c r="AT195" s="192" t="s">
        <v>161</v>
      </c>
      <c r="AU195" s="192" t="s">
        <v>87</v>
      </c>
      <c r="AY195" s="16" t="s">
        <v>159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6" t="s">
        <v>83</v>
      </c>
      <c r="BK195" s="193">
        <f>ROUND(I195*H195,2)</f>
        <v>0</v>
      </c>
      <c r="BL195" s="16" t="s">
        <v>166</v>
      </c>
      <c r="BM195" s="192" t="s">
        <v>282</v>
      </c>
    </row>
    <row r="196" spans="1:65" s="2" customFormat="1" ht="19.5">
      <c r="A196" s="33"/>
      <c r="B196" s="34"/>
      <c r="C196" s="35"/>
      <c r="D196" s="194" t="s">
        <v>168</v>
      </c>
      <c r="E196" s="35"/>
      <c r="F196" s="195" t="s">
        <v>283</v>
      </c>
      <c r="G196" s="35"/>
      <c r="H196" s="35"/>
      <c r="I196" s="196"/>
      <c r="J196" s="35"/>
      <c r="K196" s="35"/>
      <c r="L196" s="38"/>
      <c r="M196" s="197"/>
      <c r="N196" s="19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168</v>
      </c>
      <c r="AU196" s="16" t="s">
        <v>87</v>
      </c>
    </row>
    <row r="197" spans="1:65" s="2" customFormat="1" ht="11.25">
      <c r="A197" s="33"/>
      <c r="B197" s="34"/>
      <c r="C197" s="35"/>
      <c r="D197" s="199" t="s">
        <v>170</v>
      </c>
      <c r="E197" s="35"/>
      <c r="F197" s="200" t="s">
        <v>284</v>
      </c>
      <c r="G197" s="35"/>
      <c r="H197" s="35"/>
      <c r="I197" s="196"/>
      <c r="J197" s="35"/>
      <c r="K197" s="35"/>
      <c r="L197" s="38"/>
      <c r="M197" s="197"/>
      <c r="N197" s="19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170</v>
      </c>
      <c r="AU197" s="16" t="s">
        <v>87</v>
      </c>
    </row>
    <row r="198" spans="1:65" s="13" customFormat="1" ht="11.25">
      <c r="B198" s="201"/>
      <c r="C198" s="202"/>
      <c r="D198" s="194" t="s">
        <v>172</v>
      </c>
      <c r="E198" s="203" t="s">
        <v>105</v>
      </c>
      <c r="F198" s="204" t="s">
        <v>285</v>
      </c>
      <c r="G198" s="202"/>
      <c r="H198" s="205">
        <v>19.838000000000001</v>
      </c>
      <c r="I198" s="206"/>
      <c r="J198" s="202"/>
      <c r="K198" s="202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172</v>
      </c>
      <c r="AU198" s="211" t="s">
        <v>87</v>
      </c>
      <c r="AV198" s="13" t="s">
        <v>87</v>
      </c>
      <c r="AW198" s="13" t="s">
        <v>33</v>
      </c>
      <c r="AX198" s="13" t="s">
        <v>83</v>
      </c>
      <c r="AY198" s="211" t="s">
        <v>159</v>
      </c>
    </row>
    <row r="199" spans="1:65" s="2" customFormat="1" ht="16.5" customHeight="1">
      <c r="A199" s="33"/>
      <c r="B199" s="34"/>
      <c r="C199" s="181" t="s">
        <v>286</v>
      </c>
      <c r="D199" s="181" t="s">
        <v>161</v>
      </c>
      <c r="E199" s="182" t="s">
        <v>287</v>
      </c>
      <c r="F199" s="183" t="s">
        <v>288</v>
      </c>
      <c r="G199" s="184" t="s">
        <v>226</v>
      </c>
      <c r="H199" s="185">
        <v>19.838000000000001</v>
      </c>
      <c r="I199" s="186"/>
      <c r="J199" s="187">
        <f>ROUND(I199*H199,2)</f>
        <v>0</v>
      </c>
      <c r="K199" s="183" t="s">
        <v>165</v>
      </c>
      <c r="L199" s="38"/>
      <c r="M199" s="188" t="s">
        <v>1</v>
      </c>
      <c r="N199" s="189" t="s">
        <v>43</v>
      </c>
      <c r="O199" s="70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2" t="s">
        <v>166</v>
      </c>
      <c r="AT199" s="192" t="s">
        <v>161</v>
      </c>
      <c r="AU199" s="192" t="s">
        <v>87</v>
      </c>
      <c r="AY199" s="16" t="s">
        <v>159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6" t="s">
        <v>83</v>
      </c>
      <c r="BK199" s="193">
        <f>ROUND(I199*H199,2)</f>
        <v>0</v>
      </c>
      <c r="BL199" s="16" t="s">
        <v>166</v>
      </c>
      <c r="BM199" s="192" t="s">
        <v>289</v>
      </c>
    </row>
    <row r="200" spans="1:65" s="2" customFormat="1" ht="11.25">
      <c r="A200" s="33"/>
      <c r="B200" s="34"/>
      <c r="C200" s="35"/>
      <c r="D200" s="194" t="s">
        <v>168</v>
      </c>
      <c r="E200" s="35"/>
      <c r="F200" s="195" t="s">
        <v>290</v>
      </c>
      <c r="G200" s="35"/>
      <c r="H200" s="35"/>
      <c r="I200" s="196"/>
      <c r="J200" s="35"/>
      <c r="K200" s="35"/>
      <c r="L200" s="38"/>
      <c r="M200" s="197"/>
      <c r="N200" s="19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168</v>
      </c>
      <c r="AU200" s="16" t="s">
        <v>87</v>
      </c>
    </row>
    <row r="201" spans="1:65" s="2" customFormat="1" ht="11.25">
      <c r="A201" s="33"/>
      <c r="B201" s="34"/>
      <c r="C201" s="35"/>
      <c r="D201" s="199" t="s">
        <v>170</v>
      </c>
      <c r="E201" s="35"/>
      <c r="F201" s="200" t="s">
        <v>291</v>
      </c>
      <c r="G201" s="35"/>
      <c r="H201" s="35"/>
      <c r="I201" s="196"/>
      <c r="J201" s="35"/>
      <c r="K201" s="35"/>
      <c r="L201" s="38"/>
      <c r="M201" s="197"/>
      <c r="N201" s="19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170</v>
      </c>
      <c r="AU201" s="16" t="s">
        <v>87</v>
      </c>
    </row>
    <row r="202" spans="1:65" s="13" customFormat="1" ht="11.25">
      <c r="B202" s="201"/>
      <c r="C202" s="202"/>
      <c r="D202" s="194" t="s">
        <v>172</v>
      </c>
      <c r="E202" s="203" t="s">
        <v>1</v>
      </c>
      <c r="F202" s="204" t="s">
        <v>105</v>
      </c>
      <c r="G202" s="202"/>
      <c r="H202" s="205">
        <v>19.838000000000001</v>
      </c>
      <c r="I202" s="206"/>
      <c r="J202" s="202"/>
      <c r="K202" s="202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172</v>
      </c>
      <c r="AU202" s="211" t="s">
        <v>87</v>
      </c>
      <c r="AV202" s="13" t="s">
        <v>87</v>
      </c>
      <c r="AW202" s="13" t="s">
        <v>33</v>
      </c>
      <c r="AX202" s="13" t="s">
        <v>83</v>
      </c>
      <c r="AY202" s="211" t="s">
        <v>159</v>
      </c>
    </row>
    <row r="203" spans="1:65" s="2" customFormat="1" ht="24.2" customHeight="1">
      <c r="A203" s="33"/>
      <c r="B203" s="34"/>
      <c r="C203" s="181" t="s">
        <v>292</v>
      </c>
      <c r="D203" s="181" t="s">
        <v>161</v>
      </c>
      <c r="E203" s="182" t="s">
        <v>293</v>
      </c>
      <c r="F203" s="183" t="s">
        <v>294</v>
      </c>
      <c r="G203" s="184" t="s">
        <v>164</v>
      </c>
      <c r="H203" s="185">
        <v>126.5</v>
      </c>
      <c r="I203" s="186"/>
      <c r="J203" s="187">
        <f>ROUND(I203*H203,2)</f>
        <v>0</v>
      </c>
      <c r="K203" s="183" t="s">
        <v>165</v>
      </c>
      <c r="L203" s="38"/>
      <c r="M203" s="188" t="s">
        <v>1</v>
      </c>
      <c r="N203" s="189" t="s">
        <v>43</v>
      </c>
      <c r="O203" s="70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2" t="s">
        <v>166</v>
      </c>
      <c r="AT203" s="192" t="s">
        <v>161</v>
      </c>
      <c r="AU203" s="192" t="s">
        <v>87</v>
      </c>
      <c r="AY203" s="16" t="s">
        <v>159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6" t="s">
        <v>83</v>
      </c>
      <c r="BK203" s="193">
        <f>ROUND(I203*H203,2)</f>
        <v>0</v>
      </c>
      <c r="BL203" s="16" t="s">
        <v>166</v>
      </c>
      <c r="BM203" s="192" t="s">
        <v>295</v>
      </c>
    </row>
    <row r="204" spans="1:65" s="2" customFormat="1" ht="19.5">
      <c r="A204" s="33"/>
      <c r="B204" s="34"/>
      <c r="C204" s="35"/>
      <c r="D204" s="194" t="s">
        <v>168</v>
      </c>
      <c r="E204" s="35"/>
      <c r="F204" s="195" t="s">
        <v>296</v>
      </c>
      <c r="G204" s="35"/>
      <c r="H204" s="35"/>
      <c r="I204" s="196"/>
      <c r="J204" s="35"/>
      <c r="K204" s="35"/>
      <c r="L204" s="38"/>
      <c r="M204" s="197"/>
      <c r="N204" s="19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168</v>
      </c>
      <c r="AU204" s="16" t="s">
        <v>87</v>
      </c>
    </row>
    <row r="205" spans="1:65" s="2" customFormat="1" ht="11.25">
      <c r="A205" s="33"/>
      <c r="B205" s="34"/>
      <c r="C205" s="35"/>
      <c r="D205" s="199" t="s">
        <v>170</v>
      </c>
      <c r="E205" s="35"/>
      <c r="F205" s="200" t="s">
        <v>297</v>
      </c>
      <c r="G205" s="35"/>
      <c r="H205" s="35"/>
      <c r="I205" s="196"/>
      <c r="J205" s="35"/>
      <c r="K205" s="35"/>
      <c r="L205" s="38"/>
      <c r="M205" s="197"/>
      <c r="N205" s="19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170</v>
      </c>
      <c r="AU205" s="16" t="s">
        <v>87</v>
      </c>
    </row>
    <row r="206" spans="1:65" s="13" customFormat="1" ht="11.25">
      <c r="B206" s="201"/>
      <c r="C206" s="202"/>
      <c r="D206" s="194" t="s">
        <v>172</v>
      </c>
      <c r="E206" s="203" t="s">
        <v>103</v>
      </c>
      <c r="F206" s="204" t="s">
        <v>298</v>
      </c>
      <c r="G206" s="202"/>
      <c r="H206" s="205">
        <v>126.5</v>
      </c>
      <c r="I206" s="206"/>
      <c r="J206" s="202"/>
      <c r="K206" s="202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172</v>
      </c>
      <c r="AU206" s="211" t="s">
        <v>87</v>
      </c>
      <c r="AV206" s="13" t="s">
        <v>87</v>
      </c>
      <c r="AW206" s="13" t="s">
        <v>33</v>
      </c>
      <c r="AX206" s="13" t="s">
        <v>83</v>
      </c>
      <c r="AY206" s="211" t="s">
        <v>159</v>
      </c>
    </row>
    <row r="207" spans="1:65" s="2" customFormat="1" ht="16.5" customHeight="1">
      <c r="A207" s="33"/>
      <c r="B207" s="34"/>
      <c r="C207" s="181" t="s">
        <v>7</v>
      </c>
      <c r="D207" s="181" t="s">
        <v>161</v>
      </c>
      <c r="E207" s="182" t="s">
        <v>299</v>
      </c>
      <c r="F207" s="183" t="s">
        <v>300</v>
      </c>
      <c r="G207" s="184" t="s">
        <v>164</v>
      </c>
      <c r="H207" s="185">
        <v>126.5</v>
      </c>
      <c r="I207" s="186"/>
      <c r="J207" s="187">
        <f>ROUND(I207*H207,2)</f>
        <v>0</v>
      </c>
      <c r="K207" s="183" t="s">
        <v>165</v>
      </c>
      <c r="L207" s="38"/>
      <c r="M207" s="188" t="s">
        <v>1</v>
      </c>
      <c r="N207" s="189" t="s">
        <v>43</v>
      </c>
      <c r="O207" s="70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2" t="s">
        <v>166</v>
      </c>
      <c r="AT207" s="192" t="s">
        <v>161</v>
      </c>
      <c r="AU207" s="192" t="s">
        <v>87</v>
      </c>
      <c r="AY207" s="16" t="s">
        <v>159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6" t="s">
        <v>83</v>
      </c>
      <c r="BK207" s="193">
        <f>ROUND(I207*H207,2)</f>
        <v>0</v>
      </c>
      <c r="BL207" s="16" t="s">
        <v>166</v>
      </c>
      <c r="BM207" s="192" t="s">
        <v>301</v>
      </c>
    </row>
    <row r="208" spans="1:65" s="2" customFormat="1" ht="11.25">
      <c r="A208" s="33"/>
      <c r="B208" s="34"/>
      <c r="C208" s="35"/>
      <c r="D208" s="194" t="s">
        <v>168</v>
      </c>
      <c r="E208" s="35"/>
      <c r="F208" s="195" t="s">
        <v>302</v>
      </c>
      <c r="G208" s="35"/>
      <c r="H208" s="35"/>
      <c r="I208" s="196"/>
      <c r="J208" s="35"/>
      <c r="K208" s="35"/>
      <c r="L208" s="38"/>
      <c r="M208" s="197"/>
      <c r="N208" s="19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168</v>
      </c>
      <c r="AU208" s="16" t="s">
        <v>87</v>
      </c>
    </row>
    <row r="209" spans="1:65" s="2" customFormat="1" ht="11.25">
      <c r="A209" s="33"/>
      <c r="B209" s="34"/>
      <c r="C209" s="35"/>
      <c r="D209" s="199" t="s">
        <v>170</v>
      </c>
      <c r="E209" s="35"/>
      <c r="F209" s="200" t="s">
        <v>303</v>
      </c>
      <c r="G209" s="35"/>
      <c r="H209" s="35"/>
      <c r="I209" s="196"/>
      <c r="J209" s="35"/>
      <c r="K209" s="35"/>
      <c r="L209" s="38"/>
      <c r="M209" s="197"/>
      <c r="N209" s="19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170</v>
      </c>
      <c r="AU209" s="16" t="s">
        <v>87</v>
      </c>
    </row>
    <row r="210" spans="1:65" s="13" customFormat="1" ht="11.25">
      <c r="B210" s="201"/>
      <c r="C210" s="202"/>
      <c r="D210" s="194" t="s">
        <v>172</v>
      </c>
      <c r="E210" s="203" t="s">
        <v>1</v>
      </c>
      <c r="F210" s="204" t="s">
        <v>103</v>
      </c>
      <c r="G210" s="202"/>
      <c r="H210" s="205">
        <v>126.5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172</v>
      </c>
      <c r="AU210" s="211" t="s">
        <v>87</v>
      </c>
      <c r="AV210" s="13" t="s">
        <v>87</v>
      </c>
      <c r="AW210" s="13" t="s">
        <v>33</v>
      </c>
      <c r="AX210" s="13" t="s">
        <v>83</v>
      </c>
      <c r="AY210" s="211" t="s">
        <v>159</v>
      </c>
    </row>
    <row r="211" spans="1:65" s="2" customFormat="1" ht="16.5" customHeight="1">
      <c r="A211" s="33"/>
      <c r="B211" s="34"/>
      <c r="C211" s="212" t="s">
        <v>304</v>
      </c>
      <c r="D211" s="212" t="s">
        <v>305</v>
      </c>
      <c r="E211" s="213" t="s">
        <v>306</v>
      </c>
      <c r="F211" s="214" t="s">
        <v>307</v>
      </c>
      <c r="G211" s="215" t="s">
        <v>274</v>
      </c>
      <c r="H211" s="216">
        <v>21.504999999999999</v>
      </c>
      <c r="I211" s="217"/>
      <c r="J211" s="218">
        <f>ROUND(I211*H211,2)</f>
        <v>0</v>
      </c>
      <c r="K211" s="214" t="s">
        <v>165</v>
      </c>
      <c r="L211" s="219"/>
      <c r="M211" s="220" t="s">
        <v>1</v>
      </c>
      <c r="N211" s="221" t="s">
        <v>43</v>
      </c>
      <c r="O211" s="70"/>
      <c r="P211" s="190">
        <f>O211*H211</f>
        <v>0</v>
      </c>
      <c r="Q211" s="190">
        <v>1</v>
      </c>
      <c r="R211" s="190">
        <f>Q211*H211</f>
        <v>21.504999999999999</v>
      </c>
      <c r="S211" s="190">
        <v>0</v>
      </c>
      <c r="T211" s="19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2" t="s">
        <v>210</v>
      </c>
      <c r="AT211" s="192" t="s">
        <v>305</v>
      </c>
      <c r="AU211" s="192" t="s">
        <v>87</v>
      </c>
      <c r="AY211" s="16" t="s">
        <v>159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6" t="s">
        <v>83</v>
      </c>
      <c r="BK211" s="193">
        <f>ROUND(I211*H211,2)</f>
        <v>0</v>
      </c>
      <c r="BL211" s="16" t="s">
        <v>166</v>
      </c>
      <c r="BM211" s="192" t="s">
        <v>308</v>
      </c>
    </row>
    <row r="212" spans="1:65" s="2" customFormat="1" ht="11.25">
      <c r="A212" s="33"/>
      <c r="B212" s="34"/>
      <c r="C212" s="35"/>
      <c r="D212" s="194" t="s">
        <v>168</v>
      </c>
      <c r="E212" s="35"/>
      <c r="F212" s="195" t="s">
        <v>307</v>
      </c>
      <c r="G212" s="35"/>
      <c r="H212" s="35"/>
      <c r="I212" s="196"/>
      <c r="J212" s="35"/>
      <c r="K212" s="35"/>
      <c r="L212" s="38"/>
      <c r="M212" s="197"/>
      <c r="N212" s="19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168</v>
      </c>
      <c r="AU212" s="16" t="s">
        <v>87</v>
      </c>
    </row>
    <row r="213" spans="1:65" s="13" customFormat="1" ht="11.25">
      <c r="B213" s="201"/>
      <c r="C213" s="202"/>
      <c r="D213" s="194" t="s">
        <v>172</v>
      </c>
      <c r="E213" s="203" t="s">
        <v>1</v>
      </c>
      <c r="F213" s="204" t="s">
        <v>309</v>
      </c>
      <c r="G213" s="202"/>
      <c r="H213" s="205">
        <v>21.504999999999999</v>
      </c>
      <c r="I213" s="206"/>
      <c r="J213" s="202"/>
      <c r="K213" s="202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172</v>
      </c>
      <c r="AU213" s="211" t="s">
        <v>87</v>
      </c>
      <c r="AV213" s="13" t="s">
        <v>87</v>
      </c>
      <c r="AW213" s="13" t="s">
        <v>33</v>
      </c>
      <c r="AX213" s="13" t="s">
        <v>83</v>
      </c>
      <c r="AY213" s="211" t="s">
        <v>159</v>
      </c>
    </row>
    <row r="214" spans="1:65" s="2" customFormat="1" ht="16.5" customHeight="1">
      <c r="A214" s="33"/>
      <c r="B214" s="34"/>
      <c r="C214" s="181" t="s">
        <v>310</v>
      </c>
      <c r="D214" s="181" t="s">
        <v>161</v>
      </c>
      <c r="E214" s="182" t="s">
        <v>311</v>
      </c>
      <c r="F214" s="183" t="s">
        <v>312</v>
      </c>
      <c r="G214" s="184" t="s">
        <v>164</v>
      </c>
      <c r="H214" s="185">
        <v>126.5</v>
      </c>
      <c r="I214" s="186"/>
      <c r="J214" s="187">
        <f>ROUND(I214*H214,2)</f>
        <v>0</v>
      </c>
      <c r="K214" s="183" t="s">
        <v>165</v>
      </c>
      <c r="L214" s="38"/>
      <c r="M214" s="188" t="s">
        <v>1</v>
      </c>
      <c r="N214" s="189" t="s">
        <v>43</v>
      </c>
      <c r="O214" s="70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2" t="s">
        <v>166</v>
      </c>
      <c r="AT214" s="192" t="s">
        <v>161</v>
      </c>
      <c r="AU214" s="192" t="s">
        <v>87</v>
      </c>
      <c r="AY214" s="16" t="s">
        <v>159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6" t="s">
        <v>83</v>
      </c>
      <c r="BK214" s="193">
        <f>ROUND(I214*H214,2)</f>
        <v>0</v>
      </c>
      <c r="BL214" s="16" t="s">
        <v>166</v>
      </c>
      <c r="BM214" s="192" t="s">
        <v>313</v>
      </c>
    </row>
    <row r="215" spans="1:65" s="2" customFormat="1" ht="11.25">
      <c r="A215" s="33"/>
      <c r="B215" s="34"/>
      <c r="C215" s="35"/>
      <c r="D215" s="194" t="s">
        <v>168</v>
      </c>
      <c r="E215" s="35"/>
      <c r="F215" s="195" t="s">
        <v>314</v>
      </c>
      <c r="G215" s="35"/>
      <c r="H215" s="35"/>
      <c r="I215" s="196"/>
      <c r="J215" s="35"/>
      <c r="K215" s="35"/>
      <c r="L215" s="38"/>
      <c r="M215" s="197"/>
      <c r="N215" s="19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168</v>
      </c>
      <c r="AU215" s="16" t="s">
        <v>87</v>
      </c>
    </row>
    <row r="216" spans="1:65" s="2" customFormat="1" ht="11.25">
      <c r="A216" s="33"/>
      <c r="B216" s="34"/>
      <c r="C216" s="35"/>
      <c r="D216" s="199" t="s">
        <v>170</v>
      </c>
      <c r="E216" s="35"/>
      <c r="F216" s="200" t="s">
        <v>315</v>
      </c>
      <c r="G216" s="35"/>
      <c r="H216" s="35"/>
      <c r="I216" s="196"/>
      <c r="J216" s="35"/>
      <c r="K216" s="35"/>
      <c r="L216" s="38"/>
      <c r="M216" s="197"/>
      <c r="N216" s="19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170</v>
      </c>
      <c r="AU216" s="16" t="s">
        <v>87</v>
      </c>
    </row>
    <row r="217" spans="1:65" s="13" customFormat="1" ht="11.25">
      <c r="B217" s="201"/>
      <c r="C217" s="202"/>
      <c r="D217" s="194" t="s">
        <v>172</v>
      </c>
      <c r="E217" s="203" t="s">
        <v>1</v>
      </c>
      <c r="F217" s="204" t="s">
        <v>103</v>
      </c>
      <c r="G217" s="202"/>
      <c r="H217" s="205">
        <v>126.5</v>
      </c>
      <c r="I217" s="206"/>
      <c r="J217" s="202"/>
      <c r="K217" s="202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172</v>
      </c>
      <c r="AU217" s="211" t="s">
        <v>87</v>
      </c>
      <c r="AV217" s="13" t="s">
        <v>87</v>
      </c>
      <c r="AW217" s="13" t="s">
        <v>33</v>
      </c>
      <c r="AX217" s="13" t="s">
        <v>83</v>
      </c>
      <c r="AY217" s="211" t="s">
        <v>159</v>
      </c>
    </row>
    <row r="218" spans="1:65" s="2" customFormat="1" ht="16.5" customHeight="1">
      <c r="A218" s="33"/>
      <c r="B218" s="34"/>
      <c r="C218" s="212" t="s">
        <v>316</v>
      </c>
      <c r="D218" s="212" t="s">
        <v>305</v>
      </c>
      <c r="E218" s="213" t="s">
        <v>317</v>
      </c>
      <c r="F218" s="214" t="s">
        <v>318</v>
      </c>
      <c r="G218" s="215" t="s">
        <v>319</v>
      </c>
      <c r="H218" s="216">
        <v>2.5299999999999998</v>
      </c>
      <c r="I218" s="217"/>
      <c r="J218" s="218">
        <f>ROUND(I218*H218,2)</f>
        <v>0</v>
      </c>
      <c r="K218" s="214" t="s">
        <v>165</v>
      </c>
      <c r="L218" s="219"/>
      <c r="M218" s="220" t="s">
        <v>1</v>
      </c>
      <c r="N218" s="221" t="s">
        <v>43</v>
      </c>
      <c r="O218" s="70"/>
      <c r="P218" s="190">
        <f>O218*H218</f>
        <v>0</v>
      </c>
      <c r="Q218" s="190">
        <v>1E-3</v>
      </c>
      <c r="R218" s="190">
        <f>Q218*H218</f>
        <v>2.5299999999999997E-3</v>
      </c>
      <c r="S218" s="190">
        <v>0</v>
      </c>
      <c r="T218" s="19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2" t="s">
        <v>210</v>
      </c>
      <c r="AT218" s="192" t="s">
        <v>305</v>
      </c>
      <c r="AU218" s="192" t="s">
        <v>87</v>
      </c>
      <c r="AY218" s="16" t="s">
        <v>159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6" t="s">
        <v>83</v>
      </c>
      <c r="BK218" s="193">
        <f>ROUND(I218*H218,2)</f>
        <v>0</v>
      </c>
      <c r="BL218" s="16" t="s">
        <v>166</v>
      </c>
      <c r="BM218" s="192" t="s">
        <v>320</v>
      </c>
    </row>
    <row r="219" spans="1:65" s="2" customFormat="1" ht="11.25">
      <c r="A219" s="33"/>
      <c r="B219" s="34"/>
      <c r="C219" s="35"/>
      <c r="D219" s="194" t="s">
        <v>168</v>
      </c>
      <c r="E219" s="35"/>
      <c r="F219" s="195" t="s">
        <v>318</v>
      </c>
      <c r="G219" s="35"/>
      <c r="H219" s="35"/>
      <c r="I219" s="196"/>
      <c r="J219" s="35"/>
      <c r="K219" s="35"/>
      <c r="L219" s="38"/>
      <c r="M219" s="197"/>
      <c r="N219" s="198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168</v>
      </c>
      <c r="AU219" s="16" t="s">
        <v>87</v>
      </c>
    </row>
    <row r="220" spans="1:65" s="13" customFormat="1" ht="11.25">
      <c r="B220" s="201"/>
      <c r="C220" s="202"/>
      <c r="D220" s="194" t="s">
        <v>172</v>
      </c>
      <c r="E220" s="202"/>
      <c r="F220" s="204" t="s">
        <v>321</v>
      </c>
      <c r="G220" s="202"/>
      <c r="H220" s="205">
        <v>2.5299999999999998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172</v>
      </c>
      <c r="AU220" s="211" t="s">
        <v>87</v>
      </c>
      <c r="AV220" s="13" t="s">
        <v>87</v>
      </c>
      <c r="AW220" s="13" t="s">
        <v>4</v>
      </c>
      <c r="AX220" s="13" t="s">
        <v>83</v>
      </c>
      <c r="AY220" s="211" t="s">
        <v>159</v>
      </c>
    </row>
    <row r="221" spans="1:65" s="2" customFormat="1" ht="16.5" customHeight="1">
      <c r="A221" s="33"/>
      <c r="B221" s="34"/>
      <c r="C221" s="181" t="s">
        <v>322</v>
      </c>
      <c r="D221" s="181" t="s">
        <v>161</v>
      </c>
      <c r="E221" s="182" t="s">
        <v>323</v>
      </c>
      <c r="F221" s="183" t="s">
        <v>324</v>
      </c>
      <c r="G221" s="184" t="s">
        <v>164</v>
      </c>
      <c r="H221" s="185">
        <v>352.8</v>
      </c>
      <c r="I221" s="186"/>
      <c r="J221" s="187">
        <f>ROUND(I221*H221,2)</f>
        <v>0</v>
      </c>
      <c r="K221" s="183" t="s">
        <v>165</v>
      </c>
      <c r="L221" s="38"/>
      <c r="M221" s="188" t="s">
        <v>1</v>
      </c>
      <c r="N221" s="189" t="s">
        <v>43</v>
      </c>
      <c r="O221" s="70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2" t="s">
        <v>166</v>
      </c>
      <c r="AT221" s="192" t="s">
        <v>161</v>
      </c>
      <c r="AU221" s="192" t="s">
        <v>87</v>
      </c>
      <c r="AY221" s="16" t="s">
        <v>159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6" t="s">
        <v>83</v>
      </c>
      <c r="BK221" s="193">
        <f>ROUND(I221*H221,2)</f>
        <v>0</v>
      </c>
      <c r="BL221" s="16" t="s">
        <v>166</v>
      </c>
      <c r="BM221" s="192" t="s">
        <v>325</v>
      </c>
    </row>
    <row r="222" spans="1:65" s="2" customFormat="1" ht="11.25">
      <c r="A222" s="33"/>
      <c r="B222" s="34"/>
      <c r="C222" s="35"/>
      <c r="D222" s="194" t="s">
        <v>168</v>
      </c>
      <c r="E222" s="35"/>
      <c r="F222" s="195" t="s">
        <v>326</v>
      </c>
      <c r="G222" s="35"/>
      <c r="H222" s="35"/>
      <c r="I222" s="196"/>
      <c r="J222" s="35"/>
      <c r="K222" s="35"/>
      <c r="L222" s="38"/>
      <c r="M222" s="197"/>
      <c r="N222" s="19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168</v>
      </c>
      <c r="AU222" s="16" t="s">
        <v>87</v>
      </c>
    </row>
    <row r="223" spans="1:65" s="2" customFormat="1" ht="11.25">
      <c r="A223" s="33"/>
      <c r="B223" s="34"/>
      <c r="C223" s="35"/>
      <c r="D223" s="199" t="s">
        <v>170</v>
      </c>
      <c r="E223" s="35"/>
      <c r="F223" s="200" t="s">
        <v>327</v>
      </c>
      <c r="G223" s="35"/>
      <c r="H223" s="35"/>
      <c r="I223" s="196"/>
      <c r="J223" s="35"/>
      <c r="K223" s="35"/>
      <c r="L223" s="38"/>
      <c r="M223" s="197"/>
      <c r="N223" s="19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170</v>
      </c>
      <c r="AU223" s="16" t="s">
        <v>87</v>
      </c>
    </row>
    <row r="224" spans="1:65" s="13" customFormat="1" ht="11.25">
      <c r="B224" s="201"/>
      <c r="C224" s="202"/>
      <c r="D224" s="194" t="s">
        <v>172</v>
      </c>
      <c r="E224" s="203" t="s">
        <v>1</v>
      </c>
      <c r="F224" s="204" t="s">
        <v>328</v>
      </c>
      <c r="G224" s="202"/>
      <c r="H224" s="205">
        <v>82.4</v>
      </c>
      <c r="I224" s="206"/>
      <c r="J224" s="202"/>
      <c r="K224" s="202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172</v>
      </c>
      <c r="AU224" s="211" t="s">
        <v>87</v>
      </c>
      <c r="AV224" s="13" t="s">
        <v>87</v>
      </c>
      <c r="AW224" s="13" t="s">
        <v>33</v>
      </c>
      <c r="AX224" s="13" t="s">
        <v>78</v>
      </c>
      <c r="AY224" s="211" t="s">
        <v>159</v>
      </c>
    </row>
    <row r="225" spans="1:65" s="13" customFormat="1" ht="11.25">
      <c r="B225" s="201"/>
      <c r="C225" s="202"/>
      <c r="D225" s="194" t="s">
        <v>172</v>
      </c>
      <c r="E225" s="203" t="s">
        <v>113</v>
      </c>
      <c r="F225" s="204" t="s">
        <v>329</v>
      </c>
      <c r="G225" s="202"/>
      <c r="H225" s="205">
        <v>254.1</v>
      </c>
      <c r="I225" s="206"/>
      <c r="J225" s="202"/>
      <c r="K225" s="202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172</v>
      </c>
      <c r="AU225" s="211" t="s">
        <v>87</v>
      </c>
      <c r="AV225" s="13" t="s">
        <v>87</v>
      </c>
      <c r="AW225" s="13" t="s">
        <v>33</v>
      </c>
      <c r="AX225" s="13" t="s">
        <v>78</v>
      </c>
      <c r="AY225" s="211" t="s">
        <v>159</v>
      </c>
    </row>
    <row r="226" spans="1:65" s="13" customFormat="1" ht="11.25">
      <c r="B226" s="201"/>
      <c r="C226" s="202"/>
      <c r="D226" s="194" t="s">
        <v>172</v>
      </c>
      <c r="E226" s="203" t="s">
        <v>115</v>
      </c>
      <c r="F226" s="204" t="s">
        <v>330</v>
      </c>
      <c r="G226" s="202"/>
      <c r="H226" s="205">
        <v>14.7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172</v>
      </c>
      <c r="AU226" s="211" t="s">
        <v>87</v>
      </c>
      <c r="AV226" s="13" t="s">
        <v>87</v>
      </c>
      <c r="AW226" s="13" t="s">
        <v>33</v>
      </c>
      <c r="AX226" s="13" t="s">
        <v>78</v>
      </c>
      <c r="AY226" s="211" t="s">
        <v>159</v>
      </c>
    </row>
    <row r="227" spans="1:65" s="13" customFormat="1" ht="11.25">
      <c r="B227" s="201"/>
      <c r="C227" s="202"/>
      <c r="D227" s="194" t="s">
        <v>172</v>
      </c>
      <c r="E227" s="203" t="s">
        <v>111</v>
      </c>
      <c r="F227" s="204" t="s">
        <v>112</v>
      </c>
      <c r="G227" s="202"/>
      <c r="H227" s="205">
        <v>1.6</v>
      </c>
      <c r="I227" s="206"/>
      <c r="J227" s="202"/>
      <c r="K227" s="202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172</v>
      </c>
      <c r="AU227" s="211" t="s">
        <v>87</v>
      </c>
      <c r="AV227" s="13" t="s">
        <v>87</v>
      </c>
      <c r="AW227" s="13" t="s">
        <v>33</v>
      </c>
      <c r="AX227" s="13" t="s">
        <v>78</v>
      </c>
      <c r="AY227" s="211" t="s">
        <v>159</v>
      </c>
    </row>
    <row r="228" spans="1:65" s="14" customFormat="1" ht="11.25">
      <c r="B228" s="222"/>
      <c r="C228" s="223"/>
      <c r="D228" s="194" t="s">
        <v>172</v>
      </c>
      <c r="E228" s="224" t="s">
        <v>117</v>
      </c>
      <c r="F228" s="225" t="s">
        <v>331</v>
      </c>
      <c r="G228" s="223"/>
      <c r="H228" s="226">
        <v>352.8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172</v>
      </c>
      <c r="AU228" s="232" t="s">
        <v>87</v>
      </c>
      <c r="AV228" s="14" t="s">
        <v>166</v>
      </c>
      <c r="AW228" s="14" t="s">
        <v>33</v>
      </c>
      <c r="AX228" s="14" t="s">
        <v>83</v>
      </c>
      <c r="AY228" s="232" t="s">
        <v>159</v>
      </c>
    </row>
    <row r="229" spans="1:65" s="2" customFormat="1" ht="16.5" customHeight="1">
      <c r="A229" s="33"/>
      <c r="B229" s="34"/>
      <c r="C229" s="181" t="s">
        <v>332</v>
      </c>
      <c r="D229" s="181" t="s">
        <v>161</v>
      </c>
      <c r="E229" s="182" t="s">
        <v>333</v>
      </c>
      <c r="F229" s="183" t="s">
        <v>334</v>
      </c>
      <c r="G229" s="184" t="s">
        <v>164</v>
      </c>
      <c r="H229" s="185">
        <v>126.5</v>
      </c>
      <c r="I229" s="186"/>
      <c r="J229" s="187">
        <f>ROUND(I229*H229,2)</f>
        <v>0</v>
      </c>
      <c r="K229" s="183" t="s">
        <v>165</v>
      </c>
      <c r="L229" s="38"/>
      <c r="M229" s="188" t="s">
        <v>1</v>
      </c>
      <c r="N229" s="189" t="s">
        <v>43</v>
      </c>
      <c r="O229" s="70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2" t="s">
        <v>166</v>
      </c>
      <c r="AT229" s="192" t="s">
        <v>161</v>
      </c>
      <c r="AU229" s="192" t="s">
        <v>87</v>
      </c>
      <c r="AY229" s="16" t="s">
        <v>159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6" t="s">
        <v>83</v>
      </c>
      <c r="BK229" s="193">
        <f>ROUND(I229*H229,2)</f>
        <v>0</v>
      </c>
      <c r="BL229" s="16" t="s">
        <v>166</v>
      </c>
      <c r="BM229" s="192" t="s">
        <v>335</v>
      </c>
    </row>
    <row r="230" spans="1:65" s="2" customFormat="1" ht="11.25">
      <c r="A230" s="33"/>
      <c r="B230" s="34"/>
      <c r="C230" s="35"/>
      <c r="D230" s="194" t="s">
        <v>168</v>
      </c>
      <c r="E230" s="35"/>
      <c r="F230" s="195" t="s">
        <v>336</v>
      </c>
      <c r="G230" s="35"/>
      <c r="H230" s="35"/>
      <c r="I230" s="196"/>
      <c r="J230" s="35"/>
      <c r="K230" s="35"/>
      <c r="L230" s="38"/>
      <c r="M230" s="197"/>
      <c r="N230" s="19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168</v>
      </c>
      <c r="AU230" s="16" t="s">
        <v>87</v>
      </c>
    </row>
    <row r="231" spans="1:65" s="2" customFormat="1" ht="11.25">
      <c r="A231" s="33"/>
      <c r="B231" s="34"/>
      <c r="C231" s="35"/>
      <c r="D231" s="199" t="s">
        <v>170</v>
      </c>
      <c r="E231" s="35"/>
      <c r="F231" s="200" t="s">
        <v>337</v>
      </c>
      <c r="G231" s="35"/>
      <c r="H231" s="35"/>
      <c r="I231" s="196"/>
      <c r="J231" s="35"/>
      <c r="K231" s="35"/>
      <c r="L231" s="38"/>
      <c r="M231" s="197"/>
      <c r="N231" s="19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170</v>
      </c>
      <c r="AU231" s="16" t="s">
        <v>87</v>
      </c>
    </row>
    <row r="232" spans="1:65" s="13" customFormat="1" ht="11.25">
      <c r="B232" s="201"/>
      <c r="C232" s="202"/>
      <c r="D232" s="194" t="s">
        <v>172</v>
      </c>
      <c r="E232" s="203" t="s">
        <v>1</v>
      </c>
      <c r="F232" s="204" t="s">
        <v>103</v>
      </c>
      <c r="G232" s="202"/>
      <c r="H232" s="205">
        <v>126.5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172</v>
      </c>
      <c r="AU232" s="211" t="s">
        <v>87</v>
      </c>
      <c r="AV232" s="13" t="s">
        <v>87</v>
      </c>
      <c r="AW232" s="13" t="s">
        <v>33</v>
      </c>
      <c r="AX232" s="13" t="s">
        <v>83</v>
      </c>
      <c r="AY232" s="211" t="s">
        <v>159</v>
      </c>
    </row>
    <row r="233" spans="1:65" s="12" customFormat="1" ht="22.9" customHeight="1">
      <c r="B233" s="165"/>
      <c r="C233" s="166"/>
      <c r="D233" s="167" t="s">
        <v>77</v>
      </c>
      <c r="E233" s="179" t="s">
        <v>191</v>
      </c>
      <c r="F233" s="179" t="s">
        <v>338</v>
      </c>
      <c r="G233" s="166"/>
      <c r="H233" s="166"/>
      <c r="I233" s="169"/>
      <c r="J233" s="180">
        <f>BK233</f>
        <v>0</v>
      </c>
      <c r="K233" s="166"/>
      <c r="L233" s="171"/>
      <c r="M233" s="172"/>
      <c r="N233" s="173"/>
      <c r="O233" s="173"/>
      <c r="P233" s="174">
        <f>SUM(P234:P292)</f>
        <v>0</v>
      </c>
      <c r="Q233" s="173"/>
      <c r="R233" s="174">
        <f>SUM(R234:R292)</f>
        <v>63.646392000000006</v>
      </c>
      <c r="S233" s="173"/>
      <c r="T233" s="175">
        <f>SUM(T234:T292)</f>
        <v>0</v>
      </c>
      <c r="AR233" s="176" t="s">
        <v>83</v>
      </c>
      <c r="AT233" s="177" t="s">
        <v>77</v>
      </c>
      <c r="AU233" s="177" t="s">
        <v>83</v>
      </c>
      <c r="AY233" s="176" t="s">
        <v>159</v>
      </c>
      <c r="BK233" s="178">
        <f>SUM(BK234:BK292)</f>
        <v>0</v>
      </c>
    </row>
    <row r="234" spans="1:65" s="2" customFormat="1" ht="24.2" customHeight="1">
      <c r="A234" s="33"/>
      <c r="B234" s="34"/>
      <c r="C234" s="181" t="s">
        <v>339</v>
      </c>
      <c r="D234" s="181" t="s">
        <v>161</v>
      </c>
      <c r="E234" s="182" t="s">
        <v>340</v>
      </c>
      <c r="F234" s="183" t="s">
        <v>341</v>
      </c>
      <c r="G234" s="184" t="s">
        <v>164</v>
      </c>
      <c r="H234" s="185">
        <v>352.8</v>
      </c>
      <c r="I234" s="186"/>
      <c r="J234" s="187">
        <f>ROUND(I234*H234,2)</f>
        <v>0</v>
      </c>
      <c r="K234" s="183" t="s">
        <v>165</v>
      </c>
      <c r="L234" s="38"/>
      <c r="M234" s="188" t="s">
        <v>1</v>
      </c>
      <c r="N234" s="189" t="s">
        <v>43</v>
      </c>
      <c r="O234" s="70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2" t="s">
        <v>166</v>
      </c>
      <c r="AT234" s="192" t="s">
        <v>161</v>
      </c>
      <c r="AU234" s="192" t="s">
        <v>87</v>
      </c>
      <c r="AY234" s="16" t="s">
        <v>159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6" t="s">
        <v>83</v>
      </c>
      <c r="BK234" s="193">
        <f>ROUND(I234*H234,2)</f>
        <v>0</v>
      </c>
      <c r="BL234" s="16" t="s">
        <v>166</v>
      </c>
      <c r="BM234" s="192" t="s">
        <v>342</v>
      </c>
    </row>
    <row r="235" spans="1:65" s="2" customFormat="1" ht="19.5">
      <c r="A235" s="33"/>
      <c r="B235" s="34"/>
      <c r="C235" s="35"/>
      <c r="D235" s="194" t="s">
        <v>168</v>
      </c>
      <c r="E235" s="35"/>
      <c r="F235" s="195" t="s">
        <v>343</v>
      </c>
      <c r="G235" s="35"/>
      <c r="H235" s="35"/>
      <c r="I235" s="196"/>
      <c r="J235" s="35"/>
      <c r="K235" s="35"/>
      <c r="L235" s="38"/>
      <c r="M235" s="197"/>
      <c r="N235" s="19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168</v>
      </c>
      <c r="AU235" s="16" t="s">
        <v>87</v>
      </c>
    </row>
    <row r="236" spans="1:65" s="2" customFormat="1" ht="11.25">
      <c r="A236" s="33"/>
      <c r="B236" s="34"/>
      <c r="C236" s="35"/>
      <c r="D236" s="199" t="s">
        <v>170</v>
      </c>
      <c r="E236" s="35"/>
      <c r="F236" s="200" t="s">
        <v>344</v>
      </c>
      <c r="G236" s="35"/>
      <c r="H236" s="35"/>
      <c r="I236" s="196"/>
      <c r="J236" s="35"/>
      <c r="K236" s="35"/>
      <c r="L236" s="38"/>
      <c r="M236" s="197"/>
      <c r="N236" s="19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170</v>
      </c>
      <c r="AU236" s="16" t="s">
        <v>87</v>
      </c>
    </row>
    <row r="237" spans="1:65" s="13" customFormat="1" ht="11.25">
      <c r="B237" s="201"/>
      <c r="C237" s="202"/>
      <c r="D237" s="194" t="s">
        <v>172</v>
      </c>
      <c r="E237" s="203" t="s">
        <v>1</v>
      </c>
      <c r="F237" s="204" t="s">
        <v>117</v>
      </c>
      <c r="G237" s="202"/>
      <c r="H237" s="205">
        <v>352.8</v>
      </c>
      <c r="I237" s="206"/>
      <c r="J237" s="202"/>
      <c r="K237" s="202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172</v>
      </c>
      <c r="AU237" s="211" t="s">
        <v>87</v>
      </c>
      <c r="AV237" s="13" t="s">
        <v>87</v>
      </c>
      <c r="AW237" s="13" t="s">
        <v>33</v>
      </c>
      <c r="AX237" s="13" t="s">
        <v>83</v>
      </c>
      <c r="AY237" s="211" t="s">
        <v>159</v>
      </c>
    </row>
    <row r="238" spans="1:65" s="2" customFormat="1" ht="16.5" customHeight="1">
      <c r="A238" s="33"/>
      <c r="B238" s="34"/>
      <c r="C238" s="212" t="s">
        <v>345</v>
      </c>
      <c r="D238" s="212" t="s">
        <v>305</v>
      </c>
      <c r="E238" s="213" t="s">
        <v>346</v>
      </c>
      <c r="F238" s="214" t="s">
        <v>347</v>
      </c>
      <c r="G238" s="215" t="s">
        <v>274</v>
      </c>
      <c r="H238" s="216">
        <v>3.7469999999999999</v>
      </c>
      <c r="I238" s="217"/>
      <c r="J238" s="218">
        <f>ROUND(I238*H238,2)</f>
        <v>0</v>
      </c>
      <c r="K238" s="214" t="s">
        <v>165</v>
      </c>
      <c r="L238" s="219"/>
      <c r="M238" s="220" t="s">
        <v>1</v>
      </c>
      <c r="N238" s="221" t="s">
        <v>43</v>
      </c>
      <c r="O238" s="70"/>
      <c r="P238" s="190">
        <f>O238*H238</f>
        <v>0</v>
      </c>
      <c r="Q238" s="190">
        <v>1</v>
      </c>
      <c r="R238" s="190">
        <f>Q238*H238</f>
        <v>3.7469999999999999</v>
      </c>
      <c r="S238" s="190">
        <v>0</v>
      </c>
      <c r="T238" s="19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2" t="s">
        <v>210</v>
      </c>
      <c r="AT238" s="192" t="s">
        <v>305</v>
      </c>
      <c r="AU238" s="192" t="s">
        <v>87</v>
      </c>
      <c r="AY238" s="16" t="s">
        <v>159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6" t="s">
        <v>83</v>
      </c>
      <c r="BK238" s="193">
        <f>ROUND(I238*H238,2)</f>
        <v>0</v>
      </c>
      <c r="BL238" s="16" t="s">
        <v>166</v>
      </c>
      <c r="BM238" s="192" t="s">
        <v>348</v>
      </c>
    </row>
    <row r="239" spans="1:65" s="2" customFormat="1" ht="11.25">
      <c r="A239" s="33"/>
      <c r="B239" s="34"/>
      <c r="C239" s="35"/>
      <c r="D239" s="194" t="s">
        <v>168</v>
      </c>
      <c r="E239" s="35"/>
      <c r="F239" s="195" t="s">
        <v>347</v>
      </c>
      <c r="G239" s="35"/>
      <c r="H239" s="35"/>
      <c r="I239" s="196"/>
      <c r="J239" s="35"/>
      <c r="K239" s="35"/>
      <c r="L239" s="38"/>
      <c r="M239" s="197"/>
      <c r="N239" s="19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168</v>
      </c>
      <c r="AU239" s="16" t="s">
        <v>87</v>
      </c>
    </row>
    <row r="240" spans="1:65" s="13" customFormat="1" ht="11.25">
      <c r="B240" s="201"/>
      <c r="C240" s="202"/>
      <c r="D240" s="194" t="s">
        <v>172</v>
      </c>
      <c r="E240" s="202"/>
      <c r="F240" s="204" t="s">
        <v>349</v>
      </c>
      <c r="G240" s="202"/>
      <c r="H240" s="205">
        <v>3.7469999999999999</v>
      </c>
      <c r="I240" s="206"/>
      <c r="J240" s="202"/>
      <c r="K240" s="202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172</v>
      </c>
      <c r="AU240" s="211" t="s">
        <v>87</v>
      </c>
      <c r="AV240" s="13" t="s">
        <v>87</v>
      </c>
      <c r="AW240" s="13" t="s">
        <v>4</v>
      </c>
      <c r="AX240" s="13" t="s">
        <v>83</v>
      </c>
      <c r="AY240" s="211" t="s">
        <v>159</v>
      </c>
    </row>
    <row r="241" spans="1:65" s="2" customFormat="1" ht="16.5" customHeight="1">
      <c r="A241" s="33"/>
      <c r="B241" s="34"/>
      <c r="C241" s="181" t="s">
        <v>350</v>
      </c>
      <c r="D241" s="181" t="s">
        <v>161</v>
      </c>
      <c r="E241" s="182" t="s">
        <v>351</v>
      </c>
      <c r="F241" s="183" t="s">
        <v>352</v>
      </c>
      <c r="G241" s="184" t="s">
        <v>164</v>
      </c>
      <c r="H241" s="185">
        <v>348.15</v>
      </c>
      <c r="I241" s="186"/>
      <c r="J241" s="187">
        <f>ROUND(I241*H241,2)</f>
        <v>0</v>
      </c>
      <c r="K241" s="183" t="s">
        <v>165</v>
      </c>
      <c r="L241" s="38"/>
      <c r="M241" s="188" t="s">
        <v>1</v>
      </c>
      <c r="N241" s="189" t="s">
        <v>43</v>
      </c>
      <c r="O241" s="70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2" t="s">
        <v>166</v>
      </c>
      <c r="AT241" s="192" t="s">
        <v>161</v>
      </c>
      <c r="AU241" s="192" t="s">
        <v>87</v>
      </c>
      <c r="AY241" s="16" t="s">
        <v>159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6" t="s">
        <v>83</v>
      </c>
      <c r="BK241" s="193">
        <f>ROUND(I241*H241,2)</f>
        <v>0</v>
      </c>
      <c r="BL241" s="16" t="s">
        <v>166</v>
      </c>
      <c r="BM241" s="192" t="s">
        <v>353</v>
      </c>
    </row>
    <row r="242" spans="1:65" s="2" customFormat="1" ht="11.25">
      <c r="A242" s="33"/>
      <c r="B242" s="34"/>
      <c r="C242" s="35"/>
      <c r="D242" s="194" t="s">
        <v>168</v>
      </c>
      <c r="E242" s="35"/>
      <c r="F242" s="195" t="s">
        <v>354</v>
      </c>
      <c r="G242" s="35"/>
      <c r="H242" s="35"/>
      <c r="I242" s="196"/>
      <c r="J242" s="35"/>
      <c r="K242" s="35"/>
      <c r="L242" s="38"/>
      <c r="M242" s="197"/>
      <c r="N242" s="198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168</v>
      </c>
      <c r="AU242" s="16" t="s">
        <v>87</v>
      </c>
    </row>
    <row r="243" spans="1:65" s="2" customFormat="1" ht="11.25">
      <c r="A243" s="33"/>
      <c r="B243" s="34"/>
      <c r="C243" s="35"/>
      <c r="D243" s="199" t="s">
        <v>170</v>
      </c>
      <c r="E243" s="35"/>
      <c r="F243" s="200" t="s">
        <v>355</v>
      </c>
      <c r="G243" s="35"/>
      <c r="H243" s="35"/>
      <c r="I243" s="196"/>
      <c r="J243" s="35"/>
      <c r="K243" s="35"/>
      <c r="L243" s="38"/>
      <c r="M243" s="197"/>
      <c r="N243" s="19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170</v>
      </c>
      <c r="AU243" s="16" t="s">
        <v>87</v>
      </c>
    </row>
    <row r="244" spans="1:65" s="13" customFormat="1" ht="11.25">
      <c r="B244" s="201"/>
      <c r="C244" s="202"/>
      <c r="D244" s="194" t="s">
        <v>172</v>
      </c>
      <c r="E244" s="203" t="s">
        <v>1</v>
      </c>
      <c r="F244" s="204" t="s">
        <v>356</v>
      </c>
      <c r="G244" s="202"/>
      <c r="H244" s="205">
        <v>79.349999999999994</v>
      </c>
      <c r="I244" s="206"/>
      <c r="J244" s="202"/>
      <c r="K244" s="202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172</v>
      </c>
      <c r="AU244" s="211" t="s">
        <v>87</v>
      </c>
      <c r="AV244" s="13" t="s">
        <v>87</v>
      </c>
      <c r="AW244" s="13" t="s">
        <v>33</v>
      </c>
      <c r="AX244" s="13" t="s">
        <v>78</v>
      </c>
      <c r="AY244" s="211" t="s">
        <v>159</v>
      </c>
    </row>
    <row r="245" spans="1:65" s="13" customFormat="1" ht="11.25">
      <c r="B245" s="201"/>
      <c r="C245" s="202"/>
      <c r="D245" s="194" t="s">
        <v>172</v>
      </c>
      <c r="E245" s="203" t="s">
        <v>1</v>
      </c>
      <c r="F245" s="204" t="s">
        <v>357</v>
      </c>
      <c r="G245" s="202"/>
      <c r="H245" s="205">
        <v>268.8</v>
      </c>
      <c r="I245" s="206"/>
      <c r="J245" s="202"/>
      <c r="K245" s="202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172</v>
      </c>
      <c r="AU245" s="211" t="s">
        <v>87</v>
      </c>
      <c r="AV245" s="13" t="s">
        <v>87</v>
      </c>
      <c r="AW245" s="13" t="s">
        <v>33</v>
      </c>
      <c r="AX245" s="13" t="s">
        <v>78</v>
      </c>
      <c r="AY245" s="211" t="s">
        <v>159</v>
      </c>
    </row>
    <row r="246" spans="1:65" s="14" customFormat="1" ht="11.25">
      <c r="B246" s="222"/>
      <c r="C246" s="223"/>
      <c r="D246" s="194" t="s">
        <v>172</v>
      </c>
      <c r="E246" s="224" t="s">
        <v>119</v>
      </c>
      <c r="F246" s="225" t="s">
        <v>331</v>
      </c>
      <c r="G246" s="223"/>
      <c r="H246" s="226">
        <v>348.15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172</v>
      </c>
      <c r="AU246" s="232" t="s">
        <v>87</v>
      </c>
      <c r="AV246" s="14" t="s">
        <v>166</v>
      </c>
      <c r="AW246" s="14" t="s">
        <v>33</v>
      </c>
      <c r="AX246" s="14" t="s">
        <v>83</v>
      </c>
      <c r="AY246" s="232" t="s">
        <v>159</v>
      </c>
    </row>
    <row r="247" spans="1:65" s="2" customFormat="1" ht="16.5" customHeight="1">
      <c r="A247" s="33"/>
      <c r="B247" s="34"/>
      <c r="C247" s="181" t="s">
        <v>358</v>
      </c>
      <c r="D247" s="181" t="s">
        <v>161</v>
      </c>
      <c r="E247" s="182" t="s">
        <v>359</v>
      </c>
      <c r="F247" s="183" t="s">
        <v>360</v>
      </c>
      <c r="G247" s="184" t="s">
        <v>164</v>
      </c>
      <c r="H247" s="185">
        <v>271.85000000000002</v>
      </c>
      <c r="I247" s="186"/>
      <c r="J247" s="187">
        <f>ROUND(I247*H247,2)</f>
        <v>0</v>
      </c>
      <c r="K247" s="183" t="s">
        <v>165</v>
      </c>
      <c r="L247" s="38"/>
      <c r="M247" s="188" t="s">
        <v>1</v>
      </c>
      <c r="N247" s="189" t="s">
        <v>43</v>
      </c>
      <c r="O247" s="70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2" t="s">
        <v>166</v>
      </c>
      <c r="AT247" s="192" t="s">
        <v>161</v>
      </c>
      <c r="AU247" s="192" t="s">
        <v>87</v>
      </c>
      <c r="AY247" s="16" t="s">
        <v>159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6" t="s">
        <v>83</v>
      </c>
      <c r="BK247" s="193">
        <f>ROUND(I247*H247,2)</f>
        <v>0</v>
      </c>
      <c r="BL247" s="16" t="s">
        <v>166</v>
      </c>
      <c r="BM247" s="192" t="s">
        <v>361</v>
      </c>
    </row>
    <row r="248" spans="1:65" s="2" customFormat="1" ht="11.25">
      <c r="A248" s="33"/>
      <c r="B248" s="34"/>
      <c r="C248" s="35"/>
      <c r="D248" s="194" t="s">
        <v>168</v>
      </c>
      <c r="E248" s="35"/>
      <c r="F248" s="195" t="s">
        <v>362</v>
      </c>
      <c r="G248" s="35"/>
      <c r="H248" s="35"/>
      <c r="I248" s="196"/>
      <c r="J248" s="35"/>
      <c r="K248" s="35"/>
      <c r="L248" s="38"/>
      <c r="M248" s="197"/>
      <c r="N248" s="198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168</v>
      </c>
      <c r="AU248" s="16" t="s">
        <v>87</v>
      </c>
    </row>
    <row r="249" spans="1:65" s="2" customFormat="1" ht="11.25">
      <c r="A249" s="33"/>
      <c r="B249" s="34"/>
      <c r="C249" s="35"/>
      <c r="D249" s="199" t="s">
        <v>170</v>
      </c>
      <c r="E249" s="35"/>
      <c r="F249" s="200" t="s">
        <v>363</v>
      </c>
      <c r="G249" s="35"/>
      <c r="H249" s="35"/>
      <c r="I249" s="196"/>
      <c r="J249" s="35"/>
      <c r="K249" s="35"/>
      <c r="L249" s="38"/>
      <c r="M249" s="197"/>
      <c r="N249" s="19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170</v>
      </c>
      <c r="AU249" s="16" t="s">
        <v>87</v>
      </c>
    </row>
    <row r="250" spans="1:65" s="13" customFormat="1" ht="11.25">
      <c r="B250" s="201"/>
      <c r="C250" s="202"/>
      <c r="D250" s="194" t="s">
        <v>172</v>
      </c>
      <c r="E250" s="203" t="s">
        <v>1</v>
      </c>
      <c r="F250" s="204" t="s">
        <v>364</v>
      </c>
      <c r="G250" s="202"/>
      <c r="H250" s="205">
        <v>3.05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172</v>
      </c>
      <c r="AU250" s="211" t="s">
        <v>87</v>
      </c>
      <c r="AV250" s="13" t="s">
        <v>87</v>
      </c>
      <c r="AW250" s="13" t="s">
        <v>33</v>
      </c>
      <c r="AX250" s="13" t="s">
        <v>78</v>
      </c>
      <c r="AY250" s="211" t="s">
        <v>159</v>
      </c>
    </row>
    <row r="251" spans="1:65" s="13" customFormat="1" ht="11.25">
      <c r="B251" s="201"/>
      <c r="C251" s="202"/>
      <c r="D251" s="194" t="s">
        <v>172</v>
      </c>
      <c r="E251" s="203" t="s">
        <v>1</v>
      </c>
      <c r="F251" s="204" t="s">
        <v>357</v>
      </c>
      <c r="G251" s="202"/>
      <c r="H251" s="205">
        <v>268.8</v>
      </c>
      <c r="I251" s="206"/>
      <c r="J251" s="202"/>
      <c r="K251" s="202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172</v>
      </c>
      <c r="AU251" s="211" t="s">
        <v>87</v>
      </c>
      <c r="AV251" s="13" t="s">
        <v>87</v>
      </c>
      <c r="AW251" s="13" t="s">
        <v>33</v>
      </c>
      <c r="AX251" s="13" t="s">
        <v>78</v>
      </c>
      <c r="AY251" s="211" t="s">
        <v>159</v>
      </c>
    </row>
    <row r="252" spans="1:65" s="14" customFormat="1" ht="11.25">
      <c r="B252" s="222"/>
      <c r="C252" s="223"/>
      <c r="D252" s="194" t="s">
        <v>172</v>
      </c>
      <c r="E252" s="224" t="s">
        <v>121</v>
      </c>
      <c r="F252" s="225" t="s">
        <v>331</v>
      </c>
      <c r="G252" s="223"/>
      <c r="H252" s="226">
        <v>271.85000000000002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172</v>
      </c>
      <c r="AU252" s="232" t="s">
        <v>87</v>
      </c>
      <c r="AV252" s="14" t="s">
        <v>166</v>
      </c>
      <c r="AW252" s="14" t="s">
        <v>33</v>
      </c>
      <c r="AX252" s="14" t="s">
        <v>83</v>
      </c>
      <c r="AY252" s="232" t="s">
        <v>159</v>
      </c>
    </row>
    <row r="253" spans="1:65" s="2" customFormat="1" ht="16.5" customHeight="1">
      <c r="A253" s="33"/>
      <c r="B253" s="34"/>
      <c r="C253" s="181" t="s">
        <v>365</v>
      </c>
      <c r="D253" s="181" t="s">
        <v>161</v>
      </c>
      <c r="E253" s="182" t="s">
        <v>366</v>
      </c>
      <c r="F253" s="183" t="s">
        <v>367</v>
      </c>
      <c r="G253" s="184" t="s">
        <v>164</v>
      </c>
      <c r="H253" s="185">
        <v>1.6</v>
      </c>
      <c r="I253" s="186"/>
      <c r="J253" s="187">
        <f>ROUND(I253*H253,2)</f>
        <v>0</v>
      </c>
      <c r="K253" s="183" t="s">
        <v>165</v>
      </c>
      <c r="L253" s="38"/>
      <c r="M253" s="188" t="s">
        <v>1</v>
      </c>
      <c r="N253" s="189" t="s">
        <v>43</v>
      </c>
      <c r="O253" s="70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2" t="s">
        <v>166</v>
      </c>
      <c r="AT253" s="192" t="s">
        <v>161</v>
      </c>
      <c r="AU253" s="192" t="s">
        <v>87</v>
      </c>
      <c r="AY253" s="16" t="s">
        <v>159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6" t="s">
        <v>83</v>
      </c>
      <c r="BK253" s="193">
        <f>ROUND(I253*H253,2)</f>
        <v>0</v>
      </c>
      <c r="BL253" s="16" t="s">
        <v>166</v>
      </c>
      <c r="BM253" s="192" t="s">
        <v>368</v>
      </c>
    </row>
    <row r="254" spans="1:65" s="2" customFormat="1" ht="11.25">
      <c r="A254" s="33"/>
      <c r="B254" s="34"/>
      <c r="C254" s="35"/>
      <c r="D254" s="194" t="s">
        <v>168</v>
      </c>
      <c r="E254" s="35"/>
      <c r="F254" s="195" t="s">
        <v>369</v>
      </c>
      <c r="G254" s="35"/>
      <c r="H254" s="35"/>
      <c r="I254" s="196"/>
      <c r="J254" s="35"/>
      <c r="K254" s="35"/>
      <c r="L254" s="38"/>
      <c r="M254" s="197"/>
      <c r="N254" s="198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168</v>
      </c>
      <c r="AU254" s="16" t="s">
        <v>87</v>
      </c>
    </row>
    <row r="255" spans="1:65" s="2" customFormat="1" ht="11.25">
      <c r="A255" s="33"/>
      <c r="B255" s="34"/>
      <c r="C255" s="35"/>
      <c r="D255" s="199" t="s">
        <v>170</v>
      </c>
      <c r="E255" s="35"/>
      <c r="F255" s="200" t="s">
        <v>370</v>
      </c>
      <c r="G255" s="35"/>
      <c r="H255" s="35"/>
      <c r="I255" s="196"/>
      <c r="J255" s="35"/>
      <c r="K255" s="35"/>
      <c r="L255" s="38"/>
      <c r="M255" s="197"/>
      <c r="N255" s="198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170</v>
      </c>
      <c r="AU255" s="16" t="s">
        <v>87</v>
      </c>
    </row>
    <row r="256" spans="1:65" s="13" customFormat="1" ht="11.25">
      <c r="B256" s="201"/>
      <c r="C256" s="202"/>
      <c r="D256" s="194" t="s">
        <v>172</v>
      </c>
      <c r="E256" s="203" t="s">
        <v>1</v>
      </c>
      <c r="F256" s="204" t="s">
        <v>111</v>
      </c>
      <c r="G256" s="202"/>
      <c r="H256" s="205">
        <v>1.6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172</v>
      </c>
      <c r="AU256" s="211" t="s">
        <v>87</v>
      </c>
      <c r="AV256" s="13" t="s">
        <v>87</v>
      </c>
      <c r="AW256" s="13" t="s">
        <v>33</v>
      </c>
      <c r="AX256" s="13" t="s">
        <v>83</v>
      </c>
      <c r="AY256" s="211" t="s">
        <v>159</v>
      </c>
    </row>
    <row r="257" spans="1:65" s="2" customFormat="1" ht="16.5" customHeight="1">
      <c r="A257" s="33"/>
      <c r="B257" s="34"/>
      <c r="C257" s="181" t="s">
        <v>371</v>
      </c>
      <c r="D257" s="181" t="s">
        <v>161</v>
      </c>
      <c r="E257" s="182" t="s">
        <v>372</v>
      </c>
      <c r="F257" s="183" t="s">
        <v>373</v>
      </c>
      <c r="G257" s="184" t="s">
        <v>164</v>
      </c>
      <c r="H257" s="185">
        <v>1.6</v>
      </c>
      <c r="I257" s="186"/>
      <c r="J257" s="187">
        <f>ROUND(I257*H257,2)</f>
        <v>0</v>
      </c>
      <c r="K257" s="183" t="s">
        <v>165</v>
      </c>
      <c r="L257" s="38"/>
      <c r="M257" s="188" t="s">
        <v>1</v>
      </c>
      <c r="N257" s="189" t="s">
        <v>43</v>
      </c>
      <c r="O257" s="70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2" t="s">
        <v>166</v>
      </c>
      <c r="AT257" s="192" t="s">
        <v>161</v>
      </c>
      <c r="AU257" s="192" t="s">
        <v>87</v>
      </c>
      <c r="AY257" s="16" t="s">
        <v>159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6" t="s">
        <v>83</v>
      </c>
      <c r="BK257" s="193">
        <f>ROUND(I257*H257,2)</f>
        <v>0</v>
      </c>
      <c r="BL257" s="16" t="s">
        <v>166</v>
      </c>
      <c r="BM257" s="192" t="s">
        <v>374</v>
      </c>
    </row>
    <row r="258" spans="1:65" s="2" customFormat="1" ht="19.5">
      <c r="A258" s="33"/>
      <c r="B258" s="34"/>
      <c r="C258" s="35"/>
      <c r="D258" s="194" t="s">
        <v>168</v>
      </c>
      <c r="E258" s="35"/>
      <c r="F258" s="195" t="s">
        <v>375</v>
      </c>
      <c r="G258" s="35"/>
      <c r="H258" s="35"/>
      <c r="I258" s="196"/>
      <c r="J258" s="35"/>
      <c r="K258" s="35"/>
      <c r="L258" s="38"/>
      <c r="M258" s="197"/>
      <c r="N258" s="19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168</v>
      </c>
      <c r="AU258" s="16" t="s">
        <v>87</v>
      </c>
    </row>
    <row r="259" spans="1:65" s="2" customFormat="1" ht="11.25">
      <c r="A259" s="33"/>
      <c r="B259" s="34"/>
      <c r="C259" s="35"/>
      <c r="D259" s="199" t="s">
        <v>170</v>
      </c>
      <c r="E259" s="35"/>
      <c r="F259" s="200" t="s">
        <v>376</v>
      </c>
      <c r="G259" s="35"/>
      <c r="H259" s="35"/>
      <c r="I259" s="196"/>
      <c r="J259" s="35"/>
      <c r="K259" s="35"/>
      <c r="L259" s="38"/>
      <c r="M259" s="197"/>
      <c r="N259" s="19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170</v>
      </c>
      <c r="AU259" s="16" t="s">
        <v>87</v>
      </c>
    </row>
    <row r="260" spans="1:65" s="13" customFormat="1" ht="11.25">
      <c r="B260" s="201"/>
      <c r="C260" s="202"/>
      <c r="D260" s="194" t="s">
        <v>172</v>
      </c>
      <c r="E260" s="203" t="s">
        <v>1</v>
      </c>
      <c r="F260" s="204" t="s">
        <v>111</v>
      </c>
      <c r="G260" s="202"/>
      <c r="H260" s="205">
        <v>1.6</v>
      </c>
      <c r="I260" s="206"/>
      <c r="J260" s="202"/>
      <c r="K260" s="202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172</v>
      </c>
      <c r="AU260" s="211" t="s">
        <v>87</v>
      </c>
      <c r="AV260" s="13" t="s">
        <v>87</v>
      </c>
      <c r="AW260" s="13" t="s">
        <v>33</v>
      </c>
      <c r="AX260" s="13" t="s">
        <v>83</v>
      </c>
      <c r="AY260" s="211" t="s">
        <v>159</v>
      </c>
    </row>
    <row r="261" spans="1:65" s="2" customFormat="1" ht="16.5" customHeight="1">
      <c r="A261" s="33"/>
      <c r="B261" s="34"/>
      <c r="C261" s="181" t="s">
        <v>377</v>
      </c>
      <c r="D261" s="181" t="s">
        <v>161</v>
      </c>
      <c r="E261" s="182" t="s">
        <v>378</v>
      </c>
      <c r="F261" s="183" t="s">
        <v>379</v>
      </c>
      <c r="G261" s="184" t="s">
        <v>164</v>
      </c>
      <c r="H261" s="185">
        <v>1.6</v>
      </c>
      <c r="I261" s="186"/>
      <c r="J261" s="187">
        <f>ROUND(I261*H261,2)</f>
        <v>0</v>
      </c>
      <c r="K261" s="183" t="s">
        <v>165</v>
      </c>
      <c r="L261" s="38"/>
      <c r="M261" s="188" t="s">
        <v>1</v>
      </c>
      <c r="N261" s="189" t="s">
        <v>43</v>
      </c>
      <c r="O261" s="70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2" t="s">
        <v>166</v>
      </c>
      <c r="AT261" s="192" t="s">
        <v>161</v>
      </c>
      <c r="AU261" s="192" t="s">
        <v>87</v>
      </c>
      <c r="AY261" s="16" t="s">
        <v>159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6" t="s">
        <v>83</v>
      </c>
      <c r="BK261" s="193">
        <f>ROUND(I261*H261,2)</f>
        <v>0</v>
      </c>
      <c r="BL261" s="16" t="s">
        <v>166</v>
      </c>
      <c r="BM261" s="192" t="s">
        <v>380</v>
      </c>
    </row>
    <row r="262" spans="1:65" s="2" customFormat="1" ht="11.25">
      <c r="A262" s="33"/>
      <c r="B262" s="34"/>
      <c r="C262" s="35"/>
      <c r="D262" s="194" t="s">
        <v>168</v>
      </c>
      <c r="E262" s="35"/>
      <c r="F262" s="195" t="s">
        <v>381</v>
      </c>
      <c r="G262" s="35"/>
      <c r="H262" s="35"/>
      <c r="I262" s="196"/>
      <c r="J262" s="35"/>
      <c r="K262" s="35"/>
      <c r="L262" s="38"/>
      <c r="M262" s="197"/>
      <c r="N262" s="19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168</v>
      </c>
      <c r="AU262" s="16" t="s">
        <v>87</v>
      </c>
    </row>
    <row r="263" spans="1:65" s="2" customFormat="1" ht="11.25">
      <c r="A263" s="33"/>
      <c r="B263" s="34"/>
      <c r="C263" s="35"/>
      <c r="D263" s="199" t="s">
        <v>170</v>
      </c>
      <c r="E263" s="35"/>
      <c r="F263" s="200" t="s">
        <v>382</v>
      </c>
      <c r="G263" s="35"/>
      <c r="H263" s="35"/>
      <c r="I263" s="196"/>
      <c r="J263" s="35"/>
      <c r="K263" s="35"/>
      <c r="L263" s="38"/>
      <c r="M263" s="197"/>
      <c r="N263" s="19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170</v>
      </c>
      <c r="AU263" s="16" t="s">
        <v>87</v>
      </c>
    </row>
    <row r="264" spans="1:65" s="13" customFormat="1" ht="11.25">
      <c r="B264" s="201"/>
      <c r="C264" s="202"/>
      <c r="D264" s="194" t="s">
        <v>172</v>
      </c>
      <c r="E264" s="203" t="s">
        <v>1</v>
      </c>
      <c r="F264" s="204" t="s">
        <v>111</v>
      </c>
      <c r="G264" s="202"/>
      <c r="H264" s="205">
        <v>1.6</v>
      </c>
      <c r="I264" s="206"/>
      <c r="J264" s="202"/>
      <c r="K264" s="202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172</v>
      </c>
      <c r="AU264" s="211" t="s">
        <v>87</v>
      </c>
      <c r="AV264" s="13" t="s">
        <v>87</v>
      </c>
      <c r="AW264" s="13" t="s">
        <v>33</v>
      </c>
      <c r="AX264" s="13" t="s">
        <v>83</v>
      </c>
      <c r="AY264" s="211" t="s">
        <v>159</v>
      </c>
    </row>
    <row r="265" spans="1:65" s="2" customFormat="1" ht="16.5" customHeight="1">
      <c r="A265" s="33"/>
      <c r="B265" s="34"/>
      <c r="C265" s="181" t="s">
        <v>383</v>
      </c>
      <c r="D265" s="181" t="s">
        <v>161</v>
      </c>
      <c r="E265" s="182" t="s">
        <v>384</v>
      </c>
      <c r="F265" s="183" t="s">
        <v>385</v>
      </c>
      <c r="G265" s="184" t="s">
        <v>164</v>
      </c>
      <c r="H265" s="185">
        <v>1.6</v>
      </c>
      <c r="I265" s="186"/>
      <c r="J265" s="187">
        <f>ROUND(I265*H265,2)</f>
        <v>0</v>
      </c>
      <c r="K265" s="183" t="s">
        <v>165</v>
      </c>
      <c r="L265" s="38"/>
      <c r="M265" s="188" t="s">
        <v>1</v>
      </c>
      <c r="N265" s="189" t="s">
        <v>43</v>
      </c>
      <c r="O265" s="70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2" t="s">
        <v>166</v>
      </c>
      <c r="AT265" s="192" t="s">
        <v>161</v>
      </c>
      <c r="AU265" s="192" t="s">
        <v>87</v>
      </c>
      <c r="AY265" s="16" t="s">
        <v>159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6" t="s">
        <v>83</v>
      </c>
      <c r="BK265" s="193">
        <f>ROUND(I265*H265,2)</f>
        <v>0</v>
      </c>
      <c r="BL265" s="16" t="s">
        <v>166</v>
      </c>
      <c r="BM265" s="192" t="s">
        <v>386</v>
      </c>
    </row>
    <row r="266" spans="1:65" s="2" customFormat="1" ht="11.25">
      <c r="A266" s="33"/>
      <c r="B266" s="34"/>
      <c r="C266" s="35"/>
      <c r="D266" s="194" t="s">
        <v>168</v>
      </c>
      <c r="E266" s="35"/>
      <c r="F266" s="195" t="s">
        <v>387</v>
      </c>
      <c r="G266" s="35"/>
      <c r="H266" s="35"/>
      <c r="I266" s="196"/>
      <c r="J266" s="35"/>
      <c r="K266" s="35"/>
      <c r="L266" s="38"/>
      <c r="M266" s="197"/>
      <c r="N266" s="19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168</v>
      </c>
      <c r="AU266" s="16" t="s">
        <v>87</v>
      </c>
    </row>
    <row r="267" spans="1:65" s="2" customFormat="1" ht="11.25">
      <c r="A267" s="33"/>
      <c r="B267" s="34"/>
      <c r="C267" s="35"/>
      <c r="D267" s="199" t="s">
        <v>170</v>
      </c>
      <c r="E267" s="35"/>
      <c r="F267" s="200" t="s">
        <v>388</v>
      </c>
      <c r="G267" s="35"/>
      <c r="H267" s="35"/>
      <c r="I267" s="196"/>
      <c r="J267" s="35"/>
      <c r="K267" s="35"/>
      <c r="L267" s="38"/>
      <c r="M267" s="197"/>
      <c r="N267" s="19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170</v>
      </c>
      <c r="AU267" s="16" t="s">
        <v>87</v>
      </c>
    </row>
    <row r="268" spans="1:65" s="13" customFormat="1" ht="11.25">
      <c r="B268" s="201"/>
      <c r="C268" s="202"/>
      <c r="D268" s="194" t="s">
        <v>172</v>
      </c>
      <c r="E268" s="203" t="s">
        <v>1</v>
      </c>
      <c r="F268" s="204" t="s">
        <v>111</v>
      </c>
      <c r="G268" s="202"/>
      <c r="H268" s="205">
        <v>1.6</v>
      </c>
      <c r="I268" s="206"/>
      <c r="J268" s="202"/>
      <c r="K268" s="202"/>
      <c r="L268" s="207"/>
      <c r="M268" s="208"/>
      <c r="N268" s="209"/>
      <c r="O268" s="209"/>
      <c r="P268" s="209"/>
      <c r="Q268" s="209"/>
      <c r="R268" s="209"/>
      <c r="S268" s="209"/>
      <c r="T268" s="210"/>
      <c r="AT268" s="211" t="s">
        <v>172</v>
      </c>
      <c r="AU268" s="211" t="s">
        <v>87</v>
      </c>
      <c r="AV268" s="13" t="s">
        <v>87</v>
      </c>
      <c r="AW268" s="13" t="s">
        <v>33</v>
      </c>
      <c r="AX268" s="13" t="s">
        <v>83</v>
      </c>
      <c r="AY268" s="211" t="s">
        <v>159</v>
      </c>
    </row>
    <row r="269" spans="1:65" s="2" customFormat="1" ht="16.5" customHeight="1">
      <c r="A269" s="33"/>
      <c r="B269" s="34"/>
      <c r="C269" s="181" t="s">
        <v>389</v>
      </c>
      <c r="D269" s="181" t="s">
        <v>161</v>
      </c>
      <c r="E269" s="182" t="s">
        <v>390</v>
      </c>
      <c r="F269" s="183" t="s">
        <v>391</v>
      </c>
      <c r="G269" s="184" t="s">
        <v>164</v>
      </c>
      <c r="H269" s="185">
        <v>1.6</v>
      </c>
      <c r="I269" s="186"/>
      <c r="J269" s="187">
        <f>ROUND(I269*H269,2)</f>
        <v>0</v>
      </c>
      <c r="K269" s="183" t="s">
        <v>165</v>
      </c>
      <c r="L269" s="38"/>
      <c r="M269" s="188" t="s">
        <v>1</v>
      </c>
      <c r="N269" s="189" t="s">
        <v>43</v>
      </c>
      <c r="O269" s="70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2" t="s">
        <v>166</v>
      </c>
      <c r="AT269" s="192" t="s">
        <v>161</v>
      </c>
      <c r="AU269" s="192" t="s">
        <v>87</v>
      </c>
      <c r="AY269" s="16" t="s">
        <v>159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6" t="s">
        <v>83</v>
      </c>
      <c r="BK269" s="193">
        <f>ROUND(I269*H269,2)</f>
        <v>0</v>
      </c>
      <c r="BL269" s="16" t="s">
        <v>166</v>
      </c>
      <c r="BM269" s="192" t="s">
        <v>392</v>
      </c>
    </row>
    <row r="270" spans="1:65" s="2" customFormat="1" ht="11.25">
      <c r="A270" s="33"/>
      <c r="B270" s="34"/>
      <c r="C270" s="35"/>
      <c r="D270" s="194" t="s">
        <v>168</v>
      </c>
      <c r="E270" s="35"/>
      <c r="F270" s="195" t="s">
        <v>393</v>
      </c>
      <c r="G270" s="35"/>
      <c r="H270" s="35"/>
      <c r="I270" s="196"/>
      <c r="J270" s="35"/>
      <c r="K270" s="35"/>
      <c r="L270" s="38"/>
      <c r="M270" s="197"/>
      <c r="N270" s="19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168</v>
      </c>
      <c r="AU270" s="16" t="s">
        <v>87</v>
      </c>
    </row>
    <row r="271" spans="1:65" s="2" customFormat="1" ht="11.25">
      <c r="A271" s="33"/>
      <c r="B271" s="34"/>
      <c r="C271" s="35"/>
      <c r="D271" s="199" t="s">
        <v>170</v>
      </c>
      <c r="E271" s="35"/>
      <c r="F271" s="200" t="s">
        <v>394</v>
      </c>
      <c r="G271" s="35"/>
      <c r="H271" s="35"/>
      <c r="I271" s="196"/>
      <c r="J271" s="35"/>
      <c r="K271" s="35"/>
      <c r="L271" s="38"/>
      <c r="M271" s="197"/>
      <c r="N271" s="198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170</v>
      </c>
      <c r="AU271" s="16" t="s">
        <v>87</v>
      </c>
    </row>
    <row r="272" spans="1:65" s="13" customFormat="1" ht="11.25">
      <c r="B272" s="201"/>
      <c r="C272" s="202"/>
      <c r="D272" s="194" t="s">
        <v>172</v>
      </c>
      <c r="E272" s="203" t="s">
        <v>1</v>
      </c>
      <c r="F272" s="204" t="s">
        <v>111</v>
      </c>
      <c r="G272" s="202"/>
      <c r="H272" s="205">
        <v>1.6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172</v>
      </c>
      <c r="AU272" s="211" t="s">
        <v>87</v>
      </c>
      <c r="AV272" s="13" t="s">
        <v>87</v>
      </c>
      <c r="AW272" s="13" t="s">
        <v>33</v>
      </c>
      <c r="AX272" s="13" t="s">
        <v>83</v>
      </c>
      <c r="AY272" s="211" t="s">
        <v>159</v>
      </c>
    </row>
    <row r="273" spans="1:65" s="2" customFormat="1" ht="21.75" customHeight="1">
      <c r="A273" s="33"/>
      <c r="B273" s="34"/>
      <c r="C273" s="181" t="s">
        <v>395</v>
      </c>
      <c r="D273" s="181" t="s">
        <v>161</v>
      </c>
      <c r="E273" s="182" t="s">
        <v>396</v>
      </c>
      <c r="F273" s="183" t="s">
        <v>397</v>
      </c>
      <c r="G273" s="184" t="s">
        <v>164</v>
      </c>
      <c r="H273" s="185">
        <v>1.6</v>
      </c>
      <c r="I273" s="186"/>
      <c r="J273" s="187">
        <f>ROUND(I273*H273,2)</f>
        <v>0</v>
      </c>
      <c r="K273" s="183" t="s">
        <v>165</v>
      </c>
      <c r="L273" s="38"/>
      <c r="M273" s="188" t="s">
        <v>1</v>
      </c>
      <c r="N273" s="189" t="s">
        <v>43</v>
      </c>
      <c r="O273" s="70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2" t="s">
        <v>166</v>
      </c>
      <c r="AT273" s="192" t="s">
        <v>161</v>
      </c>
      <c r="AU273" s="192" t="s">
        <v>87</v>
      </c>
      <c r="AY273" s="16" t="s">
        <v>159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6" t="s">
        <v>83</v>
      </c>
      <c r="BK273" s="193">
        <f>ROUND(I273*H273,2)</f>
        <v>0</v>
      </c>
      <c r="BL273" s="16" t="s">
        <v>166</v>
      </c>
      <c r="BM273" s="192" t="s">
        <v>398</v>
      </c>
    </row>
    <row r="274" spans="1:65" s="2" customFormat="1" ht="19.5">
      <c r="A274" s="33"/>
      <c r="B274" s="34"/>
      <c r="C274" s="35"/>
      <c r="D274" s="194" t="s">
        <v>168</v>
      </c>
      <c r="E274" s="35"/>
      <c r="F274" s="195" t="s">
        <v>399</v>
      </c>
      <c r="G274" s="35"/>
      <c r="H274" s="35"/>
      <c r="I274" s="196"/>
      <c r="J274" s="35"/>
      <c r="K274" s="35"/>
      <c r="L274" s="38"/>
      <c r="M274" s="197"/>
      <c r="N274" s="198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168</v>
      </c>
      <c r="AU274" s="16" t="s">
        <v>87</v>
      </c>
    </row>
    <row r="275" spans="1:65" s="2" customFormat="1" ht="11.25">
      <c r="A275" s="33"/>
      <c r="B275" s="34"/>
      <c r="C275" s="35"/>
      <c r="D275" s="199" t="s">
        <v>170</v>
      </c>
      <c r="E275" s="35"/>
      <c r="F275" s="200" t="s">
        <v>400</v>
      </c>
      <c r="G275" s="35"/>
      <c r="H275" s="35"/>
      <c r="I275" s="196"/>
      <c r="J275" s="35"/>
      <c r="K275" s="35"/>
      <c r="L275" s="38"/>
      <c r="M275" s="197"/>
      <c r="N275" s="198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170</v>
      </c>
      <c r="AU275" s="16" t="s">
        <v>87</v>
      </c>
    </row>
    <row r="276" spans="1:65" s="13" customFormat="1" ht="11.25">
      <c r="B276" s="201"/>
      <c r="C276" s="202"/>
      <c r="D276" s="194" t="s">
        <v>172</v>
      </c>
      <c r="E276" s="203" t="s">
        <v>1</v>
      </c>
      <c r="F276" s="204" t="s">
        <v>111</v>
      </c>
      <c r="G276" s="202"/>
      <c r="H276" s="205">
        <v>1.6</v>
      </c>
      <c r="I276" s="206"/>
      <c r="J276" s="202"/>
      <c r="K276" s="202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172</v>
      </c>
      <c r="AU276" s="211" t="s">
        <v>87</v>
      </c>
      <c r="AV276" s="13" t="s">
        <v>87</v>
      </c>
      <c r="AW276" s="13" t="s">
        <v>33</v>
      </c>
      <c r="AX276" s="13" t="s">
        <v>83</v>
      </c>
      <c r="AY276" s="211" t="s">
        <v>159</v>
      </c>
    </row>
    <row r="277" spans="1:65" s="2" customFormat="1" ht="21.75" customHeight="1">
      <c r="A277" s="33"/>
      <c r="B277" s="34"/>
      <c r="C277" s="181" t="s">
        <v>401</v>
      </c>
      <c r="D277" s="181" t="s">
        <v>161</v>
      </c>
      <c r="E277" s="182" t="s">
        <v>402</v>
      </c>
      <c r="F277" s="183" t="s">
        <v>403</v>
      </c>
      <c r="G277" s="184" t="s">
        <v>164</v>
      </c>
      <c r="H277" s="185">
        <v>268.8</v>
      </c>
      <c r="I277" s="186"/>
      <c r="J277" s="187">
        <f>ROUND(I277*H277,2)</f>
        <v>0</v>
      </c>
      <c r="K277" s="183" t="s">
        <v>165</v>
      </c>
      <c r="L277" s="38"/>
      <c r="M277" s="188" t="s">
        <v>1</v>
      </c>
      <c r="N277" s="189" t="s">
        <v>43</v>
      </c>
      <c r="O277" s="70"/>
      <c r="P277" s="190">
        <f>O277*H277</f>
        <v>0</v>
      </c>
      <c r="Q277" s="190">
        <v>8.9219999999999994E-2</v>
      </c>
      <c r="R277" s="190">
        <f>Q277*H277</f>
        <v>23.982336</v>
      </c>
      <c r="S277" s="190">
        <v>0</v>
      </c>
      <c r="T277" s="19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2" t="s">
        <v>166</v>
      </c>
      <c r="AT277" s="192" t="s">
        <v>161</v>
      </c>
      <c r="AU277" s="192" t="s">
        <v>87</v>
      </c>
      <c r="AY277" s="16" t="s">
        <v>159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6" t="s">
        <v>83</v>
      </c>
      <c r="BK277" s="193">
        <f>ROUND(I277*H277,2)</f>
        <v>0</v>
      </c>
      <c r="BL277" s="16" t="s">
        <v>166</v>
      </c>
      <c r="BM277" s="192" t="s">
        <v>404</v>
      </c>
    </row>
    <row r="278" spans="1:65" s="2" customFormat="1" ht="29.25">
      <c r="A278" s="33"/>
      <c r="B278" s="34"/>
      <c r="C278" s="35"/>
      <c r="D278" s="194" t="s">
        <v>168</v>
      </c>
      <c r="E278" s="35"/>
      <c r="F278" s="195" t="s">
        <v>405</v>
      </c>
      <c r="G278" s="35"/>
      <c r="H278" s="35"/>
      <c r="I278" s="196"/>
      <c r="J278" s="35"/>
      <c r="K278" s="35"/>
      <c r="L278" s="38"/>
      <c r="M278" s="197"/>
      <c r="N278" s="198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168</v>
      </c>
      <c r="AU278" s="16" t="s">
        <v>87</v>
      </c>
    </row>
    <row r="279" spans="1:65" s="2" customFormat="1" ht="11.25">
      <c r="A279" s="33"/>
      <c r="B279" s="34"/>
      <c r="C279" s="35"/>
      <c r="D279" s="199" t="s">
        <v>170</v>
      </c>
      <c r="E279" s="35"/>
      <c r="F279" s="200" t="s">
        <v>406</v>
      </c>
      <c r="G279" s="35"/>
      <c r="H279" s="35"/>
      <c r="I279" s="196"/>
      <c r="J279" s="35"/>
      <c r="K279" s="35"/>
      <c r="L279" s="38"/>
      <c r="M279" s="197"/>
      <c r="N279" s="19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170</v>
      </c>
      <c r="AU279" s="16" t="s">
        <v>87</v>
      </c>
    </row>
    <row r="280" spans="1:65" s="13" customFormat="1" ht="11.25">
      <c r="B280" s="201"/>
      <c r="C280" s="202"/>
      <c r="D280" s="194" t="s">
        <v>172</v>
      </c>
      <c r="E280" s="203" t="s">
        <v>1</v>
      </c>
      <c r="F280" s="204" t="s">
        <v>357</v>
      </c>
      <c r="G280" s="202"/>
      <c r="H280" s="205">
        <v>268.8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172</v>
      </c>
      <c r="AU280" s="211" t="s">
        <v>87</v>
      </c>
      <c r="AV280" s="13" t="s">
        <v>87</v>
      </c>
      <c r="AW280" s="13" t="s">
        <v>33</v>
      </c>
      <c r="AX280" s="13" t="s">
        <v>83</v>
      </c>
      <c r="AY280" s="211" t="s">
        <v>159</v>
      </c>
    </row>
    <row r="281" spans="1:65" s="2" customFormat="1" ht="16.5" customHeight="1">
      <c r="A281" s="33"/>
      <c r="B281" s="34"/>
      <c r="C281" s="212" t="s">
        <v>407</v>
      </c>
      <c r="D281" s="212" t="s">
        <v>305</v>
      </c>
      <c r="E281" s="213" t="s">
        <v>408</v>
      </c>
      <c r="F281" s="214" t="s">
        <v>409</v>
      </c>
      <c r="G281" s="215" t="s">
        <v>164</v>
      </c>
      <c r="H281" s="216">
        <v>14.994</v>
      </c>
      <c r="I281" s="217"/>
      <c r="J281" s="218">
        <f>ROUND(I281*H281,2)</f>
        <v>0</v>
      </c>
      <c r="K281" s="214" t="s">
        <v>165</v>
      </c>
      <c r="L281" s="219"/>
      <c r="M281" s="220" t="s">
        <v>1</v>
      </c>
      <c r="N281" s="221" t="s">
        <v>43</v>
      </c>
      <c r="O281" s="70"/>
      <c r="P281" s="190">
        <f>O281*H281</f>
        <v>0</v>
      </c>
      <c r="Q281" s="190">
        <v>0.13100000000000001</v>
      </c>
      <c r="R281" s="190">
        <f>Q281*H281</f>
        <v>1.9642140000000001</v>
      </c>
      <c r="S281" s="190">
        <v>0</v>
      </c>
      <c r="T281" s="19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2" t="s">
        <v>210</v>
      </c>
      <c r="AT281" s="192" t="s">
        <v>305</v>
      </c>
      <c r="AU281" s="192" t="s">
        <v>87</v>
      </c>
      <c r="AY281" s="16" t="s">
        <v>159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6" t="s">
        <v>83</v>
      </c>
      <c r="BK281" s="193">
        <f>ROUND(I281*H281,2)</f>
        <v>0</v>
      </c>
      <c r="BL281" s="16" t="s">
        <v>166</v>
      </c>
      <c r="BM281" s="192" t="s">
        <v>410</v>
      </c>
    </row>
    <row r="282" spans="1:65" s="2" customFormat="1" ht="11.25">
      <c r="A282" s="33"/>
      <c r="B282" s="34"/>
      <c r="C282" s="35"/>
      <c r="D282" s="194" t="s">
        <v>168</v>
      </c>
      <c r="E282" s="35"/>
      <c r="F282" s="195" t="s">
        <v>409</v>
      </c>
      <c r="G282" s="35"/>
      <c r="H282" s="35"/>
      <c r="I282" s="196"/>
      <c r="J282" s="35"/>
      <c r="K282" s="35"/>
      <c r="L282" s="38"/>
      <c r="M282" s="197"/>
      <c r="N282" s="198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168</v>
      </c>
      <c r="AU282" s="16" t="s">
        <v>87</v>
      </c>
    </row>
    <row r="283" spans="1:65" s="13" customFormat="1" ht="11.25">
      <c r="B283" s="201"/>
      <c r="C283" s="202"/>
      <c r="D283" s="194" t="s">
        <v>172</v>
      </c>
      <c r="E283" s="203" t="s">
        <v>1</v>
      </c>
      <c r="F283" s="204" t="s">
        <v>116</v>
      </c>
      <c r="G283" s="202"/>
      <c r="H283" s="205">
        <v>14.7</v>
      </c>
      <c r="I283" s="206"/>
      <c r="J283" s="202"/>
      <c r="K283" s="202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172</v>
      </c>
      <c r="AU283" s="211" t="s">
        <v>87</v>
      </c>
      <c r="AV283" s="13" t="s">
        <v>87</v>
      </c>
      <c r="AW283" s="13" t="s">
        <v>33</v>
      </c>
      <c r="AX283" s="13" t="s">
        <v>83</v>
      </c>
      <c r="AY283" s="211" t="s">
        <v>159</v>
      </c>
    </row>
    <row r="284" spans="1:65" s="13" customFormat="1" ht="11.25">
      <c r="B284" s="201"/>
      <c r="C284" s="202"/>
      <c r="D284" s="194" t="s">
        <v>172</v>
      </c>
      <c r="E284" s="202"/>
      <c r="F284" s="204" t="s">
        <v>411</v>
      </c>
      <c r="G284" s="202"/>
      <c r="H284" s="205">
        <v>14.994</v>
      </c>
      <c r="I284" s="206"/>
      <c r="J284" s="202"/>
      <c r="K284" s="202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172</v>
      </c>
      <c r="AU284" s="211" t="s">
        <v>87</v>
      </c>
      <c r="AV284" s="13" t="s">
        <v>87</v>
      </c>
      <c r="AW284" s="13" t="s">
        <v>4</v>
      </c>
      <c r="AX284" s="13" t="s">
        <v>83</v>
      </c>
      <c r="AY284" s="211" t="s">
        <v>159</v>
      </c>
    </row>
    <row r="285" spans="1:65" s="2" customFormat="1" ht="16.5" customHeight="1">
      <c r="A285" s="33"/>
      <c r="B285" s="34"/>
      <c r="C285" s="212" t="s">
        <v>412</v>
      </c>
      <c r="D285" s="212" t="s">
        <v>305</v>
      </c>
      <c r="E285" s="213" t="s">
        <v>413</v>
      </c>
      <c r="F285" s="214" t="s">
        <v>414</v>
      </c>
      <c r="G285" s="215" t="s">
        <v>164</v>
      </c>
      <c r="H285" s="216">
        <v>259.18200000000002</v>
      </c>
      <c r="I285" s="217"/>
      <c r="J285" s="218">
        <f>ROUND(I285*H285,2)</f>
        <v>0</v>
      </c>
      <c r="K285" s="214" t="s">
        <v>165</v>
      </c>
      <c r="L285" s="219"/>
      <c r="M285" s="220" t="s">
        <v>1</v>
      </c>
      <c r="N285" s="221" t="s">
        <v>43</v>
      </c>
      <c r="O285" s="70"/>
      <c r="P285" s="190">
        <f>O285*H285</f>
        <v>0</v>
      </c>
      <c r="Q285" s="190">
        <v>0.13100000000000001</v>
      </c>
      <c r="R285" s="190">
        <f>Q285*H285</f>
        <v>33.952842000000004</v>
      </c>
      <c r="S285" s="190">
        <v>0</v>
      </c>
      <c r="T285" s="19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210</v>
      </c>
      <c r="AT285" s="192" t="s">
        <v>305</v>
      </c>
      <c r="AU285" s="192" t="s">
        <v>87</v>
      </c>
      <c r="AY285" s="16" t="s">
        <v>159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6" t="s">
        <v>83</v>
      </c>
      <c r="BK285" s="193">
        <f>ROUND(I285*H285,2)</f>
        <v>0</v>
      </c>
      <c r="BL285" s="16" t="s">
        <v>166</v>
      </c>
      <c r="BM285" s="192" t="s">
        <v>415</v>
      </c>
    </row>
    <row r="286" spans="1:65" s="2" customFormat="1" ht="11.25">
      <c r="A286" s="33"/>
      <c r="B286" s="34"/>
      <c r="C286" s="35"/>
      <c r="D286" s="194" t="s">
        <v>168</v>
      </c>
      <c r="E286" s="35"/>
      <c r="F286" s="195" t="s">
        <v>414</v>
      </c>
      <c r="G286" s="35"/>
      <c r="H286" s="35"/>
      <c r="I286" s="196"/>
      <c r="J286" s="35"/>
      <c r="K286" s="35"/>
      <c r="L286" s="38"/>
      <c r="M286" s="197"/>
      <c r="N286" s="198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168</v>
      </c>
      <c r="AU286" s="16" t="s">
        <v>87</v>
      </c>
    </row>
    <row r="287" spans="1:65" s="13" customFormat="1" ht="11.25">
      <c r="B287" s="201"/>
      <c r="C287" s="202"/>
      <c r="D287" s="194" t="s">
        <v>172</v>
      </c>
      <c r="E287" s="203" t="s">
        <v>1</v>
      </c>
      <c r="F287" s="204" t="s">
        <v>114</v>
      </c>
      <c r="G287" s="202"/>
      <c r="H287" s="205">
        <v>254.1</v>
      </c>
      <c r="I287" s="206"/>
      <c r="J287" s="202"/>
      <c r="K287" s="202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172</v>
      </c>
      <c r="AU287" s="211" t="s">
        <v>87</v>
      </c>
      <c r="AV287" s="13" t="s">
        <v>87</v>
      </c>
      <c r="AW287" s="13" t="s">
        <v>33</v>
      </c>
      <c r="AX287" s="13" t="s">
        <v>83</v>
      </c>
      <c r="AY287" s="211" t="s">
        <v>159</v>
      </c>
    </row>
    <row r="288" spans="1:65" s="13" customFormat="1" ht="11.25">
      <c r="B288" s="201"/>
      <c r="C288" s="202"/>
      <c r="D288" s="194" t="s">
        <v>172</v>
      </c>
      <c r="E288" s="202"/>
      <c r="F288" s="204" t="s">
        <v>416</v>
      </c>
      <c r="G288" s="202"/>
      <c r="H288" s="205">
        <v>259.18200000000002</v>
      </c>
      <c r="I288" s="206"/>
      <c r="J288" s="202"/>
      <c r="K288" s="202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172</v>
      </c>
      <c r="AU288" s="211" t="s">
        <v>87</v>
      </c>
      <c r="AV288" s="13" t="s">
        <v>87</v>
      </c>
      <c r="AW288" s="13" t="s">
        <v>4</v>
      </c>
      <c r="AX288" s="13" t="s">
        <v>83</v>
      </c>
      <c r="AY288" s="211" t="s">
        <v>159</v>
      </c>
    </row>
    <row r="289" spans="1:65" s="2" customFormat="1" ht="21.75" customHeight="1">
      <c r="A289" s="33"/>
      <c r="B289" s="34"/>
      <c r="C289" s="181" t="s">
        <v>417</v>
      </c>
      <c r="D289" s="181" t="s">
        <v>161</v>
      </c>
      <c r="E289" s="182" t="s">
        <v>418</v>
      </c>
      <c r="F289" s="183" t="s">
        <v>419</v>
      </c>
      <c r="G289" s="184" t="s">
        <v>164</v>
      </c>
      <c r="H289" s="185">
        <v>268.8</v>
      </c>
      <c r="I289" s="186"/>
      <c r="J289" s="187">
        <f>ROUND(I289*H289,2)</f>
        <v>0</v>
      </c>
      <c r="K289" s="183" t="s">
        <v>165</v>
      </c>
      <c r="L289" s="38"/>
      <c r="M289" s="188" t="s">
        <v>1</v>
      </c>
      <c r="N289" s="189" t="s">
        <v>43</v>
      </c>
      <c r="O289" s="70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2" t="s">
        <v>166</v>
      </c>
      <c r="AT289" s="192" t="s">
        <v>161</v>
      </c>
      <c r="AU289" s="192" t="s">
        <v>87</v>
      </c>
      <c r="AY289" s="16" t="s">
        <v>159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6" t="s">
        <v>83</v>
      </c>
      <c r="BK289" s="193">
        <f>ROUND(I289*H289,2)</f>
        <v>0</v>
      </c>
      <c r="BL289" s="16" t="s">
        <v>166</v>
      </c>
      <c r="BM289" s="192" t="s">
        <v>420</v>
      </c>
    </row>
    <row r="290" spans="1:65" s="2" customFormat="1" ht="29.25">
      <c r="A290" s="33"/>
      <c r="B290" s="34"/>
      <c r="C290" s="35"/>
      <c r="D290" s="194" t="s">
        <v>168</v>
      </c>
      <c r="E290" s="35"/>
      <c r="F290" s="195" t="s">
        <v>421</v>
      </c>
      <c r="G290" s="35"/>
      <c r="H290" s="35"/>
      <c r="I290" s="196"/>
      <c r="J290" s="35"/>
      <c r="K290" s="35"/>
      <c r="L290" s="38"/>
      <c r="M290" s="197"/>
      <c r="N290" s="198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168</v>
      </c>
      <c r="AU290" s="16" t="s">
        <v>87</v>
      </c>
    </row>
    <row r="291" spans="1:65" s="2" customFormat="1" ht="11.25">
      <c r="A291" s="33"/>
      <c r="B291" s="34"/>
      <c r="C291" s="35"/>
      <c r="D291" s="199" t="s">
        <v>170</v>
      </c>
      <c r="E291" s="35"/>
      <c r="F291" s="200" t="s">
        <v>422</v>
      </c>
      <c r="G291" s="35"/>
      <c r="H291" s="35"/>
      <c r="I291" s="196"/>
      <c r="J291" s="35"/>
      <c r="K291" s="35"/>
      <c r="L291" s="38"/>
      <c r="M291" s="197"/>
      <c r="N291" s="19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170</v>
      </c>
      <c r="AU291" s="16" t="s">
        <v>87</v>
      </c>
    </row>
    <row r="292" spans="1:65" s="13" customFormat="1" ht="11.25">
      <c r="B292" s="201"/>
      <c r="C292" s="202"/>
      <c r="D292" s="194" t="s">
        <v>172</v>
      </c>
      <c r="E292" s="203" t="s">
        <v>1</v>
      </c>
      <c r="F292" s="204" t="s">
        <v>357</v>
      </c>
      <c r="G292" s="202"/>
      <c r="H292" s="205">
        <v>268.8</v>
      </c>
      <c r="I292" s="206"/>
      <c r="J292" s="202"/>
      <c r="K292" s="202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172</v>
      </c>
      <c r="AU292" s="211" t="s">
        <v>87</v>
      </c>
      <c r="AV292" s="13" t="s">
        <v>87</v>
      </c>
      <c r="AW292" s="13" t="s">
        <v>33</v>
      </c>
      <c r="AX292" s="13" t="s">
        <v>83</v>
      </c>
      <c r="AY292" s="211" t="s">
        <v>159</v>
      </c>
    </row>
    <row r="293" spans="1:65" s="12" customFormat="1" ht="22.9" customHeight="1">
      <c r="B293" s="165"/>
      <c r="C293" s="166"/>
      <c r="D293" s="167" t="s">
        <v>77</v>
      </c>
      <c r="E293" s="179" t="s">
        <v>210</v>
      </c>
      <c r="F293" s="179" t="s">
        <v>423</v>
      </c>
      <c r="G293" s="166"/>
      <c r="H293" s="166"/>
      <c r="I293" s="169"/>
      <c r="J293" s="180">
        <f>BK293</f>
        <v>0</v>
      </c>
      <c r="K293" s="166"/>
      <c r="L293" s="171"/>
      <c r="M293" s="172"/>
      <c r="N293" s="173"/>
      <c r="O293" s="173"/>
      <c r="P293" s="174">
        <f>SUM(P294:P296)</f>
        <v>0</v>
      </c>
      <c r="Q293" s="173"/>
      <c r="R293" s="174">
        <f>SUM(R294:R296)</f>
        <v>1.1040700000000001</v>
      </c>
      <c r="S293" s="173"/>
      <c r="T293" s="175">
        <f>SUM(T294:T296)</f>
        <v>1.1000000000000001</v>
      </c>
      <c r="AR293" s="176" t="s">
        <v>83</v>
      </c>
      <c r="AT293" s="177" t="s">
        <v>77</v>
      </c>
      <c r="AU293" s="177" t="s">
        <v>83</v>
      </c>
      <c r="AY293" s="176" t="s">
        <v>159</v>
      </c>
      <c r="BK293" s="178">
        <f>SUM(BK294:BK296)</f>
        <v>0</v>
      </c>
    </row>
    <row r="294" spans="1:65" s="2" customFormat="1" ht="16.5" customHeight="1">
      <c r="A294" s="33"/>
      <c r="B294" s="34"/>
      <c r="C294" s="181" t="s">
        <v>424</v>
      </c>
      <c r="D294" s="181" t="s">
        <v>161</v>
      </c>
      <c r="E294" s="182" t="s">
        <v>425</v>
      </c>
      <c r="F294" s="183" t="s">
        <v>426</v>
      </c>
      <c r="G294" s="184" t="s">
        <v>427</v>
      </c>
      <c r="H294" s="185">
        <v>11</v>
      </c>
      <c r="I294" s="186"/>
      <c r="J294" s="187">
        <f>ROUND(I294*H294,2)</f>
        <v>0</v>
      </c>
      <c r="K294" s="183" t="s">
        <v>165</v>
      </c>
      <c r="L294" s="38"/>
      <c r="M294" s="188" t="s">
        <v>1</v>
      </c>
      <c r="N294" s="189" t="s">
        <v>43</v>
      </c>
      <c r="O294" s="70"/>
      <c r="P294" s="190">
        <f>O294*H294</f>
        <v>0</v>
      </c>
      <c r="Q294" s="190">
        <v>0.10037</v>
      </c>
      <c r="R294" s="190">
        <f>Q294*H294</f>
        <v>1.1040700000000001</v>
      </c>
      <c r="S294" s="190">
        <v>0.1</v>
      </c>
      <c r="T294" s="191">
        <f>S294*H294</f>
        <v>1.1000000000000001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2" t="s">
        <v>166</v>
      </c>
      <c r="AT294" s="192" t="s">
        <v>161</v>
      </c>
      <c r="AU294" s="192" t="s">
        <v>87</v>
      </c>
      <c r="AY294" s="16" t="s">
        <v>159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6" t="s">
        <v>83</v>
      </c>
      <c r="BK294" s="193">
        <f>ROUND(I294*H294,2)</f>
        <v>0</v>
      </c>
      <c r="BL294" s="16" t="s">
        <v>166</v>
      </c>
      <c r="BM294" s="192" t="s">
        <v>428</v>
      </c>
    </row>
    <row r="295" spans="1:65" s="2" customFormat="1" ht="11.25">
      <c r="A295" s="33"/>
      <c r="B295" s="34"/>
      <c r="C295" s="35"/>
      <c r="D295" s="194" t="s">
        <v>168</v>
      </c>
      <c r="E295" s="35"/>
      <c r="F295" s="195" t="s">
        <v>426</v>
      </c>
      <c r="G295" s="35"/>
      <c r="H295" s="35"/>
      <c r="I295" s="196"/>
      <c r="J295" s="35"/>
      <c r="K295" s="35"/>
      <c r="L295" s="38"/>
      <c r="M295" s="197"/>
      <c r="N295" s="198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168</v>
      </c>
      <c r="AU295" s="16" t="s">
        <v>87</v>
      </c>
    </row>
    <row r="296" spans="1:65" s="2" customFormat="1" ht="11.25">
      <c r="A296" s="33"/>
      <c r="B296" s="34"/>
      <c r="C296" s="35"/>
      <c r="D296" s="199" t="s">
        <v>170</v>
      </c>
      <c r="E296" s="35"/>
      <c r="F296" s="200" t="s">
        <v>429</v>
      </c>
      <c r="G296" s="35"/>
      <c r="H296" s="35"/>
      <c r="I296" s="196"/>
      <c r="J296" s="35"/>
      <c r="K296" s="35"/>
      <c r="L296" s="38"/>
      <c r="M296" s="197"/>
      <c r="N296" s="198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170</v>
      </c>
      <c r="AU296" s="16" t="s">
        <v>87</v>
      </c>
    </row>
    <row r="297" spans="1:65" s="12" customFormat="1" ht="22.9" customHeight="1">
      <c r="B297" s="165"/>
      <c r="C297" s="166"/>
      <c r="D297" s="167" t="s">
        <v>77</v>
      </c>
      <c r="E297" s="179" t="s">
        <v>216</v>
      </c>
      <c r="F297" s="179" t="s">
        <v>430</v>
      </c>
      <c r="G297" s="166"/>
      <c r="H297" s="166"/>
      <c r="I297" s="169"/>
      <c r="J297" s="180">
        <f>BK297</f>
        <v>0</v>
      </c>
      <c r="K297" s="166"/>
      <c r="L297" s="171"/>
      <c r="M297" s="172"/>
      <c r="N297" s="173"/>
      <c r="O297" s="173"/>
      <c r="P297" s="174">
        <f>SUM(P298:P320)</f>
        <v>0</v>
      </c>
      <c r="Q297" s="173"/>
      <c r="R297" s="174">
        <f>SUM(R298:R320)</f>
        <v>30.964500479999998</v>
      </c>
      <c r="S297" s="173"/>
      <c r="T297" s="175">
        <f>SUM(T298:T320)</f>
        <v>0</v>
      </c>
      <c r="AR297" s="176" t="s">
        <v>83</v>
      </c>
      <c r="AT297" s="177" t="s">
        <v>77</v>
      </c>
      <c r="AU297" s="177" t="s">
        <v>83</v>
      </c>
      <c r="AY297" s="176" t="s">
        <v>159</v>
      </c>
      <c r="BK297" s="178">
        <f>SUM(BK298:BK320)</f>
        <v>0</v>
      </c>
    </row>
    <row r="298" spans="1:65" s="2" customFormat="1" ht="16.5" customHeight="1">
      <c r="A298" s="33"/>
      <c r="B298" s="34"/>
      <c r="C298" s="181" t="s">
        <v>431</v>
      </c>
      <c r="D298" s="181" t="s">
        <v>161</v>
      </c>
      <c r="E298" s="182" t="s">
        <v>432</v>
      </c>
      <c r="F298" s="183" t="s">
        <v>433</v>
      </c>
      <c r="G298" s="184" t="s">
        <v>206</v>
      </c>
      <c r="H298" s="185">
        <v>6.1</v>
      </c>
      <c r="I298" s="186"/>
      <c r="J298" s="187">
        <f>ROUND(I298*H298,2)</f>
        <v>0</v>
      </c>
      <c r="K298" s="183" t="s">
        <v>165</v>
      </c>
      <c r="L298" s="38"/>
      <c r="M298" s="188" t="s">
        <v>1</v>
      </c>
      <c r="N298" s="189" t="s">
        <v>43</v>
      </c>
      <c r="O298" s="70"/>
      <c r="P298" s="190">
        <f>O298*H298</f>
        <v>0</v>
      </c>
      <c r="Q298" s="190">
        <v>0.15540000000000001</v>
      </c>
      <c r="R298" s="190">
        <f>Q298*H298</f>
        <v>0.94794</v>
      </c>
      <c r="S298" s="190">
        <v>0</v>
      </c>
      <c r="T298" s="191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2" t="s">
        <v>166</v>
      </c>
      <c r="AT298" s="192" t="s">
        <v>161</v>
      </c>
      <c r="AU298" s="192" t="s">
        <v>87</v>
      </c>
      <c r="AY298" s="16" t="s">
        <v>159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6" t="s">
        <v>83</v>
      </c>
      <c r="BK298" s="193">
        <f>ROUND(I298*H298,2)</f>
        <v>0</v>
      </c>
      <c r="BL298" s="16" t="s">
        <v>166</v>
      </c>
      <c r="BM298" s="192" t="s">
        <v>434</v>
      </c>
    </row>
    <row r="299" spans="1:65" s="2" customFormat="1" ht="19.5">
      <c r="A299" s="33"/>
      <c r="B299" s="34"/>
      <c r="C299" s="35"/>
      <c r="D299" s="194" t="s">
        <v>168</v>
      </c>
      <c r="E299" s="35"/>
      <c r="F299" s="195" t="s">
        <v>435</v>
      </c>
      <c r="G299" s="35"/>
      <c r="H299" s="35"/>
      <c r="I299" s="196"/>
      <c r="J299" s="35"/>
      <c r="K299" s="35"/>
      <c r="L299" s="38"/>
      <c r="M299" s="197"/>
      <c r="N299" s="198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168</v>
      </c>
      <c r="AU299" s="16" t="s">
        <v>87</v>
      </c>
    </row>
    <row r="300" spans="1:65" s="2" customFormat="1" ht="11.25">
      <c r="A300" s="33"/>
      <c r="B300" s="34"/>
      <c r="C300" s="35"/>
      <c r="D300" s="199" t="s">
        <v>170</v>
      </c>
      <c r="E300" s="35"/>
      <c r="F300" s="200" t="s">
        <v>436</v>
      </c>
      <c r="G300" s="35"/>
      <c r="H300" s="35"/>
      <c r="I300" s="196"/>
      <c r="J300" s="35"/>
      <c r="K300" s="35"/>
      <c r="L300" s="38"/>
      <c r="M300" s="197"/>
      <c r="N300" s="198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170</v>
      </c>
      <c r="AU300" s="16" t="s">
        <v>87</v>
      </c>
    </row>
    <row r="301" spans="1:65" s="13" customFormat="1" ht="11.25">
      <c r="B301" s="201"/>
      <c r="C301" s="202"/>
      <c r="D301" s="194" t="s">
        <v>172</v>
      </c>
      <c r="E301" s="203" t="s">
        <v>95</v>
      </c>
      <c r="F301" s="204" t="s">
        <v>437</v>
      </c>
      <c r="G301" s="202"/>
      <c r="H301" s="205">
        <v>6.1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172</v>
      </c>
      <c r="AU301" s="211" t="s">
        <v>87</v>
      </c>
      <c r="AV301" s="13" t="s">
        <v>87</v>
      </c>
      <c r="AW301" s="13" t="s">
        <v>33</v>
      </c>
      <c r="AX301" s="13" t="s">
        <v>83</v>
      </c>
      <c r="AY301" s="211" t="s">
        <v>159</v>
      </c>
    </row>
    <row r="302" spans="1:65" s="2" customFormat="1" ht="16.5" customHeight="1">
      <c r="A302" s="33"/>
      <c r="B302" s="34"/>
      <c r="C302" s="212" t="s">
        <v>438</v>
      </c>
      <c r="D302" s="212" t="s">
        <v>305</v>
      </c>
      <c r="E302" s="213" t="s">
        <v>439</v>
      </c>
      <c r="F302" s="214" t="s">
        <v>440</v>
      </c>
      <c r="G302" s="215" t="s">
        <v>206</v>
      </c>
      <c r="H302" s="216">
        <v>4.1820000000000004</v>
      </c>
      <c r="I302" s="217"/>
      <c r="J302" s="218">
        <f>ROUND(I302*H302,2)</f>
        <v>0</v>
      </c>
      <c r="K302" s="214" t="s">
        <v>165</v>
      </c>
      <c r="L302" s="219"/>
      <c r="M302" s="220" t="s">
        <v>1</v>
      </c>
      <c r="N302" s="221" t="s">
        <v>43</v>
      </c>
      <c r="O302" s="70"/>
      <c r="P302" s="190">
        <f>O302*H302</f>
        <v>0</v>
      </c>
      <c r="Q302" s="190">
        <v>4.8300000000000003E-2</v>
      </c>
      <c r="R302" s="190">
        <f>Q302*H302</f>
        <v>0.20199060000000002</v>
      </c>
      <c r="S302" s="190">
        <v>0</v>
      </c>
      <c r="T302" s="191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2" t="s">
        <v>210</v>
      </c>
      <c r="AT302" s="192" t="s">
        <v>305</v>
      </c>
      <c r="AU302" s="192" t="s">
        <v>87</v>
      </c>
      <c r="AY302" s="16" t="s">
        <v>159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6" t="s">
        <v>83</v>
      </c>
      <c r="BK302" s="193">
        <f>ROUND(I302*H302,2)</f>
        <v>0</v>
      </c>
      <c r="BL302" s="16" t="s">
        <v>166</v>
      </c>
      <c r="BM302" s="192" t="s">
        <v>441</v>
      </c>
    </row>
    <row r="303" spans="1:65" s="2" customFormat="1" ht="11.25">
      <c r="A303" s="33"/>
      <c r="B303" s="34"/>
      <c r="C303" s="35"/>
      <c r="D303" s="194" t="s">
        <v>168</v>
      </c>
      <c r="E303" s="35"/>
      <c r="F303" s="195" t="s">
        <v>440</v>
      </c>
      <c r="G303" s="35"/>
      <c r="H303" s="35"/>
      <c r="I303" s="196"/>
      <c r="J303" s="35"/>
      <c r="K303" s="35"/>
      <c r="L303" s="38"/>
      <c r="M303" s="197"/>
      <c r="N303" s="198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168</v>
      </c>
      <c r="AU303" s="16" t="s">
        <v>87</v>
      </c>
    </row>
    <row r="304" spans="1:65" s="13" customFormat="1" ht="11.25">
      <c r="B304" s="201"/>
      <c r="C304" s="202"/>
      <c r="D304" s="194" t="s">
        <v>172</v>
      </c>
      <c r="E304" s="202"/>
      <c r="F304" s="204" t="s">
        <v>442</v>
      </c>
      <c r="G304" s="202"/>
      <c r="H304" s="205">
        <v>4.1820000000000004</v>
      </c>
      <c r="I304" s="206"/>
      <c r="J304" s="202"/>
      <c r="K304" s="202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172</v>
      </c>
      <c r="AU304" s="211" t="s">
        <v>87</v>
      </c>
      <c r="AV304" s="13" t="s">
        <v>87</v>
      </c>
      <c r="AW304" s="13" t="s">
        <v>4</v>
      </c>
      <c r="AX304" s="13" t="s">
        <v>83</v>
      </c>
      <c r="AY304" s="211" t="s">
        <v>159</v>
      </c>
    </row>
    <row r="305" spans="1:65" s="2" customFormat="1" ht="16.5" customHeight="1">
      <c r="A305" s="33"/>
      <c r="B305" s="34"/>
      <c r="C305" s="212" t="s">
        <v>443</v>
      </c>
      <c r="D305" s="212" t="s">
        <v>305</v>
      </c>
      <c r="E305" s="213" t="s">
        <v>444</v>
      </c>
      <c r="F305" s="214" t="s">
        <v>445</v>
      </c>
      <c r="G305" s="215" t="s">
        <v>206</v>
      </c>
      <c r="H305" s="216">
        <v>2.04</v>
      </c>
      <c r="I305" s="217"/>
      <c r="J305" s="218">
        <f>ROUND(I305*H305,2)</f>
        <v>0</v>
      </c>
      <c r="K305" s="214" t="s">
        <v>165</v>
      </c>
      <c r="L305" s="219"/>
      <c r="M305" s="220" t="s">
        <v>1</v>
      </c>
      <c r="N305" s="221" t="s">
        <v>43</v>
      </c>
      <c r="O305" s="70"/>
      <c r="P305" s="190">
        <f>O305*H305</f>
        <v>0</v>
      </c>
      <c r="Q305" s="190">
        <v>8.5999999999999993E-2</v>
      </c>
      <c r="R305" s="190">
        <f>Q305*H305</f>
        <v>0.17543999999999998</v>
      </c>
      <c r="S305" s="190">
        <v>0</v>
      </c>
      <c r="T305" s="19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2" t="s">
        <v>210</v>
      </c>
      <c r="AT305" s="192" t="s">
        <v>305</v>
      </c>
      <c r="AU305" s="192" t="s">
        <v>87</v>
      </c>
      <c r="AY305" s="16" t="s">
        <v>159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6" t="s">
        <v>83</v>
      </c>
      <c r="BK305" s="193">
        <f>ROUND(I305*H305,2)</f>
        <v>0</v>
      </c>
      <c r="BL305" s="16" t="s">
        <v>166</v>
      </c>
      <c r="BM305" s="192" t="s">
        <v>446</v>
      </c>
    </row>
    <row r="306" spans="1:65" s="2" customFormat="1" ht="11.25">
      <c r="A306" s="33"/>
      <c r="B306" s="34"/>
      <c r="C306" s="35"/>
      <c r="D306" s="194" t="s">
        <v>168</v>
      </c>
      <c r="E306" s="35"/>
      <c r="F306" s="195" t="s">
        <v>445</v>
      </c>
      <c r="G306" s="35"/>
      <c r="H306" s="35"/>
      <c r="I306" s="196"/>
      <c r="J306" s="35"/>
      <c r="K306" s="35"/>
      <c r="L306" s="38"/>
      <c r="M306" s="197"/>
      <c r="N306" s="198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168</v>
      </c>
      <c r="AU306" s="16" t="s">
        <v>87</v>
      </c>
    </row>
    <row r="307" spans="1:65" s="13" customFormat="1" ht="11.25">
      <c r="B307" s="201"/>
      <c r="C307" s="202"/>
      <c r="D307" s="194" t="s">
        <v>172</v>
      </c>
      <c r="E307" s="202"/>
      <c r="F307" s="204" t="s">
        <v>447</v>
      </c>
      <c r="G307" s="202"/>
      <c r="H307" s="205">
        <v>2.04</v>
      </c>
      <c r="I307" s="206"/>
      <c r="J307" s="202"/>
      <c r="K307" s="202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172</v>
      </c>
      <c r="AU307" s="211" t="s">
        <v>87</v>
      </c>
      <c r="AV307" s="13" t="s">
        <v>87</v>
      </c>
      <c r="AW307" s="13" t="s">
        <v>4</v>
      </c>
      <c r="AX307" s="13" t="s">
        <v>83</v>
      </c>
      <c r="AY307" s="211" t="s">
        <v>159</v>
      </c>
    </row>
    <row r="308" spans="1:65" s="2" customFormat="1" ht="16.5" customHeight="1">
      <c r="A308" s="33"/>
      <c r="B308" s="34"/>
      <c r="C308" s="181" t="s">
        <v>448</v>
      </c>
      <c r="D308" s="181" t="s">
        <v>161</v>
      </c>
      <c r="E308" s="182" t="s">
        <v>449</v>
      </c>
      <c r="F308" s="183" t="s">
        <v>450</v>
      </c>
      <c r="G308" s="184" t="s">
        <v>206</v>
      </c>
      <c r="H308" s="185">
        <v>158.69999999999999</v>
      </c>
      <c r="I308" s="186"/>
      <c r="J308" s="187">
        <f>ROUND(I308*H308,2)</f>
        <v>0</v>
      </c>
      <c r="K308" s="183" t="s">
        <v>165</v>
      </c>
      <c r="L308" s="38"/>
      <c r="M308" s="188" t="s">
        <v>1</v>
      </c>
      <c r="N308" s="189" t="s">
        <v>43</v>
      </c>
      <c r="O308" s="70"/>
      <c r="P308" s="190">
        <f>O308*H308</f>
        <v>0</v>
      </c>
      <c r="Q308" s="190">
        <v>0.1295</v>
      </c>
      <c r="R308" s="190">
        <f>Q308*H308</f>
        <v>20.551649999999999</v>
      </c>
      <c r="S308" s="190">
        <v>0</v>
      </c>
      <c r="T308" s="19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2" t="s">
        <v>166</v>
      </c>
      <c r="AT308" s="192" t="s">
        <v>161</v>
      </c>
      <c r="AU308" s="192" t="s">
        <v>87</v>
      </c>
      <c r="AY308" s="16" t="s">
        <v>159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6" t="s">
        <v>83</v>
      </c>
      <c r="BK308" s="193">
        <f>ROUND(I308*H308,2)</f>
        <v>0</v>
      </c>
      <c r="BL308" s="16" t="s">
        <v>166</v>
      </c>
      <c r="BM308" s="192" t="s">
        <v>451</v>
      </c>
    </row>
    <row r="309" spans="1:65" s="2" customFormat="1" ht="19.5">
      <c r="A309" s="33"/>
      <c r="B309" s="34"/>
      <c r="C309" s="35"/>
      <c r="D309" s="194" t="s">
        <v>168</v>
      </c>
      <c r="E309" s="35"/>
      <c r="F309" s="195" t="s">
        <v>452</v>
      </c>
      <c r="G309" s="35"/>
      <c r="H309" s="35"/>
      <c r="I309" s="196"/>
      <c r="J309" s="35"/>
      <c r="K309" s="35"/>
      <c r="L309" s="38"/>
      <c r="M309" s="197"/>
      <c r="N309" s="198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168</v>
      </c>
      <c r="AU309" s="16" t="s">
        <v>87</v>
      </c>
    </row>
    <row r="310" spans="1:65" s="2" customFormat="1" ht="11.25">
      <c r="A310" s="33"/>
      <c r="B310" s="34"/>
      <c r="C310" s="35"/>
      <c r="D310" s="199" t="s">
        <v>170</v>
      </c>
      <c r="E310" s="35"/>
      <c r="F310" s="200" t="s">
        <v>453</v>
      </c>
      <c r="G310" s="35"/>
      <c r="H310" s="35"/>
      <c r="I310" s="196"/>
      <c r="J310" s="35"/>
      <c r="K310" s="35"/>
      <c r="L310" s="38"/>
      <c r="M310" s="197"/>
      <c r="N310" s="198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170</v>
      </c>
      <c r="AU310" s="16" t="s">
        <v>87</v>
      </c>
    </row>
    <row r="311" spans="1:65" s="13" customFormat="1" ht="11.25">
      <c r="B311" s="201"/>
      <c r="C311" s="202"/>
      <c r="D311" s="194" t="s">
        <v>172</v>
      </c>
      <c r="E311" s="203" t="s">
        <v>97</v>
      </c>
      <c r="F311" s="204" t="s">
        <v>454</v>
      </c>
      <c r="G311" s="202"/>
      <c r="H311" s="205">
        <v>158.69999999999999</v>
      </c>
      <c r="I311" s="206"/>
      <c r="J311" s="202"/>
      <c r="K311" s="202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172</v>
      </c>
      <c r="AU311" s="211" t="s">
        <v>87</v>
      </c>
      <c r="AV311" s="13" t="s">
        <v>87</v>
      </c>
      <c r="AW311" s="13" t="s">
        <v>33</v>
      </c>
      <c r="AX311" s="13" t="s">
        <v>83</v>
      </c>
      <c r="AY311" s="211" t="s">
        <v>159</v>
      </c>
    </row>
    <row r="312" spans="1:65" s="2" customFormat="1" ht="16.5" customHeight="1">
      <c r="A312" s="33"/>
      <c r="B312" s="34"/>
      <c r="C312" s="212" t="s">
        <v>455</v>
      </c>
      <c r="D312" s="212" t="s">
        <v>305</v>
      </c>
      <c r="E312" s="213" t="s">
        <v>456</v>
      </c>
      <c r="F312" s="214" t="s">
        <v>457</v>
      </c>
      <c r="G312" s="215" t="s">
        <v>206</v>
      </c>
      <c r="H312" s="216">
        <v>161.874</v>
      </c>
      <c r="I312" s="217"/>
      <c r="J312" s="218">
        <f>ROUND(I312*H312,2)</f>
        <v>0</v>
      </c>
      <c r="K312" s="214" t="s">
        <v>165</v>
      </c>
      <c r="L312" s="219"/>
      <c r="M312" s="220" t="s">
        <v>1</v>
      </c>
      <c r="N312" s="221" t="s">
        <v>43</v>
      </c>
      <c r="O312" s="70"/>
      <c r="P312" s="190">
        <f>O312*H312</f>
        <v>0</v>
      </c>
      <c r="Q312" s="190">
        <v>5.6120000000000003E-2</v>
      </c>
      <c r="R312" s="190">
        <f>Q312*H312</f>
        <v>9.0843688799999995</v>
      </c>
      <c r="S312" s="190">
        <v>0</v>
      </c>
      <c r="T312" s="19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2" t="s">
        <v>210</v>
      </c>
      <c r="AT312" s="192" t="s">
        <v>305</v>
      </c>
      <c r="AU312" s="192" t="s">
        <v>87</v>
      </c>
      <c r="AY312" s="16" t="s">
        <v>159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6" t="s">
        <v>83</v>
      </c>
      <c r="BK312" s="193">
        <f>ROUND(I312*H312,2)</f>
        <v>0</v>
      </c>
      <c r="BL312" s="16" t="s">
        <v>166</v>
      </c>
      <c r="BM312" s="192" t="s">
        <v>458</v>
      </c>
    </row>
    <row r="313" spans="1:65" s="2" customFormat="1" ht="11.25">
      <c r="A313" s="33"/>
      <c r="B313" s="34"/>
      <c r="C313" s="35"/>
      <c r="D313" s="194" t="s">
        <v>168</v>
      </c>
      <c r="E313" s="35"/>
      <c r="F313" s="195" t="s">
        <v>457</v>
      </c>
      <c r="G313" s="35"/>
      <c r="H313" s="35"/>
      <c r="I313" s="196"/>
      <c r="J313" s="35"/>
      <c r="K313" s="35"/>
      <c r="L313" s="38"/>
      <c r="M313" s="197"/>
      <c r="N313" s="198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168</v>
      </c>
      <c r="AU313" s="16" t="s">
        <v>87</v>
      </c>
    </row>
    <row r="314" spans="1:65" s="13" customFormat="1" ht="11.25">
      <c r="B314" s="201"/>
      <c r="C314" s="202"/>
      <c r="D314" s="194" t="s">
        <v>172</v>
      </c>
      <c r="E314" s="202"/>
      <c r="F314" s="204" t="s">
        <v>459</v>
      </c>
      <c r="G314" s="202"/>
      <c r="H314" s="205">
        <v>161.874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172</v>
      </c>
      <c r="AU314" s="211" t="s">
        <v>87</v>
      </c>
      <c r="AV314" s="13" t="s">
        <v>87</v>
      </c>
      <c r="AW314" s="13" t="s">
        <v>4</v>
      </c>
      <c r="AX314" s="13" t="s">
        <v>83</v>
      </c>
      <c r="AY314" s="211" t="s">
        <v>159</v>
      </c>
    </row>
    <row r="315" spans="1:65" s="2" customFormat="1" ht="21.75" customHeight="1">
      <c r="A315" s="33"/>
      <c r="B315" s="34"/>
      <c r="C315" s="181" t="s">
        <v>460</v>
      </c>
      <c r="D315" s="181" t="s">
        <v>161</v>
      </c>
      <c r="E315" s="182" t="s">
        <v>461</v>
      </c>
      <c r="F315" s="183" t="s">
        <v>462</v>
      </c>
      <c r="G315" s="184" t="s">
        <v>206</v>
      </c>
      <c r="H315" s="185">
        <v>5.0999999999999996</v>
      </c>
      <c r="I315" s="186"/>
      <c r="J315" s="187">
        <f>ROUND(I315*H315,2)</f>
        <v>0</v>
      </c>
      <c r="K315" s="183" t="s">
        <v>165</v>
      </c>
      <c r="L315" s="38"/>
      <c r="M315" s="188" t="s">
        <v>1</v>
      </c>
      <c r="N315" s="189" t="s">
        <v>43</v>
      </c>
      <c r="O315" s="70"/>
      <c r="P315" s="190">
        <f>O315*H315</f>
        <v>0</v>
      </c>
      <c r="Q315" s="190">
        <v>6.0999999999999997E-4</v>
      </c>
      <c r="R315" s="190">
        <f>Q315*H315</f>
        <v>3.1109999999999996E-3</v>
      </c>
      <c r="S315" s="190">
        <v>0</v>
      </c>
      <c r="T315" s="19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2" t="s">
        <v>166</v>
      </c>
      <c r="AT315" s="192" t="s">
        <v>161</v>
      </c>
      <c r="AU315" s="192" t="s">
        <v>87</v>
      </c>
      <c r="AY315" s="16" t="s">
        <v>159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6" t="s">
        <v>83</v>
      </c>
      <c r="BK315" s="193">
        <f>ROUND(I315*H315,2)</f>
        <v>0</v>
      </c>
      <c r="BL315" s="16" t="s">
        <v>166</v>
      </c>
      <c r="BM315" s="192" t="s">
        <v>463</v>
      </c>
    </row>
    <row r="316" spans="1:65" s="2" customFormat="1" ht="19.5">
      <c r="A316" s="33"/>
      <c r="B316" s="34"/>
      <c r="C316" s="35"/>
      <c r="D316" s="194" t="s">
        <v>168</v>
      </c>
      <c r="E316" s="35"/>
      <c r="F316" s="195" t="s">
        <v>464</v>
      </c>
      <c r="G316" s="35"/>
      <c r="H316" s="35"/>
      <c r="I316" s="196"/>
      <c r="J316" s="35"/>
      <c r="K316" s="35"/>
      <c r="L316" s="38"/>
      <c r="M316" s="197"/>
      <c r="N316" s="198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168</v>
      </c>
      <c r="AU316" s="16" t="s">
        <v>87</v>
      </c>
    </row>
    <row r="317" spans="1:65" s="2" customFormat="1" ht="11.25">
      <c r="A317" s="33"/>
      <c r="B317" s="34"/>
      <c r="C317" s="35"/>
      <c r="D317" s="199" t="s">
        <v>170</v>
      </c>
      <c r="E317" s="35"/>
      <c r="F317" s="200" t="s">
        <v>465</v>
      </c>
      <c r="G317" s="35"/>
      <c r="H317" s="35"/>
      <c r="I317" s="196"/>
      <c r="J317" s="35"/>
      <c r="K317" s="35"/>
      <c r="L317" s="38"/>
      <c r="M317" s="197"/>
      <c r="N317" s="198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170</v>
      </c>
      <c r="AU317" s="16" t="s">
        <v>87</v>
      </c>
    </row>
    <row r="318" spans="1:65" s="2" customFormat="1" ht="16.5" customHeight="1">
      <c r="A318" s="33"/>
      <c r="B318" s="34"/>
      <c r="C318" s="181" t="s">
        <v>466</v>
      </c>
      <c r="D318" s="181" t="s">
        <v>161</v>
      </c>
      <c r="E318" s="182" t="s">
        <v>467</v>
      </c>
      <c r="F318" s="183" t="s">
        <v>468</v>
      </c>
      <c r="G318" s="184" t="s">
        <v>206</v>
      </c>
      <c r="H318" s="185">
        <v>5.0999999999999996</v>
      </c>
      <c r="I318" s="186"/>
      <c r="J318" s="187">
        <f>ROUND(I318*H318,2)</f>
        <v>0</v>
      </c>
      <c r="K318" s="183" t="s">
        <v>165</v>
      </c>
      <c r="L318" s="38"/>
      <c r="M318" s="188" t="s">
        <v>1</v>
      </c>
      <c r="N318" s="189" t="s">
        <v>43</v>
      </c>
      <c r="O318" s="70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2" t="s">
        <v>166</v>
      </c>
      <c r="AT318" s="192" t="s">
        <v>161</v>
      </c>
      <c r="AU318" s="192" t="s">
        <v>87</v>
      </c>
      <c r="AY318" s="16" t="s">
        <v>159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6" t="s">
        <v>83</v>
      </c>
      <c r="BK318" s="193">
        <f>ROUND(I318*H318,2)</f>
        <v>0</v>
      </c>
      <c r="BL318" s="16" t="s">
        <v>166</v>
      </c>
      <c r="BM318" s="192" t="s">
        <v>469</v>
      </c>
    </row>
    <row r="319" spans="1:65" s="2" customFormat="1" ht="11.25">
      <c r="A319" s="33"/>
      <c r="B319" s="34"/>
      <c r="C319" s="35"/>
      <c r="D319" s="194" t="s">
        <v>168</v>
      </c>
      <c r="E319" s="35"/>
      <c r="F319" s="195" t="s">
        <v>470</v>
      </c>
      <c r="G319" s="35"/>
      <c r="H319" s="35"/>
      <c r="I319" s="196"/>
      <c r="J319" s="35"/>
      <c r="K319" s="35"/>
      <c r="L319" s="38"/>
      <c r="M319" s="197"/>
      <c r="N319" s="198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168</v>
      </c>
      <c r="AU319" s="16" t="s">
        <v>87</v>
      </c>
    </row>
    <row r="320" spans="1:65" s="2" customFormat="1" ht="11.25">
      <c r="A320" s="33"/>
      <c r="B320" s="34"/>
      <c r="C320" s="35"/>
      <c r="D320" s="199" t="s">
        <v>170</v>
      </c>
      <c r="E320" s="35"/>
      <c r="F320" s="200" t="s">
        <v>471</v>
      </c>
      <c r="G320" s="35"/>
      <c r="H320" s="35"/>
      <c r="I320" s="196"/>
      <c r="J320" s="35"/>
      <c r="K320" s="35"/>
      <c r="L320" s="38"/>
      <c r="M320" s="197"/>
      <c r="N320" s="198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170</v>
      </c>
      <c r="AU320" s="16" t="s">
        <v>87</v>
      </c>
    </row>
    <row r="321" spans="1:65" s="12" customFormat="1" ht="22.9" customHeight="1">
      <c r="B321" s="165"/>
      <c r="C321" s="166"/>
      <c r="D321" s="167" t="s">
        <v>77</v>
      </c>
      <c r="E321" s="179" t="s">
        <v>472</v>
      </c>
      <c r="F321" s="179" t="s">
        <v>473</v>
      </c>
      <c r="G321" s="166"/>
      <c r="H321" s="166"/>
      <c r="I321" s="169"/>
      <c r="J321" s="180">
        <f>BK321</f>
        <v>0</v>
      </c>
      <c r="K321" s="166"/>
      <c r="L321" s="171"/>
      <c r="M321" s="172"/>
      <c r="N321" s="173"/>
      <c r="O321" s="173"/>
      <c r="P321" s="174">
        <f>SUM(P322:P338)</f>
        <v>0</v>
      </c>
      <c r="Q321" s="173"/>
      <c r="R321" s="174">
        <f>SUM(R322:R338)</f>
        <v>0</v>
      </c>
      <c r="S321" s="173"/>
      <c r="T321" s="175">
        <f>SUM(T322:T338)</f>
        <v>0</v>
      </c>
      <c r="AR321" s="176" t="s">
        <v>83</v>
      </c>
      <c r="AT321" s="177" t="s">
        <v>77</v>
      </c>
      <c r="AU321" s="177" t="s">
        <v>83</v>
      </c>
      <c r="AY321" s="176" t="s">
        <v>159</v>
      </c>
      <c r="BK321" s="178">
        <f>SUM(BK322:BK338)</f>
        <v>0</v>
      </c>
    </row>
    <row r="322" spans="1:65" s="2" customFormat="1" ht="16.5" customHeight="1">
      <c r="A322" s="33"/>
      <c r="B322" s="34"/>
      <c r="C322" s="181" t="s">
        <v>474</v>
      </c>
      <c r="D322" s="181" t="s">
        <v>161</v>
      </c>
      <c r="E322" s="182" t="s">
        <v>475</v>
      </c>
      <c r="F322" s="183" t="s">
        <v>476</v>
      </c>
      <c r="G322" s="184" t="s">
        <v>274</v>
      </c>
      <c r="H322" s="185">
        <v>234.476</v>
      </c>
      <c r="I322" s="186"/>
      <c r="J322" s="187">
        <f>ROUND(I322*H322,2)</f>
        <v>0</v>
      </c>
      <c r="K322" s="183" t="s">
        <v>165</v>
      </c>
      <c r="L322" s="38"/>
      <c r="M322" s="188" t="s">
        <v>1</v>
      </c>
      <c r="N322" s="189" t="s">
        <v>43</v>
      </c>
      <c r="O322" s="70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2" t="s">
        <v>166</v>
      </c>
      <c r="AT322" s="192" t="s">
        <v>161</v>
      </c>
      <c r="AU322" s="192" t="s">
        <v>87</v>
      </c>
      <c r="AY322" s="16" t="s">
        <v>159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6" t="s">
        <v>83</v>
      </c>
      <c r="BK322" s="193">
        <f>ROUND(I322*H322,2)</f>
        <v>0</v>
      </c>
      <c r="BL322" s="16" t="s">
        <v>166</v>
      </c>
      <c r="BM322" s="192" t="s">
        <v>477</v>
      </c>
    </row>
    <row r="323" spans="1:65" s="2" customFormat="1" ht="11.25">
      <c r="A323" s="33"/>
      <c r="B323" s="34"/>
      <c r="C323" s="35"/>
      <c r="D323" s="194" t="s">
        <v>168</v>
      </c>
      <c r="E323" s="35"/>
      <c r="F323" s="195" t="s">
        <v>478</v>
      </c>
      <c r="G323" s="35"/>
      <c r="H323" s="35"/>
      <c r="I323" s="196"/>
      <c r="J323" s="35"/>
      <c r="K323" s="35"/>
      <c r="L323" s="38"/>
      <c r="M323" s="197"/>
      <c r="N323" s="198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168</v>
      </c>
      <c r="AU323" s="16" t="s">
        <v>87</v>
      </c>
    </row>
    <row r="324" spans="1:65" s="2" customFormat="1" ht="11.25">
      <c r="A324" s="33"/>
      <c r="B324" s="34"/>
      <c r="C324" s="35"/>
      <c r="D324" s="199" t="s">
        <v>170</v>
      </c>
      <c r="E324" s="35"/>
      <c r="F324" s="200" t="s">
        <v>479</v>
      </c>
      <c r="G324" s="35"/>
      <c r="H324" s="35"/>
      <c r="I324" s="196"/>
      <c r="J324" s="35"/>
      <c r="K324" s="35"/>
      <c r="L324" s="38"/>
      <c r="M324" s="197"/>
      <c r="N324" s="19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170</v>
      </c>
      <c r="AU324" s="16" t="s">
        <v>87</v>
      </c>
    </row>
    <row r="325" spans="1:65" s="2" customFormat="1" ht="16.5" customHeight="1">
      <c r="A325" s="33"/>
      <c r="B325" s="34"/>
      <c r="C325" s="181" t="s">
        <v>480</v>
      </c>
      <c r="D325" s="181" t="s">
        <v>161</v>
      </c>
      <c r="E325" s="182" t="s">
        <v>481</v>
      </c>
      <c r="F325" s="183" t="s">
        <v>482</v>
      </c>
      <c r="G325" s="184" t="s">
        <v>274</v>
      </c>
      <c r="H325" s="185">
        <v>3514.3049999999998</v>
      </c>
      <c r="I325" s="186"/>
      <c r="J325" s="187">
        <f>ROUND(I325*H325,2)</f>
        <v>0</v>
      </c>
      <c r="K325" s="183" t="s">
        <v>165</v>
      </c>
      <c r="L325" s="38"/>
      <c r="M325" s="188" t="s">
        <v>1</v>
      </c>
      <c r="N325" s="189" t="s">
        <v>43</v>
      </c>
      <c r="O325" s="70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2" t="s">
        <v>166</v>
      </c>
      <c r="AT325" s="192" t="s">
        <v>161</v>
      </c>
      <c r="AU325" s="192" t="s">
        <v>87</v>
      </c>
      <c r="AY325" s="16" t="s">
        <v>159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6" t="s">
        <v>83</v>
      </c>
      <c r="BK325" s="193">
        <f>ROUND(I325*H325,2)</f>
        <v>0</v>
      </c>
      <c r="BL325" s="16" t="s">
        <v>166</v>
      </c>
      <c r="BM325" s="192" t="s">
        <v>483</v>
      </c>
    </row>
    <row r="326" spans="1:65" s="2" customFormat="1" ht="11.25">
      <c r="A326" s="33"/>
      <c r="B326" s="34"/>
      <c r="C326" s="35"/>
      <c r="D326" s="194" t="s">
        <v>168</v>
      </c>
      <c r="E326" s="35"/>
      <c r="F326" s="195" t="s">
        <v>484</v>
      </c>
      <c r="G326" s="35"/>
      <c r="H326" s="35"/>
      <c r="I326" s="196"/>
      <c r="J326" s="35"/>
      <c r="K326" s="35"/>
      <c r="L326" s="38"/>
      <c r="M326" s="197"/>
      <c r="N326" s="198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168</v>
      </c>
      <c r="AU326" s="16" t="s">
        <v>87</v>
      </c>
    </row>
    <row r="327" spans="1:65" s="2" customFormat="1" ht="11.25">
      <c r="A327" s="33"/>
      <c r="B327" s="34"/>
      <c r="C327" s="35"/>
      <c r="D327" s="199" t="s">
        <v>170</v>
      </c>
      <c r="E327" s="35"/>
      <c r="F327" s="200" t="s">
        <v>485</v>
      </c>
      <c r="G327" s="35"/>
      <c r="H327" s="35"/>
      <c r="I327" s="196"/>
      <c r="J327" s="35"/>
      <c r="K327" s="35"/>
      <c r="L327" s="38"/>
      <c r="M327" s="197"/>
      <c r="N327" s="19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170</v>
      </c>
      <c r="AU327" s="16" t="s">
        <v>87</v>
      </c>
    </row>
    <row r="328" spans="1:65" s="13" customFormat="1" ht="11.25">
      <c r="B328" s="201"/>
      <c r="C328" s="202"/>
      <c r="D328" s="194" t="s">
        <v>172</v>
      </c>
      <c r="E328" s="203" t="s">
        <v>1</v>
      </c>
      <c r="F328" s="204" t="s">
        <v>486</v>
      </c>
      <c r="G328" s="202"/>
      <c r="H328" s="205">
        <v>937.904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172</v>
      </c>
      <c r="AU328" s="211" t="s">
        <v>87</v>
      </c>
      <c r="AV328" s="13" t="s">
        <v>87</v>
      </c>
      <c r="AW328" s="13" t="s">
        <v>33</v>
      </c>
      <c r="AX328" s="13" t="s">
        <v>78</v>
      </c>
      <c r="AY328" s="211" t="s">
        <v>159</v>
      </c>
    </row>
    <row r="329" spans="1:65" s="13" customFormat="1" ht="11.25">
      <c r="B329" s="201"/>
      <c r="C329" s="202"/>
      <c r="D329" s="194" t="s">
        <v>172</v>
      </c>
      <c r="E329" s="203" t="s">
        <v>1</v>
      </c>
      <c r="F329" s="204" t="s">
        <v>487</v>
      </c>
      <c r="G329" s="202"/>
      <c r="H329" s="205">
        <v>2576.4009999999998</v>
      </c>
      <c r="I329" s="206"/>
      <c r="J329" s="202"/>
      <c r="K329" s="202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172</v>
      </c>
      <c r="AU329" s="211" t="s">
        <v>87</v>
      </c>
      <c r="AV329" s="13" t="s">
        <v>87</v>
      </c>
      <c r="AW329" s="13" t="s">
        <v>33</v>
      </c>
      <c r="AX329" s="13" t="s">
        <v>78</v>
      </c>
      <c r="AY329" s="211" t="s">
        <v>159</v>
      </c>
    </row>
    <row r="330" spans="1:65" s="14" customFormat="1" ht="11.25">
      <c r="B330" s="222"/>
      <c r="C330" s="223"/>
      <c r="D330" s="194" t="s">
        <v>172</v>
      </c>
      <c r="E330" s="224" t="s">
        <v>1</v>
      </c>
      <c r="F330" s="225" t="s">
        <v>331</v>
      </c>
      <c r="G330" s="223"/>
      <c r="H330" s="226">
        <v>3514.3049999999998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172</v>
      </c>
      <c r="AU330" s="232" t="s">
        <v>87</v>
      </c>
      <c r="AV330" s="14" t="s">
        <v>166</v>
      </c>
      <c r="AW330" s="14" t="s">
        <v>33</v>
      </c>
      <c r="AX330" s="14" t="s">
        <v>83</v>
      </c>
      <c r="AY330" s="232" t="s">
        <v>159</v>
      </c>
    </row>
    <row r="331" spans="1:65" s="2" customFormat="1" ht="24.2" customHeight="1">
      <c r="A331" s="33"/>
      <c r="B331" s="34"/>
      <c r="C331" s="181" t="s">
        <v>488</v>
      </c>
      <c r="D331" s="181" t="s">
        <v>161</v>
      </c>
      <c r="E331" s="182" t="s">
        <v>489</v>
      </c>
      <c r="F331" s="183" t="s">
        <v>490</v>
      </c>
      <c r="G331" s="184" t="s">
        <v>274</v>
      </c>
      <c r="H331" s="185">
        <v>151.13499999999999</v>
      </c>
      <c r="I331" s="186"/>
      <c r="J331" s="187">
        <f>ROUND(I331*H331,2)</f>
        <v>0</v>
      </c>
      <c r="K331" s="183" t="s">
        <v>165</v>
      </c>
      <c r="L331" s="38"/>
      <c r="M331" s="188" t="s">
        <v>1</v>
      </c>
      <c r="N331" s="189" t="s">
        <v>43</v>
      </c>
      <c r="O331" s="70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2" t="s">
        <v>166</v>
      </c>
      <c r="AT331" s="192" t="s">
        <v>161</v>
      </c>
      <c r="AU331" s="192" t="s">
        <v>87</v>
      </c>
      <c r="AY331" s="16" t="s">
        <v>159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6" t="s">
        <v>83</v>
      </c>
      <c r="BK331" s="193">
        <f>ROUND(I331*H331,2)</f>
        <v>0</v>
      </c>
      <c r="BL331" s="16" t="s">
        <v>166</v>
      </c>
      <c r="BM331" s="192" t="s">
        <v>491</v>
      </c>
    </row>
    <row r="332" spans="1:65" s="2" customFormat="1" ht="19.5">
      <c r="A332" s="33"/>
      <c r="B332" s="34"/>
      <c r="C332" s="35"/>
      <c r="D332" s="194" t="s">
        <v>168</v>
      </c>
      <c r="E332" s="35"/>
      <c r="F332" s="195" t="s">
        <v>276</v>
      </c>
      <c r="G332" s="35"/>
      <c r="H332" s="35"/>
      <c r="I332" s="196"/>
      <c r="J332" s="35"/>
      <c r="K332" s="35"/>
      <c r="L332" s="38"/>
      <c r="M332" s="197"/>
      <c r="N332" s="198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168</v>
      </c>
      <c r="AU332" s="16" t="s">
        <v>87</v>
      </c>
    </row>
    <row r="333" spans="1:65" s="2" customFormat="1" ht="11.25">
      <c r="A333" s="33"/>
      <c r="B333" s="34"/>
      <c r="C333" s="35"/>
      <c r="D333" s="199" t="s">
        <v>170</v>
      </c>
      <c r="E333" s="35"/>
      <c r="F333" s="200" t="s">
        <v>492</v>
      </c>
      <c r="G333" s="35"/>
      <c r="H333" s="35"/>
      <c r="I333" s="196"/>
      <c r="J333" s="35"/>
      <c r="K333" s="35"/>
      <c r="L333" s="38"/>
      <c r="M333" s="197"/>
      <c r="N333" s="198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170</v>
      </c>
      <c r="AU333" s="16" t="s">
        <v>87</v>
      </c>
    </row>
    <row r="334" spans="1:65" s="13" customFormat="1" ht="11.25">
      <c r="B334" s="201"/>
      <c r="C334" s="202"/>
      <c r="D334" s="194" t="s">
        <v>172</v>
      </c>
      <c r="E334" s="203" t="s">
        <v>123</v>
      </c>
      <c r="F334" s="204" t="s">
        <v>493</v>
      </c>
      <c r="G334" s="202"/>
      <c r="H334" s="205">
        <v>151.13499999999999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172</v>
      </c>
      <c r="AU334" s="211" t="s">
        <v>87</v>
      </c>
      <c r="AV334" s="13" t="s">
        <v>87</v>
      </c>
      <c r="AW334" s="13" t="s">
        <v>33</v>
      </c>
      <c r="AX334" s="13" t="s">
        <v>83</v>
      </c>
      <c r="AY334" s="211" t="s">
        <v>159</v>
      </c>
    </row>
    <row r="335" spans="1:65" s="2" customFormat="1" ht="24.2" customHeight="1">
      <c r="A335" s="33"/>
      <c r="B335" s="34"/>
      <c r="C335" s="181" t="s">
        <v>494</v>
      </c>
      <c r="D335" s="181" t="s">
        <v>161</v>
      </c>
      <c r="E335" s="182" t="s">
        <v>495</v>
      </c>
      <c r="F335" s="183" t="s">
        <v>496</v>
      </c>
      <c r="G335" s="184" t="s">
        <v>274</v>
      </c>
      <c r="H335" s="185">
        <v>0.41799999999999998</v>
      </c>
      <c r="I335" s="186"/>
      <c r="J335" s="187">
        <f>ROUND(I335*H335,2)</f>
        <v>0</v>
      </c>
      <c r="K335" s="183" t="s">
        <v>165</v>
      </c>
      <c r="L335" s="38"/>
      <c r="M335" s="188" t="s">
        <v>1</v>
      </c>
      <c r="N335" s="189" t="s">
        <v>43</v>
      </c>
      <c r="O335" s="70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2" t="s">
        <v>166</v>
      </c>
      <c r="AT335" s="192" t="s">
        <v>161</v>
      </c>
      <c r="AU335" s="192" t="s">
        <v>87</v>
      </c>
      <c r="AY335" s="16" t="s">
        <v>159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6" t="s">
        <v>83</v>
      </c>
      <c r="BK335" s="193">
        <f>ROUND(I335*H335,2)</f>
        <v>0</v>
      </c>
      <c r="BL335" s="16" t="s">
        <v>166</v>
      </c>
      <c r="BM335" s="192" t="s">
        <v>497</v>
      </c>
    </row>
    <row r="336" spans="1:65" s="2" customFormat="1" ht="19.5">
      <c r="A336" s="33"/>
      <c r="B336" s="34"/>
      <c r="C336" s="35"/>
      <c r="D336" s="194" t="s">
        <v>168</v>
      </c>
      <c r="E336" s="35"/>
      <c r="F336" s="195" t="s">
        <v>498</v>
      </c>
      <c r="G336" s="35"/>
      <c r="H336" s="35"/>
      <c r="I336" s="196"/>
      <c r="J336" s="35"/>
      <c r="K336" s="35"/>
      <c r="L336" s="38"/>
      <c r="M336" s="197"/>
      <c r="N336" s="198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168</v>
      </c>
      <c r="AU336" s="16" t="s">
        <v>87</v>
      </c>
    </row>
    <row r="337" spans="1:65" s="2" customFormat="1" ht="11.25">
      <c r="A337" s="33"/>
      <c r="B337" s="34"/>
      <c r="C337" s="35"/>
      <c r="D337" s="199" t="s">
        <v>170</v>
      </c>
      <c r="E337" s="35"/>
      <c r="F337" s="200" t="s">
        <v>499</v>
      </c>
      <c r="G337" s="35"/>
      <c r="H337" s="35"/>
      <c r="I337" s="196"/>
      <c r="J337" s="35"/>
      <c r="K337" s="35"/>
      <c r="L337" s="38"/>
      <c r="M337" s="197"/>
      <c r="N337" s="198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170</v>
      </c>
      <c r="AU337" s="16" t="s">
        <v>87</v>
      </c>
    </row>
    <row r="338" spans="1:65" s="13" customFormat="1" ht="11.25">
      <c r="B338" s="201"/>
      <c r="C338" s="202"/>
      <c r="D338" s="194" t="s">
        <v>172</v>
      </c>
      <c r="E338" s="203" t="s">
        <v>1</v>
      </c>
      <c r="F338" s="204" t="s">
        <v>500</v>
      </c>
      <c r="G338" s="202"/>
      <c r="H338" s="205">
        <v>0.41799999999999998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172</v>
      </c>
      <c r="AU338" s="211" t="s">
        <v>87</v>
      </c>
      <c r="AV338" s="13" t="s">
        <v>87</v>
      </c>
      <c r="AW338" s="13" t="s">
        <v>33</v>
      </c>
      <c r="AX338" s="13" t="s">
        <v>83</v>
      </c>
      <c r="AY338" s="211" t="s">
        <v>159</v>
      </c>
    </row>
    <row r="339" spans="1:65" s="12" customFormat="1" ht="22.9" customHeight="1">
      <c r="B339" s="165"/>
      <c r="C339" s="166"/>
      <c r="D339" s="167" t="s">
        <v>77</v>
      </c>
      <c r="E339" s="179" t="s">
        <v>501</v>
      </c>
      <c r="F339" s="179" t="s">
        <v>502</v>
      </c>
      <c r="G339" s="166"/>
      <c r="H339" s="166"/>
      <c r="I339" s="169"/>
      <c r="J339" s="180">
        <f>BK339</f>
        <v>0</v>
      </c>
      <c r="K339" s="166"/>
      <c r="L339" s="171"/>
      <c r="M339" s="172"/>
      <c r="N339" s="173"/>
      <c r="O339" s="173"/>
      <c r="P339" s="174">
        <f>SUM(P340:P342)</f>
        <v>0</v>
      </c>
      <c r="Q339" s="173"/>
      <c r="R339" s="174">
        <f>SUM(R340:R342)</f>
        <v>0</v>
      </c>
      <c r="S339" s="173"/>
      <c r="T339" s="175">
        <f>SUM(T340:T342)</f>
        <v>0</v>
      </c>
      <c r="AR339" s="176" t="s">
        <v>83</v>
      </c>
      <c r="AT339" s="177" t="s">
        <v>77</v>
      </c>
      <c r="AU339" s="177" t="s">
        <v>83</v>
      </c>
      <c r="AY339" s="176" t="s">
        <v>159</v>
      </c>
      <c r="BK339" s="178">
        <f>SUM(BK340:BK342)</f>
        <v>0</v>
      </c>
    </row>
    <row r="340" spans="1:65" s="2" customFormat="1" ht="16.5" customHeight="1">
      <c r="A340" s="33"/>
      <c r="B340" s="34"/>
      <c r="C340" s="181" t="s">
        <v>503</v>
      </c>
      <c r="D340" s="181" t="s">
        <v>161</v>
      </c>
      <c r="E340" s="182" t="s">
        <v>504</v>
      </c>
      <c r="F340" s="183" t="s">
        <v>505</v>
      </c>
      <c r="G340" s="184" t="s">
        <v>274</v>
      </c>
      <c r="H340" s="185">
        <v>117.22199999999999</v>
      </c>
      <c r="I340" s="186"/>
      <c r="J340" s="187">
        <f>ROUND(I340*H340,2)</f>
        <v>0</v>
      </c>
      <c r="K340" s="183" t="s">
        <v>165</v>
      </c>
      <c r="L340" s="38"/>
      <c r="M340" s="188" t="s">
        <v>1</v>
      </c>
      <c r="N340" s="189" t="s">
        <v>43</v>
      </c>
      <c r="O340" s="70"/>
      <c r="P340" s="190">
        <f>O340*H340</f>
        <v>0</v>
      </c>
      <c r="Q340" s="190">
        <v>0</v>
      </c>
      <c r="R340" s="190">
        <f>Q340*H340</f>
        <v>0</v>
      </c>
      <c r="S340" s="190">
        <v>0</v>
      </c>
      <c r="T340" s="19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2" t="s">
        <v>166</v>
      </c>
      <c r="AT340" s="192" t="s">
        <v>161</v>
      </c>
      <c r="AU340" s="192" t="s">
        <v>87</v>
      </c>
      <c r="AY340" s="16" t="s">
        <v>159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16" t="s">
        <v>83</v>
      </c>
      <c r="BK340" s="193">
        <f>ROUND(I340*H340,2)</f>
        <v>0</v>
      </c>
      <c r="BL340" s="16" t="s">
        <v>166</v>
      </c>
      <c r="BM340" s="192" t="s">
        <v>506</v>
      </c>
    </row>
    <row r="341" spans="1:65" s="2" customFormat="1" ht="11.25">
      <c r="A341" s="33"/>
      <c r="B341" s="34"/>
      <c r="C341" s="35"/>
      <c r="D341" s="194" t="s">
        <v>168</v>
      </c>
      <c r="E341" s="35"/>
      <c r="F341" s="195" t="s">
        <v>507</v>
      </c>
      <c r="G341" s="35"/>
      <c r="H341" s="35"/>
      <c r="I341" s="196"/>
      <c r="J341" s="35"/>
      <c r="K341" s="35"/>
      <c r="L341" s="38"/>
      <c r="M341" s="197"/>
      <c r="N341" s="198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168</v>
      </c>
      <c r="AU341" s="16" t="s">
        <v>87</v>
      </c>
    </row>
    <row r="342" spans="1:65" s="2" customFormat="1" ht="11.25">
      <c r="A342" s="33"/>
      <c r="B342" s="34"/>
      <c r="C342" s="35"/>
      <c r="D342" s="199" t="s">
        <v>170</v>
      </c>
      <c r="E342" s="35"/>
      <c r="F342" s="200" t="s">
        <v>508</v>
      </c>
      <c r="G342" s="35"/>
      <c r="H342" s="35"/>
      <c r="I342" s="196"/>
      <c r="J342" s="35"/>
      <c r="K342" s="35"/>
      <c r="L342" s="38"/>
      <c r="M342" s="197"/>
      <c r="N342" s="198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170</v>
      </c>
      <c r="AU342" s="16" t="s">
        <v>87</v>
      </c>
    </row>
    <row r="343" spans="1:65" s="12" customFormat="1" ht="25.9" customHeight="1">
      <c r="B343" s="165"/>
      <c r="C343" s="166"/>
      <c r="D343" s="167" t="s">
        <v>77</v>
      </c>
      <c r="E343" s="168" t="s">
        <v>509</v>
      </c>
      <c r="F343" s="168" t="s">
        <v>510</v>
      </c>
      <c r="G343" s="166"/>
      <c r="H343" s="166"/>
      <c r="I343" s="169"/>
      <c r="J343" s="170">
        <f>BK343</f>
        <v>0</v>
      </c>
      <c r="K343" s="166"/>
      <c r="L343" s="171"/>
      <c r="M343" s="172"/>
      <c r="N343" s="173"/>
      <c r="O343" s="173"/>
      <c r="P343" s="174">
        <f>P344</f>
        <v>0</v>
      </c>
      <c r="Q343" s="173"/>
      <c r="R343" s="174">
        <f>R344</f>
        <v>2.3804999999999996E-2</v>
      </c>
      <c r="S343" s="173"/>
      <c r="T343" s="175">
        <f>T344</f>
        <v>0</v>
      </c>
      <c r="AR343" s="176" t="s">
        <v>87</v>
      </c>
      <c r="AT343" s="177" t="s">
        <v>77</v>
      </c>
      <c r="AU343" s="177" t="s">
        <v>78</v>
      </c>
      <c r="AY343" s="176" t="s">
        <v>159</v>
      </c>
      <c r="BK343" s="178">
        <f>BK344</f>
        <v>0</v>
      </c>
    </row>
    <row r="344" spans="1:65" s="12" customFormat="1" ht="22.9" customHeight="1">
      <c r="B344" s="165"/>
      <c r="C344" s="166"/>
      <c r="D344" s="167" t="s">
        <v>77</v>
      </c>
      <c r="E344" s="179" t="s">
        <v>511</v>
      </c>
      <c r="F344" s="179" t="s">
        <v>512</v>
      </c>
      <c r="G344" s="166"/>
      <c r="H344" s="166"/>
      <c r="I344" s="169"/>
      <c r="J344" s="180">
        <f>BK344</f>
        <v>0</v>
      </c>
      <c r="K344" s="166"/>
      <c r="L344" s="171"/>
      <c r="M344" s="172"/>
      <c r="N344" s="173"/>
      <c r="O344" s="173"/>
      <c r="P344" s="174">
        <f>SUM(P345:P350)</f>
        <v>0</v>
      </c>
      <c r="Q344" s="173"/>
      <c r="R344" s="174">
        <f>SUM(R345:R350)</f>
        <v>2.3804999999999996E-2</v>
      </c>
      <c r="S344" s="173"/>
      <c r="T344" s="175">
        <f>SUM(T345:T350)</f>
        <v>0</v>
      </c>
      <c r="AR344" s="176" t="s">
        <v>87</v>
      </c>
      <c r="AT344" s="177" t="s">
        <v>77</v>
      </c>
      <c r="AU344" s="177" t="s">
        <v>83</v>
      </c>
      <c r="AY344" s="176" t="s">
        <v>159</v>
      </c>
      <c r="BK344" s="178">
        <f>SUM(BK345:BK350)</f>
        <v>0</v>
      </c>
    </row>
    <row r="345" spans="1:65" s="2" customFormat="1" ht="24.95" customHeight="1">
      <c r="A345" s="33"/>
      <c r="B345" s="34"/>
      <c r="C345" s="181" t="s">
        <v>513</v>
      </c>
      <c r="D345" s="181" t="s">
        <v>161</v>
      </c>
      <c r="E345" s="182" t="s">
        <v>514</v>
      </c>
      <c r="F345" s="183" t="s">
        <v>515</v>
      </c>
      <c r="G345" s="184" t="s">
        <v>164</v>
      </c>
      <c r="H345" s="185">
        <v>69</v>
      </c>
      <c r="I345" s="186"/>
      <c r="J345" s="187">
        <f>ROUND(I345*H345,2)</f>
        <v>0</v>
      </c>
      <c r="K345" s="183" t="s">
        <v>1</v>
      </c>
      <c r="L345" s="38"/>
      <c r="M345" s="188" t="s">
        <v>1</v>
      </c>
      <c r="N345" s="189" t="s">
        <v>43</v>
      </c>
      <c r="O345" s="70"/>
      <c r="P345" s="190">
        <f>O345*H345</f>
        <v>0</v>
      </c>
      <c r="Q345" s="190">
        <v>0</v>
      </c>
      <c r="R345" s="190">
        <f>Q345*H345</f>
        <v>0</v>
      </c>
      <c r="S345" s="190">
        <v>0</v>
      </c>
      <c r="T345" s="191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2" t="s">
        <v>265</v>
      </c>
      <c r="AT345" s="192" t="s">
        <v>161</v>
      </c>
      <c r="AU345" s="192" t="s">
        <v>87</v>
      </c>
      <c r="AY345" s="16" t="s">
        <v>159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6" t="s">
        <v>83</v>
      </c>
      <c r="BK345" s="193">
        <f>ROUND(I345*H345,2)</f>
        <v>0</v>
      </c>
      <c r="BL345" s="16" t="s">
        <v>265</v>
      </c>
      <c r="BM345" s="192" t="s">
        <v>516</v>
      </c>
    </row>
    <row r="346" spans="1:65" s="2" customFormat="1" ht="11.25">
      <c r="A346" s="33"/>
      <c r="B346" s="34"/>
      <c r="C346" s="35"/>
      <c r="D346" s="194" t="s">
        <v>168</v>
      </c>
      <c r="E346" s="35"/>
      <c r="F346" s="195" t="s">
        <v>515</v>
      </c>
      <c r="G346" s="35"/>
      <c r="H346" s="35"/>
      <c r="I346" s="196"/>
      <c r="J346" s="35"/>
      <c r="K346" s="35"/>
      <c r="L346" s="38"/>
      <c r="M346" s="197"/>
      <c r="N346" s="198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168</v>
      </c>
      <c r="AU346" s="16" t="s">
        <v>87</v>
      </c>
    </row>
    <row r="347" spans="1:65" s="13" customFormat="1" ht="11.25">
      <c r="B347" s="201"/>
      <c r="C347" s="202"/>
      <c r="D347" s="194" t="s">
        <v>172</v>
      </c>
      <c r="E347" s="203" t="s">
        <v>93</v>
      </c>
      <c r="F347" s="204" t="s">
        <v>517</v>
      </c>
      <c r="G347" s="202"/>
      <c r="H347" s="205">
        <v>69</v>
      </c>
      <c r="I347" s="206"/>
      <c r="J347" s="202"/>
      <c r="K347" s="202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172</v>
      </c>
      <c r="AU347" s="211" t="s">
        <v>87</v>
      </c>
      <c r="AV347" s="13" t="s">
        <v>87</v>
      </c>
      <c r="AW347" s="13" t="s">
        <v>33</v>
      </c>
      <c r="AX347" s="13" t="s">
        <v>83</v>
      </c>
      <c r="AY347" s="211" t="s">
        <v>159</v>
      </c>
    </row>
    <row r="348" spans="1:65" s="2" customFormat="1" ht="16.5" customHeight="1">
      <c r="A348" s="33"/>
      <c r="B348" s="34"/>
      <c r="C348" s="212" t="s">
        <v>518</v>
      </c>
      <c r="D348" s="212" t="s">
        <v>305</v>
      </c>
      <c r="E348" s="213" t="s">
        <v>519</v>
      </c>
      <c r="F348" s="214" t="s">
        <v>520</v>
      </c>
      <c r="G348" s="215" t="s">
        <v>164</v>
      </c>
      <c r="H348" s="216">
        <v>79.349999999999994</v>
      </c>
      <c r="I348" s="217"/>
      <c r="J348" s="218">
        <f>ROUND(I348*H348,2)</f>
        <v>0</v>
      </c>
      <c r="K348" s="214" t="s">
        <v>165</v>
      </c>
      <c r="L348" s="219"/>
      <c r="M348" s="220" t="s">
        <v>1</v>
      </c>
      <c r="N348" s="221" t="s">
        <v>43</v>
      </c>
      <c r="O348" s="70"/>
      <c r="P348" s="190">
        <f>O348*H348</f>
        <v>0</v>
      </c>
      <c r="Q348" s="190">
        <v>2.9999999999999997E-4</v>
      </c>
      <c r="R348" s="190">
        <f>Q348*H348</f>
        <v>2.3804999999999996E-2</v>
      </c>
      <c r="S348" s="190">
        <v>0</v>
      </c>
      <c r="T348" s="191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2" t="s">
        <v>371</v>
      </c>
      <c r="AT348" s="192" t="s">
        <v>305</v>
      </c>
      <c r="AU348" s="192" t="s">
        <v>87</v>
      </c>
      <c r="AY348" s="16" t="s">
        <v>159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6" t="s">
        <v>83</v>
      </c>
      <c r="BK348" s="193">
        <f>ROUND(I348*H348,2)</f>
        <v>0</v>
      </c>
      <c r="BL348" s="16" t="s">
        <v>265</v>
      </c>
      <c r="BM348" s="192" t="s">
        <v>521</v>
      </c>
    </row>
    <row r="349" spans="1:65" s="2" customFormat="1" ht="11.25">
      <c r="A349" s="33"/>
      <c r="B349" s="34"/>
      <c r="C349" s="35"/>
      <c r="D349" s="194" t="s">
        <v>168</v>
      </c>
      <c r="E349" s="35"/>
      <c r="F349" s="195" t="s">
        <v>520</v>
      </c>
      <c r="G349" s="35"/>
      <c r="H349" s="35"/>
      <c r="I349" s="196"/>
      <c r="J349" s="35"/>
      <c r="K349" s="35"/>
      <c r="L349" s="38"/>
      <c r="M349" s="197"/>
      <c r="N349" s="198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168</v>
      </c>
      <c r="AU349" s="16" t="s">
        <v>87</v>
      </c>
    </row>
    <row r="350" spans="1:65" s="13" customFormat="1" ht="11.25">
      <c r="B350" s="201"/>
      <c r="C350" s="202"/>
      <c r="D350" s="194" t="s">
        <v>172</v>
      </c>
      <c r="E350" s="203" t="s">
        <v>1</v>
      </c>
      <c r="F350" s="204" t="s">
        <v>522</v>
      </c>
      <c r="G350" s="202"/>
      <c r="H350" s="205">
        <v>79.349999999999994</v>
      </c>
      <c r="I350" s="206"/>
      <c r="J350" s="202"/>
      <c r="K350" s="202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172</v>
      </c>
      <c r="AU350" s="211" t="s">
        <v>87</v>
      </c>
      <c r="AV350" s="13" t="s">
        <v>87</v>
      </c>
      <c r="AW350" s="13" t="s">
        <v>33</v>
      </c>
      <c r="AX350" s="13" t="s">
        <v>83</v>
      </c>
      <c r="AY350" s="211" t="s">
        <v>159</v>
      </c>
    </row>
    <row r="351" spans="1:65" s="12" customFormat="1" ht="25.9" customHeight="1">
      <c r="B351" s="165"/>
      <c r="C351" s="166"/>
      <c r="D351" s="167" t="s">
        <v>77</v>
      </c>
      <c r="E351" s="168" t="s">
        <v>523</v>
      </c>
      <c r="F351" s="168" t="s">
        <v>524</v>
      </c>
      <c r="G351" s="166"/>
      <c r="H351" s="166"/>
      <c r="I351" s="169"/>
      <c r="J351" s="170">
        <f>BK351</f>
        <v>0</v>
      </c>
      <c r="K351" s="166"/>
      <c r="L351" s="171"/>
      <c r="M351" s="172"/>
      <c r="N351" s="173"/>
      <c r="O351" s="173"/>
      <c r="P351" s="174">
        <f>P352+SUM(P353:P357)+P373+P392+P395</f>
        <v>0</v>
      </c>
      <c r="Q351" s="173"/>
      <c r="R351" s="174">
        <f>R352+SUM(R353:R357)+R373+R392+R395</f>
        <v>0</v>
      </c>
      <c r="S351" s="173"/>
      <c r="T351" s="175">
        <f>T352+SUM(T353:T357)+T373+T392+T395</f>
        <v>0</v>
      </c>
      <c r="AR351" s="176" t="s">
        <v>191</v>
      </c>
      <c r="AT351" s="177" t="s">
        <v>77</v>
      </c>
      <c r="AU351" s="177" t="s">
        <v>78</v>
      </c>
      <c r="AY351" s="176" t="s">
        <v>159</v>
      </c>
      <c r="BK351" s="178">
        <f>BK352+SUM(BK353:BK357)+BK373+BK392+BK395</f>
        <v>0</v>
      </c>
    </row>
    <row r="352" spans="1:65" s="2" customFormat="1" ht="16.5" customHeight="1">
      <c r="A352" s="33"/>
      <c r="B352" s="34"/>
      <c r="C352" s="181" t="s">
        <v>525</v>
      </c>
      <c r="D352" s="181" t="s">
        <v>161</v>
      </c>
      <c r="E352" s="182" t="s">
        <v>526</v>
      </c>
      <c r="F352" s="183" t="s">
        <v>527</v>
      </c>
      <c r="G352" s="184" t="s">
        <v>528</v>
      </c>
      <c r="H352" s="185">
        <v>1</v>
      </c>
      <c r="I352" s="186"/>
      <c r="J352" s="187">
        <f>ROUND(I352*H352,2)</f>
        <v>0</v>
      </c>
      <c r="K352" s="183" t="s">
        <v>1</v>
      </c>
      <c r="L352" s="38"/>
      <c r="M352" s="188" t="s">
        <v>1</v>
      </c>
      <c r="N352" s="189" t="s">
        <v>43</v>
      </c>
      <c r="O352" s="70"/>
      <c r="P352" s="190">
        <f>O352*H352</f>
        <v>0</v>
      </c>
      <c r="Q352" s="190">
        <v>0</v>
      </c>
      <c r="R352" s="190">
        <f>Q352*H352</f>
        <v>0</v>
      </c>
      <c r="S352" s="190">
        <v>0</v>
      </c>
      <c r="T352" s="19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2" t="s">
        <v>529</v>
      </c>
      <c r="AT352" s="192" t="s">
        <v>161</v>
      </c>
      <c r="AU352" s="192" t="s">
        <v>83</v>
      </c>
      <c r="AY352" s="16" t="s">
        <v>159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6" t="s">
        <v>83</v>
      </c>
      <c r="BK352" s="193">
        <f>ROUND(I352*H352,2)</f>
        <v>0</v>
      </c>
      <c r="BL352" s="16" t="s">
        <v>529</v>
      </c>
      <c r="BM352" s="192" t="s">
        <v>530</v>
      </c>
    </row>
    <row r="353" spans="1:65" s="2" customFormat="1" ht="19.5">
      <c r="A353" s="33"/>
      <c r="B353" s="34"/>
      <c r="C353" s="35"/>
      <c r="D353" s="194" t="s">
        <v>168</v>
      </c>
      <c r="E353" s="35"/>
      <c r="F353" s="195" t="s">
        <v>531</v>
      </c>
      <c r="G353" s="35"/>
      <c r="H353" s="35"/>
      <c r="I353" s="196"/>
      <c r="J353" s="35"/>
      <c r="K353" s="35"/>
      <c r="L353" s="38"/>
      <c r="M353" s="197"/>
      <c r="N353" s="198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168</v>
      </c>
      <c r="AU353" s="16" t="s">
        <v>83</v>
      </c>
    </row>
    <row r="354" spans="1:65" s="2" customFormat="1" ht="16.5" customHeight="1">
      <c r="A354" s="33"/>
      <c r="B354" s="34"/>
      <c r="C354" s="181" t="s">
        <v>532</v>
      </c>
      <c r="D354" s="181" t="s">
        <v>161</v>
      </c>
      <c r="E354" s="182" t="s">
        <v>533</v>
      </c>
      <c r="F354" s="183" t="s">
        <v>534</v>
      </c>
      <c r="G354" s="184" t="s">
        <v>535</v>
      </c>
      <c r="H354" s="185">
        <v>1</v>
      </c>
      <c r="I354" s="186"/>
      <c r="J354" s="187">
        <f>ROUND(I354*H354,2)</f>
        <v>0</v>
      </c>
      <c r="K354" s="183" t="s">
        <v>1</v>
      </c>
      <c r="L354" s="38"/>
      <c r="M354" s="188" t="s">
        <v>1</v>
      </c>
      <c r="N354" s="189" t="s">
        <v>43</v>
      </c>
      <c r="O354" s="70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2" t="s">
        <v>529</v>
      </c>
      <c r="AT354" s="192" t="s">
        <v>161</v>
      </c>
      <c r="AU354" s="192" t="s">
        <v>83</v>
      </c>
      <c r="AY354" s="16" t="s">
        <v>159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6" t="s">
        <v>83</v>
      </c>
      <c r="BK354" s="193">
        <f>ROUND(I354*H354,2)</f>
        <v>0</v>
      </c>
      <c r="BL354" s="16" t="s">
        <v>529</v>
      </c>
      <c r="BM354" s="192" t="s">
        <v>536</v>
      </c>
    </row>
    <row r="355" spans="1:65" s="2" customFormat="1" ht="11.25">
      <c r="A355" s="33"/>
      <c r="B355" s="34"/>
      <c r="C355" s="35"/>
      <c r="D355" s="194" t="s">
        <v>168</v>
      </c>
      <c r="E355" s="35"/>
      <c r="F355" s="195" t="s">
        <v>534</v>
      </c>
      <c r="G355" s="35"/>
      <c r="H355" s="35"/>
      <c r="I355" s="196"/>
      <c r="J355" s="35"/>
      <c r="K355" s="35"/>
      <c r="L355" s="38"/>
      <c r="M355" s="197"/>
      <c r="N355" s="198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168</v>
      </c>
      <c r="AU355" s="16" t="s">
        <v>83</v>
      </c>
    </row>
    <row r="356" spans="1:65" s="2" customFormat="1" ht="48.75">
      <c r="A356" s="33"/>
      <c r="B356" s="34"/>
      <c r="C356" s="35"/>
      <c r="D356" s="194" t="s">
        <v>537</v>
      </c>
      <c r="E356" s="35"/>
      <c r="F356" s="233" t="s">
        <v>538</v>
      </c>
      <c r="G356" s="35"/>
      <c r="H356" s="35"/>
      <c r="I356" s="196"/>
      <c r="J356" s="35"/>
      <c r="K356" s="35"/>
      <c r="L356" s="38"/>
      <c r="M356" s="197"/>
      <c r="N356" s="198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537</v>
      </c>
      <c r="AU356" s="16" t="s">
        <v>83</v>
      </c>
    </row>
    <row r="357" spans="1:65" s="12" customFormat="1" ht="22.9" customHeight="1">
      <c r="B357" s="165"/>
      <c r="C357" s="166"/>
      <c r="D357" s="167" t="s">
        <v>77</v>
      </c>
      <c r="E357" s="179" t="s">
        <v>539</v>
      </c>
      <c r="F357" s="179" t="s">
        <v>540</v>
      </c>
      <c r="G357" s="166"/>
      <c r="H357" s="166"/>
      <c r="I357" s="169"/>
      <c r="J357" s="180">
        <f>BK357</f>
        <v>0</v>
      </c>
      <c r="K357" s="166"/>
      <c r="L357" s="171"/>
      <c r="M357" s="172"/>
      <c r="N357" s="173"/>
      <c r="O357" s="173"/>
      <c r="P357" s="174">
        <f>SUM(P358:P372)</f>
        <v>0</v>
      </c>
      <c r="Q357" s="173"/>
      <c r="R357" s="174">
        <f>SUM(R358:R372)</f>
        <v>0</v>
      </c>
      <c r="S357" s="173"/>
      <c r="T357" s="175">
        <f>SUM(T358:T372)</f>
        <v>0</v>
      </c>
      <c r="AR357" s="176" t="s">
        <v>191</v>
      </c>
      <c r="AT357" s="177" t="s">
        <v>77</v>
      </c>
      <c r="AU357" s="177" t="s">
        <v>83</v>
      </c>
      <c r="AY357" s="176" t="s">
        <v>159</v>
      </c>
      <c r="BK357" s="178">
        <f>SUM(BK358:BK372)</f>
        <v>0</v>
      </c>
    </row>
    <row r="358" spans="1:65" s="2" customFormat="1" ht="16.5" customHeight="1">
      <c r="A358" s="33"/>
      <c r="B358" s="34"/>
      <c r="C358" s="181" t="s">
        <v>541</v>
      </c>
      <c r="D358" s="181" t="s">
        <v>161</v>
      </c>
      <c r="E358" s="182" t="s">
        <v>542</v>
      </c>
      <c r="F358" s="183" t="s">
        <v>543</v>
      </c>
      <c r="G358" s="184" t="s">
        <v>544</v>
      </c>
      <c r="H358" s="185">
        <v>1</v>
      </c>
      <c r="I358" s="186"/>
      <c r="J358" s="187">
        <f>ROUND(I358*H358,2)</f>
        <v>0</v>
      </c>
      <c r="K358" s="183" t="s">
        <v>165</v>
      </c>
      <c r="L358" s="38"/>
      <c r="M358" s="188" t="s">
        <v>1</v>
      </c>
      <c r="N358" s="189" t="s">
        <v>43</v>
      </c>
      <c r="O358" s="70"/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2" t="s">
        <v>529</v>
      </c>
      <c r="AT358" s="192" t="s">
        <v>161</v>
      </c>
      <c r="AU358" s="192" t="s">
        <v>87</v>
      </c>
      <c r="AY358" s="16" t="s">
        <v>159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16" t="s">
        <v>83</v>
      </c>
      <c r="BK358" s="193">
        <f>ROUND(I358*H358,2)</f>
        <v>0</v>
      </c>
      <c r="BL358" s="16" t="s">
        <v>529</v>
      </c>
      <c r="BM358" s="192" t="s">
        <v>545</v>
      </c>
    </row>
    <row r="359" spans="1:65" s="2" customFormat="1" ht="11.25">
      <c r="A359" s="33"/>
      <c r="B359" s="34"/>
      <c r="C359" s="35"/>
      <c r="D359" s="194" t="s">
        <v>168</v>
      </c>
      <c r="E359" s="35"/>
      <c r="F359" s="195" t="s">
        <v>543</v>
      </c>
      <c r="G359" s="35"/>
      <c r="H359" s="35"/>
      <c r="I359" s="196"/>
      <c r="J359" s="35"/>
      <c r="K359" s="35"/>
      <c r="L359" s="38"/>
      <c r="M359" s="197"/>
      <c r="N359" s="198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168</v>
      </c>
      <c r="AU359" s="16" t="s">
        <v>87</v>
      </c>
    </row>
    <row r="360" spans="1:65" s="2" customFormat="1" ht="11.25">
      <c r="A360" s="33"/>
      <c r="B360" s="34"/>
      <c r="C360" s="35"/>
      <c r="D360" s="199" t="s">
        <v>170</v>
      </c>
      <c r="E360" s="35"/>
      <c r="F360" s="200" t="s">
        <v>546</v>
      </c>
      <c r="G360" s="35"/>
      <c r="H360" s="35"/>
      <c r="I360" s="196"/>
      <c r="J360" s="35"/>
      <c r="K360" s="35"/>
      <c r="L360" s="38"/>
      <c r="M360" s="197"/>
      <c r="N360" s="198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170</v>
      </c>
      <c r="AU360" s="16" t="s">
        <v>87</v>
      </c>
    </row>
    <row r="361" spans="1:65" s="2" customFormat="1" ht="16.5" customHeight="1">
      <c r="A361" s="33"/>
      <c r="B361" s="34"/>
      <c r="C361" s="181" t="s">
        <v>547</v>
      </c>
      <c r="D361" s="181" t="s">
        <v>161</v>
      </c>
      <c r="E361" s="182" t="s">
        <v>548</v>
      </c>
      <c r="F361" s="183" t="s">
        <v>549</v>
      </c>
      <c r="G361" s="184" t="s">
        <v>544</v>
      </c>
      <c r="H361" s="185">
        <v>1</v>
      </c>
      <c r="I361" s="186"/>
      <c r="J361" s="187">
        <f>ROUND(I361*H361,2)</f>
        <v>0</v>
      </c>
      <c r="K361" s="183" t="s">
        <v>165</v>
      </c>
      <c r="L361" s="38"/>
      <c r="M361" s="188" t="s">
        <v>1</v>
      </c>
      <c r="N361" s="189" t="s">
        <v>43</v>
      </c>
      <c r="O361" s="70"/>
      <c r="P361" s="190">
        <f>O361*H361</f>
        <v>0</v>
      </c>
      <c r="Q361" s="190">
        <v>0</v>
      </c>
      <c r="R361" s="190">
        <f>Q361*H361</f>
        <v>0</v>
      </c>
      <c r="S361" s="190">
        <v>0</v>
      </c>
      <c r="T361" s="19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2" t="s">
        <v>529</v>
      </c>
      <c r="AT361" s="192" t="s">
        <v>161</v>
      </c>
      <c r="AU361" s="192" t="s">
        <v>87</v>
      </c>
      <c r="AY361" s="16" t="s">
        <v>159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6" t="s">
        <v>83</v>
      </c>
      <c r="BK361" s="193">
        <f>ROUND(I361*H361,2)</f>
        <v>0</v>
      </c>
      <c r="BL361" s="16" t="s">
        <v>529</v>
      </c>
      <c r="BM361" s="192" t="s">
        <v>550</v>
      </c>
    </row>
    <row r="362" spans="1:65" s="2" customFormat="1" ht="11.25">
      <c r="A362" s="33"/>
      <c r="B362" s="34"/>
      <c r="C362" s="35"/>
      <c r="D362" s="194" t="s">
        <v>168</v>
      </c>
      <c r="E362" s="35"/>
      <c r="F362" s="195" t="s">
        <v>549</v>
      </c>
      <c r="G362" s="35"/>
      <c r="H362" s="35"/>
      <c r="I362" s="196"/>
      <c r="J362" s="35"/>
      <c r="K362" s="35"/>
      <c r="L362" s="38"/>
      <c r="M362" s="197"/>
      <c r="N362" s="198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168</v>
      </c>
      <c r="AU362" s="16" t="s">
        <v>87</v>
      </c>
    </row>
    <row r="363" spans="1:65" s="2" customFormat="1" ht="11.25">
      <c r="A363" s="33"/>
      <c r="B363" s="34"/>
      <c r="C363" s="35"/>
      <c r="D363" s="199" t="s">
        <v>170</v>
      </c>
      <c r="E363" s="35"/>
      <c r="F363" s="200" t="s">
        <v>551</v>
      </c>
      <c r="G363" s="35"/>
      <c r="H363" s="35"/>
      <c r="I363" s="196"/>
      <c r="J363" s="35"/>
      <c r="K363" s="35"/>
      <c r="L363" s="38"/>
      <c r="M363" s="197"/>
      <c r="N363" s="198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170</v>
      </c>
      <c r="AU363" s="16" t="s">
        <v>87</v>
      </c>
    </row>
    <row r="364" spans="1:65" s="2" customFormat="1" ht="16.5" customHeight="1">
      <c r="A364" s="33"/>
      <c r="B364" s="34"/>
      <c r="C364" s="181" t="s">
        <v>552</v>
      </c>
      <c r="D364" s="181" t="s">
        <v>161</v>
      </c>
      <c r="E364" s="182" t="s">
        <v>553</v>
      </c>
      <c r="F364" s="183" t="s">
        <v>554</v>
      </c>
      <c r="G364" s="184" t="s">
        <v>544</v>
      </c>
      <c r="H364" s="185">
        <v>1</v>
      </c>
      <c r="I364" s="186"/>
      <c r="J364" s="187">
        <f>ROUND(I364*H364,2)</f>
        <v>0</v>
      </c>
      <c r="K364" s="183" t="s">
        <v>165</v>
      </c>
      <c r="L364" s="38"/>
      <c r="M364" s="188" t="s">
        <v>1</v>
      </c>
      <c r="N364" s="189" t="s">
        <v>43</v>
      </c>
      <c r="O364" s="70"/>
      <c r="P364" s="190">
        <f>O364*H364</f>
        <v>0</v>
      </c>
      <c r="Q364" s="190">
        <v>0</v>
      </c>
      <c r="R364" s="190">
        <f>Q364*H364</f>
        <v>0</v>
      </c>
      <c r="S364" s="190">
        <v>0</v>
      </c>
      <c r="T364" s="19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2" t="s">
        <v>529</v>
      </c>
      <c r="AT364" s="192" t="s">
        <v>161</v>
      </c>
      <c r="AU364" s="192" t="s">
        <v>87</v>
      </c>
      <c r="AY364" s="16" t="s">
        <v>159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16" t="s">
        <v>83</v>
      </c>
      <c r="BK364" s="193">
        <f>ROUND(I364*H364,2)</f>
        <v>0</v>
      </c>
      <c r="BL364" s="16" t="s">
        <v>529</v>
      </c>
      <c r="BM364" s="192" t="s">
        <v>555</v>
      </c>
    </row>
    <row r="365" spans="1:65" s="2" customFormat="1" ht="11.25">
      <c r="A365" s="33"/>
      <c r="B365" s="34"/>
      <c r="C365" s="35"/>
      <c r="D365" s="194" t="s">
        <v>168</v>
      </c>
      <c r="E365" s="35"/>
      <c r="F365" s="195" t="s">
        <v>554</v>
      </c>
      <c r="G365" s="35"/>
      <c r="H365" s="35"/>
      <c r="I365" s="196"/>
      <c r="J365" s="35"/>
      <c r="K365" s="35"/>
      <c r="L365" s="38"/>
      <c r="M365" s="197"/>
      <c r="N365" s="198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168</v>
      </c>
      <c r="AU365" s="16" t="s">
        <v>87</v>
      </c>
    </row>
    <row r="366" spans="1:65" s="2" customFormat="1" ht="11.25">
      <c r="A366" s="33"/>
      <c r="B366" s="34"/>
      <c r="C366" s="35"/>
      <c r="D366" s="199" t="s">
        <v>170</v>
      </c>
      <c r="E366" s="35"/>
      <c r="F366" s="200" t="s">
        <v>556</v>
      </c>
      <c r="G366" s="35"/>
      <c r="H366" s="35"/>
      <c r="I366" s="196"/>
      <c r="J366" s="35"/>
      <c r="K366" s="35"/>
      <c r="L366" s="38"/>
      <c r="M366" s="197"/>
      <c r="N366" s="198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170</v>
      </c>
      <c r="AU366" s="16" t="s">
        <v>87</v>
      </c>
    </row>
    <row r="367" spans="1:65" s="2" customFormat="1" ht="16.5" customHeight="1">
      <c r="A367" s="33"/>
      <c r="B367" s="34"/>
      <c r="C367" s="181" t="s">
        <v>557</v>
      </c>
      <c r="D367" s="181" t="s">
        <v>161</v>
      </c>
      <c r="E367" s="182" t="s">
        <v>558</v>
      </c>
      <c r="F367" s="183" t="s">
        <v>559</v>
      </c>
      <c r="G367" s="184" t="s">
        <v>528</v>
      </c>
      <c r="H367" s="185">
        <v>1</v>
      </c>
      <c r="I367" s="186"/>
      <c r="J367" s="187">
        <f>ROUND(I367*H367,2)</f>
        <v>0</v>
      </c>
      <c r="K367" s="183" t="s">
        <v>1</v>
      </c>
      <c r="L367" s="38"/>
      <c r="M367" s="188" t="s">
        <v>1</v>
      </c>
      <c r="N367" s="189" t="s">
        <v>43</v>
      </c>
      <c r="O367" s="70"/>
      <c r="P367" s="190">
        <f>O367*H367</f>
        <v>0</v>
      </c>
      <c r="Q367" s="190">
        <v>0</v>
      </c>
      <c r="R367" s="190">
        <f>Q367*H367</f>
        <v>0</v>
      </c>
      <c r="S367" s="190">
        <v>0</v>
      </c>
      <c r="T367" s="19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2" t="s">
        <v>529</v>
      </c>
      <c r="AT367" s="192" t="s">
        <v>161</v>
      </c>
      <c r="AU367" s="192" t="s">
        <v>87</v>
      </c>
      <c r="AY367" s="16" t="s">
        <v>159</v>
      </c>
      <c r="BE367" s="193">
        <f>IF(N367="základní",J367,0)</f>
        <v>0</v>
      </c>
      <c r="BF367" s="193">
        <f>IF(N367="snížená",J367,0)</f>
        <v>0</v>
      </c>
      <c r="BG367" s="193">
        <f>IF(N367="zákl. přenesená",J367,0)</f>
        <v>0</v>
      </c>
      <c r="BH367" s="193">
        <f>IF(N367="sníž. přenesená",J367,0)</f>
        <v>0</v>
      </c>
      <c r="BI367" s="193">
        <f>IF(N367="nulová",J367,0)</f>
        <v>0</v>
      </c>
      <c r="BJ367" s="16" t="s">
        <v>83</v>
      </c>
      <c r="BK367" s="193">
        <f>ROUND(I367*H367,2)</f>
        <v>0</v>
      </c>
      <c r="BL367" s="16" t="s">
        <v>529</v>
      </c>
      <c r="BM367" s="192" t="s">
        <v>560</v>
      </c>
    </row>
    <row r="368" spans="1:65" s="2" customFormat="1" ht="19.5">
      <c r="A368" s="33"/>
      <c r="B368" s="34"/>
      <c r="C368" s="35"/>
      <c r="D368" s="194" t="s">
        <v>168</v>
      </c>
      <c r="E368" s="35"/>
      <c r="F368" s="195" t="s">
        <v>561</v>
      </c>
      <c r="G368" s="35"/>
      <c r="H368" s="35"/>
      <c r="I368" s="196"/>
      <c r="J368" s="35"/>
      <c r="K368" s="35"/>
      <c r="L368" s="38"/>
      <c r="M368" s="197"/>
      <c r="N368" s="198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168</v>
      </c>
      <c r="AU368" s="16" t="s">
        <v>87</v>
      </c>
    </row>
    <row r="369" spans="1:65" s="2" customFormat="1" ht="29.25">
      <c r="A369" s="33"/>
      <c r="B369" s="34"/>
      <c r="C369" s="35"/>
      <c r="D369" s="194" t="s">
        <v>537</v>
      </c>
      <c r="E369" s="35"/>
      <c r="F369" s="233" t="s">
        <v>562</v>
      </c>
      <c r="G369" s="35"/>
      <c r="H369" s="35"/>
      <c r="I369" s="196"/>
      <c r="J369" s="35"/>
      <c r="K369" s="35"/>
      <c r="L369" s="38"/>
      <c r="M369" s="197"/>
      <c r="N369" s="198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537</v>
      </c>
      <c r="AU369" s="16" t="s">
        <v>87</v>
      </c>
    </row>
    <row r="370" spans="1:65" s="2" customFormat="1" ht="16.5" customHeight="1">
      <c r="A370" s="33"/>
      <c r="B370" s="34"/>
      <c r="C370" s="181" t="s">
        <v>563</v>
      </c>
      <c r="D370" s="181" t="s">
        <v>161</v>
      </c>
      <c r="E370" s="182" t="s">
        <v>564</v>
      </c>
      <c r="F370" s="183" t="s">
        <v>565</v>
      </c>
      <c r="G370" s="184" t="s">
        <v>544</v>
      </c>
      <c r="H370" s="185">
        <v>1</v>
      </c>
      <c r="I370" s="186"/>
      <c r="J370" s="187">
        <f>ROUND(I370*H370,2)</f>
        <v>0</v>
      </c>
      <c r="K370" s="183" t="s">
        <v>165</v>
      </c>
      <c r="L370" s="38"/>
      <c r="M370" s="188" t="s">
        <v>1</v>
      </c>
      <c r="N370" s="189" t="s">
        <v>43</v>
      </c>
      <c r="O370" s="70"/>
      <c r="P370" s="190">
        <f>O370*H370</f>
        <v>0</v>
      </c>
      <c r="Q370" s="190">
        <v>0</v>
      </c>
      <c r="R370" s="190">
        <f>Q370*H370</f>
        <v>0</v>
      </c>
      <c r="S370" s="190">
        <v>0</v>
      </c>
      <c r="T370" s="19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2" t="s">
        <v>529</v>
      </c>
      <c r="AT370" s="192" t="s">
        <v>161</v>
      </c>
      <c r="AU370" s="192" t="s">
        <v>87</v>
      </c>
      <c r="AY370" s="16" t="s">
        <v>159</v>
      </c>
      <c r="BE370" s="193">
        <f>IF(N370="základní",J370,0)</f>
        <v>0</v>
      </c>
      <c r="BF370" s="193">
        <f>IF(N370="snížená",J370,0)</f>
        <v>0</v>
      </c>
      <c r="BG370" s="193">
        <f>IF(N370="zákl. přenesená",J370,0)</f>
        <v>0</v>
      </c>
      <c r="BH370" s="193">
        <f>IF(N370="sníž. přenesená",J370,0)</f>
        <v>0</v>
      </c>
      <c r="BI370" s="193">
        <f>IF(N370="nulová",J370,0)</f>
        <v>0</v>
      </c>
      <c r="BJ370" s="16" t="s">
        <v>83</v>
      </c>
      <c r="BK370" s="193">
        <f>ROUND(I370*H370,2)</f>
        <v>0</v>
      </c>
      <c r="BL370" s="16" t="s">
        <v>529</v>
      </c>
      <c r="BM370" s="192" t="s">
        <v>566</v>
      </c>
    </row>
    <row r="371" spans="1:65" s="2" customFormat="1" ht="11.25">
      <c r="A371" s="33"/>
      <c r="B371" s="34"/>
      <c r="C371" s="35"/>
      <c r="D371" s="194" t="s">
        <v>168</v>
      </c>
      <c r="E371" s="35"/>
      <c r="F371" s="195" t="s">
        <v>565</v>
      </c>
      <c r="G371" s="35"/>
      <c r="H371" s="35"/>
      <c r="I371" s="196"/>
      <c r="J371" s="35"/>
      <c r="K371" s="35"/>
      <c r="L371" s="38"/>
      <c r="M371" s="197"/>
      <c r="N371" s="198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168</v>
      </c>
      <c r="AU371" s="16" t="s">
        <v>87</v>
      </c>
    </row>
    <row r="372" spans="1:65" s="2" customFormat="1" ht="11.25">
      <c r="A372" s="33"/>
      <c r="B372" s="34"/>
      <c r="C372" s="35"/>
      <c r="D372" s="199" t="s">
        <v>170</v>
      </c>
      <c r="E372" s="35"/>
      <c r="F372" s="200" t="s">
        <v>567</v>
      </c>
      <c r="G372" s="35"/>
      <c r="H372" s="35"/>
      <c r="I372" s="196"/>
      <c r="J372" s="35"/>
      <c r="K372" s="35"/>
      <c r="L372" s="38"/>
      <c r="M372" s="197"/>
      <c r="N372" s="198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170</v>
      </c>
      <c r="AU372" s="16" t="s">
        <v>87</v>
      </c>
    </row>
    <row r="373" spans="1:65" s="12" customFormat="1" ht="22.9" customHeight="1">
      <c r="B373" s="165"/>
      <c r="C373" s="166"/>
      <c r="D373" s="167" t="s">
        <v>77</v>
      </c>
      <c r="E373" s="179" t="s">
        <v>568</v>
      </c>
      <c r="F373" s="179" t="s">
        <v>569</v>
      </c>
      <c r="G373" s="166"/>
      <c r="H373" s="166"/>
      <c r="I373" s="169"/>
      <c r="J373" s="180">
        <f>BK373</f>
        <v>0</v>
      </c>
      <c r="K373" s="166"/>
      <c r="L373" s="171"/>
      <c r="M373" s="172"/>
      <c r="N373" s="173"/>
      <c r="O373" s="173"/>
      <c r="P373" s="174">
        <f>SUM(P374:P391)</f>
        <v>0</v>
      </c>
      <c r="Q373" s="173"/>
      <c r="R373" s="174">
        <f>SUM(R374:R391)</f>
        <v>0</v>
      </c>
      <c r="S373" s="173"/>
      <c r="T373" s="175">
        <f>SUM(T374:T391)</f>
        <v>0</v>
      </c>
      <c r="AR373" s="176" t="s">
        <v>191</v>
      </c>
      <c r="AT373" s="177" t="s">
        <v>77</v>
      </c>
      <c r="AU373" s="177" t="s">
        <v>83</v>
      </c>
      <c r="AY373" s="176" t="s">
        <v>159</v>
      </c>
      <c r="BK373" s="178">
        <f>SUM(BK374:BK391)</f>
        <v>0</v>
      </c>
    </row>
    <row r="374" spans="1:65" s="2" customFormat="1" ht="16.5" customHeight="1">
      <c r="A374" s="33"/>
      <c r="B374" s="34"/>
      <c r="C374" s="181" t="s">
        <v>570</v>
      </c>
      <c r="D374" s="181" t="s">
        <v>161</v>
      </c>
      <c r="E374" s="182" t="s">
        <v>571</v>
      </c>
      <c r="F374" s="183" t="s">
        <v>569</v>
      </c>
      <c r="G374" s="184" t="s">
        <v>544</v>
      </c>
      <c r="H374" s="185">
        <v>1</v>
      </c>
      <c r="I374" s="186"/>
      <c r="J374" s="187">
        <f>ROUND(I374*H374,2)</f>
        <v>0</v>
      </c>
      <c r="K374" s="183" t="s">
        <v>165</v>
      </c>
      <c r="L374" s="38"/>
      <c r="M374" s="188" t="s">
        <v>1</v>
      </c>
      <c r="N374" s="189" t="s">
        <v>43</v>
      </c>
      <c r="O374" s="70"/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2" t="s">
        <v>529</v>
      </c>
      <c r="AT374" s="192" t="s">
        <v>161</v>
      </c>
      <c r="AU374" s="192" t="s">
        <v>87</v>
      </c>
      <c r="AY374" s="16" t="s">
        <v>159</v>
      </c>
      <c r="BE374" s="193">
        <f>IF(N374="základní",J374,0)</f>
        <v>0</v>
      </c>
      <c r="BF374" s="193">
        <f>IF(N374="snížená",J374,0)</f>
        <v>0</v>
      </c>
      <c r="BG374" s="193">
        <f>IF(N374="zákl. přenesená",J374,0)</f>
        <v>0</v>
      </c>
      <c r="BH374" s="193">
        <f>IF(N374="sníž. přenesená",J374,0)</f>
        <v>0</v>
      </c>
      <c r="BI374" s="193">
        <f>IF(N374="nulová",J374,0)</f>
        <v>0</v>
      </c>
      <c r="BJ374" s="16" t="s">
        <v>83</v>
      </c>
      <c r="BK374" s="193">
        <f>ROUND(I374*H374,2)</f>
        <v>0</v>
      </c>
      <c r="BL374" s="16" t="s">
        <v>529</v>
      </c>
      <c r="BM374" s="192" t="s">
        <v>572</v>
      </c>
    </row>
    <row r="375" spans="1:65" s="2" customFormat="1" ht="11.25">
      <c r="A375" s="33"/>
      <c r="B375" s="34"/>
      <c r="C375" s="35"/>
      <c r="D375" s="194" t="s">
        <v>168</v>
      </c>
      <c r="E375" s="35"/>
      <c r="F375" s="195" t="s">
        <v>569</v>
      </c>
      <c r="G375" s="35"/>
      <c r="H375" s="35"/>
      <c r="I375" s="196"/>
      <c r="J375" s="35"/>
      <c r="K375" s="35"/>
      <c r="L375" s="38"/>
      <c r="M375" s="197"/>
      <c r="N375" s="198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168</v>
      </c>
      <c r="AU375" s="16" t="s">
        <v>87</v>
      </c>
    </row>
    <row r="376" spans="1:65" s="2" customFormat="1" ht="11.25">
      <c r="A376" s="33"/>
      <c r="B376" s="34"/>
      <c r="C376" s="35"/>
      <c r="D376" s="199" t="s">
        <v>170</v>
      </c>
      <c r="E376" s="35"/>
      <c r="F376" s="200" t="s">
        <v>573</v>
      </c>
      <c r="G376" s="35"/>
      <c r="H376" s="35"/>
      <c r="I376" s="196"/>
      <c r="J376" s="35"/>
      <c r="K376" s="35"/>
      <c r="L376" s="38"/>
      <c r="M376" s="197"/>
      <c r="N376" s="198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170</v>
      </c>
      <c r="AU376" s="16" t="s">
        <v>87</v>
      </c>
    </row>
    <row r="377" spans="1:65" s="2" customFormat="1" ht="16.5" customHeight="1">
      <c r="A377" s="33"/>
      <c r="B377" s="34"/>
      <c r="C377" s="181" t="s">
        <v>574</v>
      </c>
      <c r="D377" s="181" t="s">
        <v>161</v>
      </c>
      <c r="E377" s="182" t="s">
        <v>575</v>
      </c>
      <c r="F377" s="183" t="s">
        <v>576</v>
      </c>
      <c r="G377" s="184" t="s">
        <v>544</v>
      </c>
      <c r="H377" s="185">
        <v>1</v>
      </c>
      <c r="I377" s="186"/>
      <c r="J377" s="187">
        <f>ROUND(I377*H377,2)</f>
        <v>0</v>
      </c>
      <c r="K377" s="183" t="s">
        <v>165</v>
      </c>
      <c r="L377" s="38"/>
      <c r="M377" s="188" t="s">
        <v>1</v>
      </c>
      <c r="N377" s="189" t="s">
        <v>43</v>
      </c>
      <c r="O377" s="70"/>
      <c r="P377" s="190">
        <f>O377*H377</f>
        <v>0</v>
      </c>
      <c r="Q377" s="190">
        <v>0</v>
      </c>
      <c r="R377" s="190">
        <f>Q377*H377</f>
        <v>0</v>
      </c>
      <c r="S377" s="190">
        <v>0</v>
      </c>
      <c r="T377" s="191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2" t="s">
        <v>529</v>
      </c>
      <c r="AT377" s="192" t="s">
        <v>161</v>
      </c>
      <c r="AU377" s="192" t="s">
        <v>87</v>
      </c>
      <c r="AY377" s="16" t="s">
        <v>159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6" t="s">
        <v>83</v>
      </c>
      <c r="BK377" s="193">
        <f>ROUND(I377*H377,2)</f>
        <v>0</v>
      </c>
      <c r="BL377" s="16" t="s">
        <v>529</v>
      </c>
      <c r="BM377" s="192" t="s">
        <v>577</v>
      </c>
    </row>
    <row r="378" spans="1:65" s="2" customFormat="1" ht="11.25">
      <c r="A378" s="33"/>
      <c r="B378" s="34"/>
      <c r="C378" s="35"/>
      <c r="D378" s="194" t="s">
        <v>168</v>
      </c>
      <c r="E378" s="35"/>
      <c r="F378" s="195" t="s">
        <v>576</v>
      </c>
      <c r="G378" s="35"/>
      <c r="H378" s="35"/>
      <c r="I378" s="196"/>
      <c r="J378" s="35"/>
      <c r="K378" s="35"/>
      <c r="L378" s="38"/>
      <c r="M378" s="197"/>
      <c r="N378" s="198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168</v>
      </c>
      <c r="AU378" s="16" t="s">
        <v>87</v>
      </c>
    </row>
    <row r="379" spans="1:65" s="2" customFormat="1" ht="11.25">
      <c r="A379" s="33"/>
      <c r="B379" s="34"/>
      <c r="C379" s="35"/>
      <c r="D379" s="199" t="s">
        <v>170</v>
      </c>
      <c r="E379" s="35"/>
      <c r="F379" s="200" t="s">
        <v>578</v>
      </c>
      <c r="G379" s="35"/>
      <c r="H379" s="35"/>
      <c r="I379" s="196"/>
      <c r="J379" s="35"/>
      <c r="K379" s="35"/>
      <c r="L379" s="38"/>
      <c r="M379" s="197"/>
      <c r="N379" s="198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170</v>
      </c>
      <c r="AU379" s="16" t="s">
        <v>87</v>
      </c>
    </row>
    <row r="380" spans="1:65" s="2" customFormat="1" ht="16.5" customHeight="1">
      <c r="A380" s="33"/>
      <c r="B380" s="34"/>
      <c r="C380" s="181" t="s">
        <v>579</v>
      </c>
      <c r="D380" s="181" t="s">
        <v>161</v>
      </c>
      <c r="E380" s="182" t="s">
        <v>580</v>
      </c>
      <c r="F380" s="183" t="s">
        <v>581</v>
      </c>
      <c r="G380" s="184" t="s">
        <v>544</v>
      </c>
      <c r="H380" s="185">
        <v>8</v>
      </c>
      <c r="I380" s="186"/>
      <c r="J380" s="187">
        <f>ROUND(I380*H380,2)</f>
        <v>0</v>
      </c>
      <c r="K380" s="183" t="s">
        <v>165</v>
      </c>
      <c r="L380" s="38"/>
      <c r="M380" s="188" t="s">
        <v>1</v>
      </c>
      <c r="N380" s="189" t="s">
        <v>43</v>
      </c>
      <c r="O380" s="70"/>
      <c r="P380" s="190">
        <f>O380*H380</f>
        <v>0</v>
      </c>
      <c r="Q380" s="190">
        <v>0</v>
      </c>
      <c r="R380" s="190">
        <f>Q380*H380</f>
        <v>0</v>
      </c>
      <c r="S380" s="190">
        <v>0</v>
      </c>
      <c r="T380" s="191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2" t="s">
        <v>529</v>
      </c>
      <c r="AT380" s="192" t="s">
        <v>161</v>
      </c>
      <c r="AU380" s="192" t="s">
        <v>87</v>
      </c>
      <c r="AY380" s="16" t="s">
        <v>159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16" t="s">
        <v>83</v>
      </c>
      <c r="BK380" s="193">
        <f>ROUND(I380*H380,2)</f>
        <v>0</v>
      </c>
      <c r="BL380" s="16" t="s">
        <v>529</v>
      </c>
      <c r="BM380" s="192" t="s">
        <v>582</v>
      </c>
    </row>
    <row r="381" spans="1:65" s="2" customFormat="1" ht="11.25">
      <c r="A381" s="33"/>
      <c r="B381" s="34"/>
      <c r="C381" s="35"/>
      <c r="D381" s="194" t="s">
        <v>168</v>
      </c>
      <c r="E381" s="35"/>
      <c r="F381" s="195" t="s">
        <v>581</v>
      </c>
      <c r="G381" s="35"/>
      <c r="H381" s="35"/>
      <c r="I381" s="196"/>
      <c r="J381" s="35"/>
      <c r="K381" s="35"/>
      <c r="L381" s="38"/>
      <c r="M381" s="197"/>
      <c r="N381" s="198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168</v>
      </c>
      <c r="AU381" s="16" t="s">
        <v>87</v>
      </c>
    </row>
    <row r="382" spans="1:65" s="2" customFormat="1" ht="11.25">
      <c r="A382" s="33"/>
      <c r="B382" s="34"/>
      <c r="C382" s="35"/>
      <c r="D382" s="199" t="s">
        <v>170</v>
      </c>
      <c r="E382" s="35"/>
      <c r="F382" s="200" t="s">
        <v>583</v>
      </c>
      <c r="G382" s="35"/>
      <c r="H382" s="35"/>
      <c r="I382" s="196"/>
      <c r="J382" s="35"/>
      <c r="K382" s="35"/>
      <c r="L382" s="38"/>
      <c r="M382" s="197"/>
      <c r="N382" s="198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170</v>
      </c>
      <c r="AU382" s="16" t="s">
        <v>87</v>
      </c>
    </row>
    <row r="383" spans="1:65" s="2" customFormat="1" ht="16.5" customHeight="1">
      <c r="A383" s="33"/>
      <c r="B383" s="34"/>
      <c r="C383" s="181" t="s">
        <v>584</v>
      </c>
      <c r="D383" s="181" t="s">
        <v>161</v>
      </c>
      <c r="E383" s="182" t="s">
        <v>585</v>
      </c>
      <c r="F383" s="183" t="s">
        <v>586</v>
      </c>
      <c r="G383" s="184" t="s">
        <v>587</v>
      </c>
      <c r="H383" s="185">
        <v>8</v>
      </c>
      <c r="I383" s="186"/>
      <c r="J383" s="187">
        <f>ROUND(I383*H383,2)</f>
        <v>0</v>
      </c>
      <c r="K383" s="183" t="s">
        <v>1</v>
      </c>
      <c r="L383" s="38"/>
      <c r="M383" s="188" t="s">
        <v>1</v>
      </c>
      <c r="N383" s="189" t="s">
        <v>43</v>
      </c>
      <c r="O383" s="70"/>
      <c r="P383" s="190">
        <f>O383*H383</f>
        <v>0</v>
      </c>
      <c r="Q383" s="190">
        <v>0</v>
      </c>
      <c r="R383" s="190">
        <f>Q383*H383</f>
        <v>0</v>
      </c>
      <c r="S383" s="190">
        <v>0</v>
      </c>
      <c r="T383" s="191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2" t="s">
        <v>529</v>
      </c>
      <c r="AT383" s="192" t="s">
        <v>161</v>
      </c>
      <c r="AU383" s="192" t="s">
        <v>87</v>
      </c>
      <c r="AY383" s="16" t="s">
        <v>159</v>
      </c>
      <c r="BE383" s="193">
        <f>IF(N383="základní",J383,0)</f>
        <v>0</v>
      </c>
      <c r="BF383" s="193">
        <f>IF(N383="snížená",J383,0)</f>
        <v>0</v>
      </c>
      <c r="BG383" s="193">
        <f>IF(N383="zákl. přenesená",J383,0)</f>
        <v>0</v>
      </c>
      <c r="BH383" s="193">
        <f>IF(N383="sníž. přenesená",J383,0)</f>
        <v>0</v>
      </c>
      <c r="BI383" s="193">
        <f>IF(N383="nulová",J383,0)</f>
        <v>0</v>
      </c>
      <c r="BJ383" s="16" t="s">
        <v>83</v>
      </c>
      <c r="BK383" s="193">
        <f>ROUND(I383*H383,2)</f>
        <v>0</v>
      </c>
      <c r="BL383" s="16" t="s">
        <v>529</v>
      </c>
      <c r="BM383" s="192" t="s">
        <v>588</v>
      </c>
    </row>
    <row r="384" spans="1:65" s="2" customFormat="1" ht="11.25">
      <c r="A384" s="33"/>
      <c r="B384" s="34"/>
      <c r="C384" s="35"/>
      <c r="D384" s="194" t="s">
        <v>168</v>
      </c>
      <c r="E384" s="35"/>
      <c r="F384" s="195" t="s">
        <v>589</v>
      </c>
      <c r="G384" s="35"/>
      <c r="H384" s="35"/>
      <c r="I384" s="196"/>
      <c r="J384" s="35"/>
      <c r="K384" s="35"/>
      <c r="L384" s="38"/>
      <c r="M384" s="197"/>
      <c r="N384" s="198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168</v>
      </c>
      <c r="AU384" s="16" t="s">
        <v>87</v>
      </c>
    </row>
    <row r="385" spans="1:65" s="2" customFormat="1" ht="58.5">
      <c r="A385" s="33"/>
      <c r="B385" s="34"/>
      <c r="C385" s="35"/>
      <c r="D385" s="194" t="s">
        <v>537</v>
      </c>
      <c r="E385" s="35"/>
      <c r="F385" s="233" t="s">
        <v>590</v>
      </c>
      <c r="G385" s="35"/>
      <c r="H385" s="35"/>
      <c r="I385" s="196"/>
      <c r="J385" s="35"/>
      <c r="K385" s="35"/>
      <c r="L385" s="38"/>
      <c r="M385" s="197"/>
      <c r="N385" s="198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537</v>
      </c>
      <c r="AU385" s="16" t="s">
        <v>87</v>
      </c>
    </row>
    <row r="386" spans="1:65" s="2" customFormat="1" ht="16.5" customHeight="1">
      <c r="A386" s="33"/>
      <c r="B386" s="34"/>
      <c r="C386" s="181" t="s">
        <v>591</v>
      </c>
      <c r="D386" s="181" t="s">
        <v>161</v>
      </c>
      <c r="E386" s="182" t="s">
        <v>592</v>
      </c>
      <c r="F386" s="183" t="s">
        <v>593</v>
      </c>
      <c r="G386" s="184" t="s">
        <v>544</v>
      </c>
      <c r="H386" s="185">
        <v>2</v>
      </c>
      <c r="I386" s="186"/>
      <c r="J386" s="187">
        <f>ROUND(I386*H386,2)</f>
        <v>0</v>
      </c>
      <c r="K386" s="183" t="s">
        <v>165</v>
      </c>
      <c r="L386" s="38"/>
      <c r="M386" s="188" t="s">
        <v>1</v>
      </c>
      <c r="N386" s="189" t="s">
        <v>43</v>
      </c>
      <c r="O386" s="70"/>
      <c r="P386" s="190">
        <f>O386*H386</f>
        <v>0</v>
      </c>
      <c r="Q386" s="190">
        <v>0</v>
      </c>
      <c r="R386" s="190">
        <f>Q386*H386</f>
        <v>0</v>
      </c>
      <c r="S386" s="190">
        <v>0</v>
      </c>
      <c r="T386" s="191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2" t="s">
        <v>529</v>
      </c>
      <c r="AT386" s="192" t="s">
        <v>161</v>
      </c>
      <c r="AU386" s="192" t="s">
        <v>87</v>
      </c>
      <c r="AY386" s="16" t="s">
        <v>159</v>
      </c>
      <c r="BE386" s="193">
        <f>IF(N386="základní",J386,0)</f>
        <v>0</v>
      </c>
      <c r="BF386" s="193">
        <f>IF(N386="snížená",J386,0)</f>
        <v>0</v>
      </c>
      <c r="BG386" s="193">
        <f>IF(N386="zákl. přenesená",J386,0)</f>
        <v>0</v>
      </c>
      <c r="BH386" s="193">
        <f>IF(N386="sníž. přenesená",J386,0)</f>
        <v>0</v>
      </c>
      <c r="BI386" s="193">
        <f>IF(N386="nulová",J386,0)</f>
        <v>0</v>
      </c>
      <c r="BJ386" s="16" t="s">
        <v>83</v>
      </c>
      <c r="BK386" s="193">
        <f>ROUND(I386*H386,2)</f>
        <v>0</v>
      </c>
      <c r="BL386" s="16" t="s">
        <v>529</v>
      </c>
      <c r="BM386" s="192" t="s">
        <v>594</v>
      </c>
    </row>
    <row r="387" spans="1:65" s="2" customFormat="1" ht="11.25">
      <c r="A387" s="33"/>
      <c r="B387" s="34"/>
      <c r="C387" s="35"/>
      <c r="D387" s="194" t="s">
        <v>168</v>
      </c>
      <c r="E387" s="35"/>
      <c r="F387" s="195" t="s">
        <v>593</v>
      </c>
      <c r="G387" s="35"/>
      <c r="H387" s="35"/>
      <c r="I387" s="196"/>
      <c r="J387" s="35"/>
      <c r="K387" s="35"/>
      <c r="L387" s="38"/>
      <c r="M387" s="197"/>
      <c r="N387" s="198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168</v>
      </c>
      <c r="AU387" s="16" t="s">
        <v>87</v>
      </c>
    </row>
    <row r="388" spans="1:65" s="2" customFormat="1" ht="11.25">
      <c r="A388" s="33"/>
      <c r="B388" s="34"/>
      <c r="C388" s="35"/>
      <c r="D388" s="199" t="s">
        <v>170</v>
      </c>
      <c r="E388" s="35"/>
      <c r="F388" s="200" t="s">
        <v>595</v>
      </c>
      <c r="G388" s="35"/>
      <c r="H388" s="35"/>
      <c r="I388" s="196"/>
      <c r="J388" s="35"/>
      <c r="K388" s="35"/>
      <c r="L388" s="38"/>
      <c r="M388" s="197"/>
      <c r="N388" s="198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170</v>
      </c>
      <c r="AU388" s="16" t="s">
        <v>87</v>
      </c>
    </row>
    <row r="389" spans="1:65" s="2" customFormat="1" ht="16.5" customHeight="1">
      <c r="A389" s="33"/>
      <c r="B389" s="34"/>
      <c r="C389" s="181" t="s">
        <v>596</v>
      </c>
      <c r="D389" s="181" t="s">
        <v>161</v>
      </c>
      <c r="E389" s="182" t="s">
        <v>597</v>
      </c>
      <c r="F389" s="183" t="s">
        <v>598</v>
      </c>
      <c r="G389" s="184" t="s">
        <v>544</v>
      </c>
      <c r="H389" s="185">
        <v>1</v>
      </c>
      <c r="I389" s="186"/>
      <c r="J389" s="187">
        <f>ROUND(I389*H389,2)</f>
        <v>0</v>
      </c>
      <c r="K389" s="183" t="s">
        <v>165</v>
      </c>
      <c r="L389" s="38"/>
      <c r="M389" s="188" t="s">
        <v>1</v>
      </c>
      <c r="N389" s="189" t="s">
        <v>43</v>
      </c>
      <c r="O389" s="70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2" t="s">
        <v>529</v>
      </c>
      <c r="AT389" s="192" t="s">
        <v>161</v>
      </c>
      <c r="AU389" s="192" t="s">
        <v>87</v>
      </c>
      <c r="AY389" s="16" t="s">
        <v>159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6" t="s">
        <v>83</v>
      </c>
      <c r="BK389" s="193">
        <f>ROUND(I389*H389,2)</f>
        <v>0</v>
      </c>
      <c r="BL389" s="16" t="s">
        <v>529</v>
      </c>
      <c r="BM389" s="192" t="s">
        <v>599</v>
      </c>
    </row>
    <row r="390" spans="1:65" s="2" customFormat="1" ht="11.25">
      <c r="A390" s="33"/>
      <c r="B390" s="34"/>
      <c r="C390" s="35"/>
      <c r="D390" s="194" t="s">
        <v>168</v>
      </c>
      <c r="E390" s="35"/>
      <c r="F390" s="195" t="s">
        <v>598</v>
      </c>
      <c r="G390" s="35"/>
      <c r="H390" s="35"/>
      <c r="I390" s="196"/>
      <c r="J390" s="35"/>
      <c r="K390" s="35"/>
      <c r="L390" s="38"/>
      <c r="M390" s="197"/>
      <c r="N390" s="198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168</v>
      </c>
      <c r="AU390" s="16" t="s">
        <v>87</v>
      </c>
    </row>
    <row r="391" spans="1:65" s="2" customFormat="1" ht="11.25">
      <c r="A391" s="33"/>
      <c r="B391" s="34"/>
      <c r="C391" s="35"/>
      <c r="D391" s="199" t="s">
        <v>170</v>
      </c>
      <c r="E391" s="35"/>
      <c r="F391" s="200" t="s">
        <v>600</v>
      </c>
      <c r="G391" s="35"/>
      <c r="H391" s="35"/>
      <c r="I391" s="196"/>
      <c r="J391" s="35"/>
      <c r="K391" s="35"/>
      <c r="L391" s="38"/>
      <c r="M391" s="197"/>
      <c r="N391" s="198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170</v>
      </c>
      <c r="AU391" s="16" t="s">
        <v>87</v>
      </c>
    </row>
    <row r="392" spans="1:65" s="12" customFormat="1" ht="22.9" customHeight="1">
      <c r="B392" s="165"/>
      <c r="C392" s="166"/>
      <c r="D392" s="167" t="s">
        <v>77</v>
      </c>
      <c r="E392" s="179" t="s">
        <v>601</v>
      </c>
      <c r="F392" s="179" t="s">
        <v>602</v>
      </c>
      <c r="G392" s="166"/>
      <c r="H392" s="166"/>
      <c r="I392" s="169"/>
      <c r="J392" s="180">
        <f>BK392</f>
        <v>0</v>
      </c>
      <c r="K392" s="166"/>
      <c r="L392" s="171"/>
      <c r="M392" s="172"/>
      <c r="N392" s="173"/>
      <c r="O392" s="173"/>
      <c r="P392" s="174">
        <f>SUM(P393:P394)</f>
        <v>0</v>
      </c>
      <c r="Q392" s="173"/>
      <c r="R392" s="174">
        <f>SUM(R393:R394)</f>
        <v>0</v>
      </c>
      <c r="S392" s="173"/>
      <c r="T392" s="175">
        <f>SUM(T393:T394)</f>
        <v>0</v>
      </c>
      <c r="AR392" s="176" t="s">
        <v>191</v>
      </c>
      <c r="AT392" s="177" t="s">
        <v>77</v>
      </c>
      <c r="AU392" s="177" t="s">
        <v>83</v>
      </c>
      <c r="AY392" s="176" t="s">
        <v>159</v>
      </c>
      <c r="BK392" s="178">
        <f>SUM(BK393:BK394)</f>
        <v>0</v>
      </c>
    </row>
    <row r="393" spans="1:65" s="2" customFormat="1" ht="16.5" customHeight="1">
      <c r="A393" s="33"/>
      <c r="B393" s="34"/>
      <c r="C393" s="181" t="s">
        <v>94</v>
      </c>
      <c r="D393" s="181" t="s">
        <v>161</v>
      </c>
      <c r="E393" s="182" t="s">
        <v>603</v>
      </c>
      <c r="F393" s="183" t="s">
        <v>604</v>
      </c>
      <c r="G393" s="184" t="s">
        <v>605</v>
      </c>
      <c r="H393" s="185">
        <v>2</v>
      </c>
      <c r="I393" s="186"/>
      <c r="J393" s="187">
        <f>ROUND(I393*H393,2)</f>
        <v>0</v>
      </c>
      <c r="K393" s="183" t="s">
        <v>1</v>
      </c>
      <c r="L393" s="38"/>
      <c r="M393" s="188" t="s">
        <v>1</v>
      </c>
      <c r="N393" s="189" t="s">
        <v>43</v>
      </c>
      <c r="O393" s="70"/>
      <c r="P393" s="190">
        <f>O393*H393</f>
        <v>0</v>
      </c>
      <c r="Q393" s="190">
        <v>0</v>
      </c>
      <c r="R393" s="190">
        <f>Q393*H393</f>
        <v>0</v>
      </c>
      <c r="S393" s="190">
        <v>0</v>
      </c>
      <c r="T393" s="191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2" t="s">
        <v>529</v>
      </c>
      <c r="AT393" s="192" t="s">
        <v>161</v>
      </c>
      <c r="AU393" s="192" t="s">
        <v>87</v>
      </c>
      <c r="AY393" s="16" t="s">
        <v>159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6" t="s">
        <v>83</v>
      </c>
      <c r="BK393" s="193">
        <f>ROUND(I393*H393,2)</f>
        <v>0</v>
      </c>
      <c r="BL393" s="16" t="s">
        <v>529</v>
      </c>
      <c r="BM393" s="192" t="s">
        <v>606</v>
      </c>
    </row>
    <row r="394" spans="1:65" s="2" customFormat="1" ht="11.25">
      <c r="A394" s="33"/>
      <c r="B394" s="34"/>
      <c r="C394" s="35"/>
      <c r="D394" s="194" t="s">
        <v>168</v>
      </c>
      <c r="E394" s="35"/>
      <c r="F394" s="195" t="s">
        <v>607</v>
      </c>
      <c r="G394" s="35"/>
      <c r="H394" s="35"/>
      <c r="I394" s="196"/>
      <c r="J394" s="35"/>
      <c r="K394" s="35"/>
      <c r="L394" s="38"/>
      <c r="M394" s="197"/>
      <c r="N394" s="198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168</v>
      </c>
      <c r="AU394" s="16" t="s">
        <v>87</v>
      </c>
    </row>
    <row r="395" spans="1:65" s="12" customFormat="1" ht="22.9" customHeight="1">
      <c r="B395" s="165"/>
      <c r="C395" s="166"/>
      <c r="D395" s="167" t="s">
        <v>77</v>
      </c>
      <c r="E395" s="179" t="s">
        <v>608</v>
      </c>
      <c r="F395" s="179" t="s">
        <v>609</v>
      </c>
      <c r="G395" s="166"/>
      <c r="H395" s="166"/>
      <c r="I395" s="169"/>
      <c r="J395" s="180">
        <f>BK395</f>
        <v>0</v>
      </c>
      <c r="K395" s="166"/>
      <c r="L395" s="171"/>
      <c r="M395" s="172"/>
      <c r="N395" s="173"/>
      <c r="O395" s="173"/>
      <c r="P395" s="174">
        <f>SUM(P396:P398)</f>
        <v>0</v>
      </c>
      <c r="Q395" s="173"/>
      <c r="R395" s="174">
        <f>SUM(R396:R398)</f>
        <v>0</v>
      </c>
      <c r="S395" s="173"/>
      <c r="T395" s="175">
        <f>SUM(T396:T398)</f>
        <v>0</v>
      </c>
      <c r="AR395" s="176" t="s">
        <v>191</v>
      </c>
      <c r="AT395" s="177" t="s">
        <v>77</v>
      </c>
      <c r="AU395" s="177" t="s">
        <v>83</v>
      </c>
      <c r="AY395" s="176" t="s">
        <v>159</v>
      </c>
      <c r="BK395" s="178">
        <f>SUM(BK396:BK398)</f>
        <v>0</v>
      </c>
    </row>
    <row r="396" spans="1:65" s="2" customFormat="1" ht="16.5" customHeight="1">
      <c r="A396" s="33"/>
      <c r="B396" s="34"/>
      <c r="C396" s="181" t="s">
        <v>610</v>
      </c>
      <c r="D396" s="181" t="s">
        <v>161</v>
      </c>
      <c r="E396" s="182" t="s">
        <v>611</v>
      </c>
      <c r="F396" s="183" t="s">
        <v>612</v>
      </c>
      <c r="G396" s="184" t="s">
        <v>605</v>
      </c>
      <c r="H396" s="185">
        <v>4</v>
      </c>
      <c r="I396" s="186"/>
      <c r="J396" s="187">
        <f>ROUND(I396*H396,2)</f>
        <v>0</v>
      </c>
      <c r="K396" s="183" t="s">
        <v>1</v>
      </c>
      <c r="L396" s="38"/>
      <c r="M396" s="188" t="s">
        <v>1</v>
      </c>
      <c r="N396" s="189" t="s">
        <v>43</v>
      </c>
      <c r="O396" s="70"/>
      <c r="P396" s="190">
        <f>O396*H396</f>
        <v>0</v>
      </c>
      <c r="Q396" s="190">
        <v>0</v>
      </c>
      <c r="R396" s="190">
        <f>Q396*H396</f>
        <v>0</v>
      </c>
      <c r="S396" s="190">
        <v>0</v>
      </c>
      <c r="T396" s="191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92" t="s">
        <v>529</v>
      </c>
      <c r="AT396" s="192" t="s">
        <v>161</v>
      </c>
      <c r="AU396" s="192" t="s">
        <v>87</v>
      </c>
      <c r="AY396" s="16" t="s">
        <v>159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6" t="s">
        <v>83</v>
      </c>
      <c r="BK396" s="193">
        <f>ROUND(I396*H396,2)</f>
        <v>0</v>
      </c>
      <c r="BL396" s="16" t="s">
        <v>529</v>
      </c>
      <c r="BM396" s="192" t="s">
        <v>613</v>
      </c>
    </row>
    <row r="397" spans="1:65" s="2" customFormat="1" ht="11.25">
      <c r="A397" s="33"/>
      <c r="B397" s="34"/>
      <c r="C397" s="35"/>
      <c r="D397" s="194" t="s">
        <v>168</v>
      </c>
      <c r="E397" s="35"/>
      <c r="F397" s="195" t="s">
        <v>614</v>
      </c>
      <c r="G397" s="35"/>
      <c r="H397" s="35"/>
      <c r="I397" s="196"/>
      <c r="J397" s="35"/>
      <c r="K397" s="35"/>
      <c r="L397" s="38"/>
      <c r="M397" s="197"/>
      <c r="N397" s="198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168</v>
      </c>
      <c r="AU397" s="16" t="s">
        <v>87</v>
      </c>
    </row>
    <row r="398" spans="1:65" s="2" customFormat="1" ht="29.25">
      <c r="A398" s="33"/>
      <c r="B398" s="34"/>
      <c r="C398" s="35"/>
      <c r="D398" s="194" t="s">
        <v>537</v>
      </c>
      <c r="E398" s="35"/>
      <c r="F398" s="233" t="s">
        <v>615</v>
      </c>
      <c r="G398" s="35"/>
      <c r="H398" s="35"/>
      <c r="I398" s="196"/>
      <c r="J398" s="35"/>
      <c r="K398" s="35"/>
      <c r="L398" s="38"/>
      <c r="M398" s="234"/>
      <c r="N398" s="235"/>
      <c r="O398" s="236"/>
      <c r="P398" s="236"/>
      <c r="Q398" s="236"/>
      <c r="R398" s="236"/>
      <c r="S398" s="236"/>
      <c r="T398" s="237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537</v>
      </c>
      <c r="AU398" s="16" t="s">
        <v>87</v>
      </c>
    </row>
    <row r="399" spans="1:65" s="2" customFormat="1" ht="6.95" customHeight="1">
      <c r="A399" s="3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38"/>
      <c r="M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</row>
  </sheetData>
  <sheetProtection algorithmName="SHA-512" hashValue="Im4ZVFSyV8qRuHhWE5W9ssMJ9GGic85wdGO/uNZxD2HXx5eYuz1Qg67BnsdtX4IwoAsoayqYOgDOT364PFc3PQ==" saltValue="ZXXL0bHAFHOgHDhsZ5A0imIL4M+ciCVZ1Z76oRhc2AQz79mJTb7NbgIY9k2/MXLLa3Egp1yB96qwF9tix4c6eQ==" spinCount="100000" sheet="1" objects="1" scenarios="1" formatColumns="0" formatRows="0" autoFilter="0"/>
  <autoFilter ref="C125:K398"/>
  <mergeCells count="6">
    <mergeCell ref="L2:V2"/>
    <mergeCell ref="E7:H7"/>
    <mergeCell ref="E16:H16"/>
    <mergeCell ref="E25:H25"/>
    <mergeCell ref="E85:H85"/>
    <mergeCell ref="E118:H118"/>
  </mergeCells>
  <hyperlinks>
    <hyperlink ref="F131" r:id="rId1"/>
    <hyperlink ref="F135" r:id="rId2"/>
    <hyperlink ref="F139" r:id="rId3"/>
    <hyperlink ref="F143" r:id="rId4"/>
    <hyperlink ref="F147" r:id="rId5"/>
    <hyperlink ref="F151" r:id="rId6"/>
    <hyperlink ref="F155" r:id="rId7"/>
    <hyperlink ref="F158" r:id="rId8"/>
    <hyperlink ref="F161" r:id="rId9"/>
    <hyperlink ref="F165" r:id="rId10"/>
    <hyperlink ref="F169" r:id="rId11"/>
    <hyperlink ref="F173" r:id="rId12"/>
    <hyperlink ref="F177" r:id="rId13"/>
    <hyperlink ref="F181" r:id="rId14"/>
    <hyperlink ref="F185" r:id="rId15"/>
    <hyperlink ref="F189" r:id="rId16"/>
    <hyperlink ref="F193" r:id="rId17"/>
    <hyperlink ref="F197" r:id="rId18"/>
    <hyperlink ref="F201" r:id="rId19"/>
    <hyperlink ref="F205" r:id="rId20"/>
    <hyperlink ref="F209" r:id="rId21"/>
    <hyperlink ref="F216" r:id="rId22"/>
    <hyperlink ref="F223" r:id="rId23"/>
    <hyperlink ref="F231" r:id="rId24"/>
    <hyperlink ref="F236" r:id="rId25"/>
    <hyperlink ref="F243" r:id="rId26"/>
    <hyperlink ref="F249" r:id="rId27"/>
    <hyperlink ref="F255" r:id="rId28"/>
    <hyperlink ref="F259" r:id="rId29"/>
    <hyperlink ref="F263" r:id="rId30"/>
    <hyperlink ref="F267" r:id="rId31"/>
    <hyperlink ref="F271" r:id="rId32"/>
    <hyperlink ref="F275" r:id="rId33"/>
    <hyperlink ref="F279" r:id="rId34"/>
    <hyperlink ref="F291" r:id="rId35"/>
    <hyperlink ref="F296" r:id="rId36"/>
    <hyperlink ref="F300" r:id="rId37"/>
    <hyperlink ref="F310" r:id="rId38"/>
    <hyperlink ref="F317" r:id="rId39"/>
    <hyperlink ref="F320" r:id="rId40"/>
    <hyperlink ref="F324" r:id="rId41"/>
    <hyperlink ref="F327" r:id="rId42"/>
    <hyperlink ref="F333" r:id="rId43"/>
    <hyperlink ref="F337" r:id="rId44"/>
    <hyperlink ref="F342" r:id="rId45"/>
    <hyperlink ref="F360" r:id="rId46"/>
    <hyperlink ref="F363" r:id="rId47"/>
    <hyperlink ref="F366" r:id="rId48"/>
    <hyperlink ref="F372" r:id="rId49"/>
    <hyperlink ref="F376" r:id="rId50"/>
    <hyperlink ref="F379" r:id="rId51"/>
    <hyperlink ref="F382" r:id="rId52"/>
    <hyperlink ref="F388" r:id="rId53"/>
    <hyperlink ref="F391" r:id="rId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19"/>
    </row>
    <row r="4" spans="1:8" s="1" customFormat="1" ht="24.95" customHeight="1">
      <c r="B4" s="19"/>
      <c r="C4" s="105" t="s">
        <v>616</v>
      </c>
      <c r="H4" s="19"/>
    </row>
    <row r="5" spans="1:8" s="1" customFormat="1" ht="12" customHeight="1">
      <c r="B5" s="19"/>
      <c r="C5" s="238" t="s">
        <v>13</v>
      </c>
      <c r="D5" s="297" t="s">
        <v>14</v>
      </c>
      <c r="E5" s="292"/>
      <c r="F5" s="292"/>
      <c r="H5" s="19"/>
    </row>
    <row r="6" spans="1:8" s="1" customFormat="1" ht="36.950000000000003" customHeight="1">
      <c r="B6" s="19"/>
      <c r="C6" s="239" t="s">
        <v>16</v>
      </c>
      <c r="D6" s="299" t="s">
        <v>17</v>
      </c>
      <c r="E6" s="292"/>
      <c r="F6" s="292"/>
      <c r="H6" s="19"/>
    </row>
    <row r="7" spans="1:8" s="1" customFormat="1" ht="16.5" customHeight="1">
      <c r="B7" s="19"/>
      <c r="C7" s="107" t="s">
        <v>23</v>
      </c>
      <c r="D7" s="109" t="str">
        <f>'Rekapitulace stavby'!AN8</f>
        <v>6. 2. 2024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4"/>
      <c r="B9" s="240"/>
      <c r="C9" s="241" t="s">
        <v>59</v>
      </c>
      <c r="D9" s="242" t="s">
        <v>60</v>
      </c>
      <c r="E9" s="242" t="s">
        <v>146</v>
      </c>
      <c r="F9" s="243" t="s">
        <v>617</v>
      </c>
      <c r="G9" s="154"/>
      <c r="H9" s="240"/>
    </row>
    <row r="10" spans="1:8" s="2" customFormat="1" ht="26.45" customHeight="1">
      <c r="A10" s="33"/>
      <c r="B10" s="38"/>
      <c r="C10" s="244" t="s">
        <v>14</v>
      </c>
      <c r="D10" s="244" t="s">
        <v>17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5" t="s">
        <v>111</v>
      </c>
      <c r="D11" s="246" t="s">
        <v>1</v>
      </c>
      <c r="E11" s="247" t="s">
        <v>1</v>
      </c>
      <c r="F11" s="248">
        <v>1.6</v>
      </c>
      <c r="G11" s="33"/>
      <c r="H11" s="38"/>
    </row>
    <row r="12" spans="1:8" s="2" customFormat="1" ht="16.899999999999999" customHeight="1">
      <c r="A12" s="33"/>
      <c r="B12" s="38"/>
      <c r="C12" s="249" t="s">
        <v>111</v>
      </c>
      <c r="D12" s="249" t="s">
        <v>112</v>
      </c>
      <c r="E12" s="16" t="s">
        <v>1</v>
      </c>
      <c r="F12" s="250">
        <v>1.6</v>
      </c>
      <c r="G12" s="33"/>
      <c r="H12" s="38"/>
    </row>
    <row r="13" spans="1:8" s="2" customFormat="1" ht="16.899999999999999" customHeight="1">
      <c r="A13" s="33"/>
      <c r="B13" s="38"/>
      <c r="C13" s="251" t="s">
        <v>618</v>
      </c>
      <c r="D13" s="33"/>
      <c r="E13" s="33"/>
      <c r="F13" s="33"/>
      <c r="G13" s="33"/>
      <c r="H13" s="38"/>
    </row>
    <row r="14" spans="1:8" s="2" customFormat="1" ht="16.899999999999999" customHeight="1">
      <c r="A14" s="33"/>
      <c r="B14" s="38"/>
      <c r="C14" s="249" t="s">
        <v>323</v>
      </c>
      <c r="D14" s="249" t="s">
        <v>324</v>
      </c>
      <c r="E14" s="16" t="s">
        <v>164</v>
      </c>
      <c r="F14" s="250">
        <v>352.8</v>
      </c>
      <c r="G14" s="33"/>
      <c r="H14" s="38"/>
    </row>
    <row r="15" spans="1:8" s="2" customFormat="1" ht="16.899999999999999" customHeight="1">
      <c r="A15" s="33"/>
      <c r="B15" s="38"/>
      <c r="C15" s="249" t="s">
        <v>366</v>
      </c>
      <c r="D15" s="249" t="s">
        <v>367</v>
      </c>
      <c r="E15" s="16" t="s">
        <v>164</v>
      </c>
      <c r="F15" s="250">
        <v>1.6</v>
      </c>
      <c r="G15" s="33"/>
      <c r="H15" s="38"/>
    </row>
    <row r="16" spans="1:8" s="2" customFormat="1" ht="16.899999999999999" customHeight="1">
      <c r="A16" s="33"/>
      <c r="B16" s="38"/>
      <c r="C16" s="249" t="s">
        <v>372</v>
      </c>
      <c r="D16" s="249" t="s">
        <v>373</v>
      </c>
      <c r="E16" s="16" t="s">
        <v>164</v>
      </c>
      <c r="F16" s="250">
        <v>1.6</v>
      </c>
      <c r="G16" s="33"/>
      <c r="H16" s="38"/>
    </row>
    <row r="17" spans="1:8" s="2" customFormat="1" ht="16.899999999999999" customHeight="1">
      <c r="A17" s="33"/>
      <c r="B17" s="38"/>
      <c r="C17" s="249" t="s">
        <v>378</v>
      </c>
      <c r="D17" s="249" t="s">
        <v>379</v>
      </c>
      <c r="E17" s="16" t="s">
        <v>164</v>
      </c>
      <c r="F17" s="250">
        <v>1.6</v>
      </c>
      <c r="G17" s="33"/>
      <c r="H17" s="38"/>
    </row>
    <row r="18" spans="1:8" s="2" customFormat="1" ht="16.899999999999999" customHeight="1">
      <c r="A18" s="33"/>
      <c r="B18" s="38"/>
      <c r="C18" s="249" t="s">
        <v>384</v>
      </c>
      <c r="D18" s="249" t="s">
        <v>385</v>
      </c>
      <c r="E18" s="16" t="s">
        <v>164</v>
      </c>
      <c r="F18" s="250">
        <v>1.6</v>
      </c>
      <c r="G18" s="33"/>
      <c r="H18" s="38"/>
    </row>
    <row r="19" spans="1:8" s="2" customFormat="1" ht="16.899999999999999" customHeight="1">
      <c r="A19" s="33"/>
      <c r="B19" s="38"/>
      <c r="C19" s="249" t="s">
        <v>390</v>
      </c>
      <c r="D19" s="249" t="s">
        <v>391</v>
      </c>
      <c r="E19" s="16" t="s">
        <v>164</v>
      </c>
      <c r="F19" s="250">
        <v>1.6</v>
      </c>
      <c r="G19" s="33"/>
      <c r="H19" s="38"/>
    </row>
    <row r="20" spans="1:8" s="2" customFormat="1" ht="16.899999999999999" customHeight="1">
      <c r="A20" s="33"/>
      <c r="B20" s="38"/>
      <c r="C20" s="249" t="s">
        <v>396</v>
      </c>
      <c r="D20" s="249" t="s">
        <v>397</v>
      </c>
      <c r="E20" s="16" t="s">
        <v>164</v>
      </c>
      <c r="F20" s="250">
        <v>1.6</v>
      </c>
      <c r="G20" s="33"/>
      <c r="H20" s="38"/>
    </row>
    <row r="21" spans="1:8" s="2" customFormat="1" ht="16.899999999999999" customHeight="1">
      <c r="A21" s="33"/>
      <c r="B21" s="38"/>
      <c r="C21" s="245" t="s">
        <v>93</v>
      </c>
      <c r="D21" s="246" t="s">
        <v>1</v>
      </c>
      <c r="E21" s="247" t="s">
        <v>1</v>
      </c>
      <c r="F21" s="248">
        <v>69</v>
      </c>
      <c r="G21" s="33"/>
      <c r="H21" s="38"/>
    </row>
    <row r="22" spans="1:8" s="2" customFormat="1" ht="16.899999999999999" customHeight="1">
      <c r="A22" s="33"/>
      <c r="B22" s="38"/>
      <c r="C22" s="249" t="s">
        <v>93</v>
      </c>
      <c r="D22" s="249" t="s">
        <v>517</v>
      </c>
      <c r="E22" s="16" t="s">
        <v>1</v>
      </c>
      <c r="F22" s="250">
        <v>69</v>
      </c>
      <c r="G22" s="33"/>
      <c r="H22" s="38"/>
    </row>
    <row r="23" spans="1:8" s="2" customFormat="1" ht="16.899999999999999" customHeight="1">
      <c r="A23" s="33"/>
      <c r="B23" s="38"/>
      <c r="C23" s="251" t="s">
        <v>618</v>
      </c>
      <c r="D23" s="33"/>
      <c r="E23" s="33"/>
      <c r="F23" s="33"/>
      <c r="G23" s="33"/>
      <c r="H23" s="38"/>
    </row>
    <row r="24" spans="1:8" s="2" customFormat="1" ht="22.5">
      <c r="A24" s="33"/>
      <c r="B24" s="38"/>
      <c r="C24" s="249" t="s">
        <v>514</v>
      </c>
      <c r="D24" s="249" t="s">
        <v>515</v>
      </c>
      <c r="E24" s="16" t="s">
        <v>164</v>
      </c>
      <c r="F24" s="250">
        <v>69</v>
      </c>
      <c r="G24" s="33"/>
      <c r="H24" s="38"/>
    </row>
    <row r="25" spans="1:8" s="2" customFormat="1" ht="16.899999999999999" customHeight="1">
      <c r="A25" s="33"/>
      <c r="B25" s="38"/>
      <c r="C25" s="249" t="s">
        <v>519</v>
      </c>
      <c r="D25" s="249" t="s">
        <v>520</v>
      </c>
      <c r="E25" s="16" t="s">
        <v>164</v>
      </c>
      <c r="F25" s="250">
        <v>79.349999999999994</v>
      </c>
      <c r="G25" s="33"/>
      <c r="H25" s="38"/>
    </row>
    <row r="26" spans="1:8" s="2" customFormat="1" ht="16.899999999999999" customHeight="1">
      <c r="A26" s="33"/>
      <c r="B26" s="38"/>
      <c r="C26" s="245" t="s">
        <v>103</v>
      </c>
      <c r="D26" s="246" t="s">
        <v>1</v>
      </c>
      <c r="E26" s="247" t="s">
        <v>1</v>
      </c>
      <c r="F26" s="248">
        <v>126.5</v>
      </c>
      <c r="G26" s="33"/>
      <c r="H26" s="38"/>
    </row>
    <row r="27" spans="1:8" s="2" customFormat="1" ht="16.899999999999999" customHeight="1">
      <c r="A27" s="33"/>
      <c r="B27" s="38"/>
      <c r="C27" s="249" t="s">
        <v>103</v>
      </c>
      <c r="D27" s="249" t="s">
        <v>298</v>
      </c>
      <c r="E27" s="16" t="s">
        <v>1</v>
      </c>
      <c r="F27" s="250">
        <v>126.5</v>
      </c>
      <c r="G27" s="33"/>
      <c r="H27" s="38"/>
    </row>
    <row r="28" spans="1:8" s="2" customFormat="1" ht="16.899999999999999" customHeight="1">
      <c r="A28" s="33"/>
      <c r="B28" s="38"/>
      <c r="C28" s="251" t="s">
        <v>618</v>
      </c>
      <c r="D28" s="33"/>
      <c r="E28" s="33"/>
      <c r="F28" s="33"/>
      <c r="G28" s="33"/>
      <c r="H28" s="38"/>
    </row>
    <row r="29" spans="1:8" s="2" customFormat="1" ht="16.899999999999999" customHeight="1">
      <c r="A29" s="33"/>
      <c r="B29" s="38"/>
      <c r="C29" s="249" t="s">
        <v>293</v>
      </c>
      <c r="D29" s="249" t="s">
        <v>294</v>
      </c>
      <c r="E29" s="16" t="s">
        <v>164</v>
      </c>
      <c r="F29" s="250">
        <v>126.5</v>
      </c>
      <c r="G29" s="33"/>
      <c r="H29" s="38"/>
    </row>
    <row r="30" spans="1:8" s="2" customFormat="1" ht="16.899999999999999" customHeight="1">
      <c r="A30" s="33"/>
      <c r="B30" s="38"/>
      <c r="C30" s="249" t="s">
        <v>224</v>
      </c>
      <c r="D30" s="249" t="s">
        <v>225</v>
      </c>
      <c r="E30" s="16" t="s">
        <v>226</v>
      </c>
      <c r="F30" s="250">
        <v>12.65</v>
      </c>
      <c r="G30" s="33"/>
      <c r="H30" s="38"/>
    </row>
    <row r="31" spans="1:8" s="2" customFormat="1" ht="16.899999999999999" customHeight="1">
      <c r="A31" s="33"/>
      <c r="B31" s="38"/>
      <c r="C31" s="249" t="s">
        <v>299</v>
      </c>
      <c r="D31" s="249" t="s">
        <v>300</v>
      </c>
      <c r="E31" s="16" t="s">
        <v>164</v>
      </c>
      <c r="F31" s="250">
        <v>126.5</v>
      </c>
      <c r="G31" s="33"/>
      <c r="H31" s="38"/>
    </row>
    <row r="32" spans="1:8" s="2" customFormat="1" ht="16.899999999999999" customHeight="1">
      <c r="A32" s="33"/>
      <c r="B32" s="38"/>
      <c r="C32" s="249" t="s">
        <v>311</v>
      </c>
      <c r="D32" s="249" t="s">
        <v>312</v>
      </c>
      <c r="E32" s="16" t="s">
        <v>164</v>
      </c>
      <c r="F32" s="250">
        <v>126.5</v>
      </c>
      <c r="G32" s="33"/>
      <c r="H32" s="38"/>
    </row>
    <row r="33" spans="1:8" s="2" customFormat="1" ht="16.899999999999999" customHeight="1">
      <c r="A33" s="33"/>
      <c r="B33" s="38"/>
      <c r="C33" s="249" t="s">
        <v>333</v>
      </c>
      <c r="D33" s="249" t="s">
        <v>334</v>
      </c>
      <c r="E33" s="16" t="s">
        <v>164</v>
      </c>
      <c r="F33" s="250">
        <v>126.5</v>
      </c>
      <c r="G33" s="33"/>
      <c r="H33" s="38"/>
    </row>
    <row r="34" spans="1:8" s="2" customFormat="1" ht="16.899999999999999" customHeight="1">
      <c r="A34" s="33"/>
      <c r="B34" s="38"/>
      <c r="C34" s="249" t="s">
        <v>306</v>
      </c>
      <c r="D34" s="249" t="s">
        <v>307</v>
      </c>
      <c r="E34" s="16" t="s">
        <v>274</v>
      </c>
      <c r="F34" s="250">
        <v>21.504999999999999</v>
      </c>
      <c r="G34" s="33"/>
      <c r="H34" s="38"/>
    </row>
    <row r="35" spans="1:8" s="2" customFormat="1" ht="16.899999999999999" customHeight="1">
      <c r="A35" s="33"/>
      <c r="B35" s="38"/>
      <c r="C35" s="245" t="s">
        <v>105</v>
      </c>
      <c r="D35" s="246" t="s">
        <v>1</v>
      </c>
      <c r="E35" s="247" t="s">
        <v>1</v>
      </c>
      <c r="F35" s="248">
        <v>19.838000000000001</v>
      </c>
      <c r="G35" s="33"/>
      <c r="H35" s="38"/>
    </row>
    <row r="36" spans="1:8" s="2" customFormat="1" ht="16.899999999999999" customHeight="1">
      <c r="A36" s="33"/>
      <c r="B36" s="38"/>
      <c r="C36" s="249" t="s">
        <v>105</v>
      </c>
      <c r="D36" s="249" t="s">
        <v>285</v>
      </c>
      <c r="E36" s="16" t="s">
        <v>1</v>
      </c>
      <c r="F36" s="250">
        <v>19.838000000000001</v>
      </c>
      <c r="G36" s="33"/>
      <c r="H36" s="38"/>
    </row>
    <row r="37" spans="1:8" s="2" customFormat="1" ht="16.899999999999999" customHeight="1">
      <c r="A37" s="33"/>
      <c r="B37" s="38"/>
      <c r="C37" s="251" t="s">
        <v>618</v>
      </c>
      <c r="D37" s="33"/>
      <c r="E37" s="33"/>
      <c r="F37" s="33"/>
      <c r="G37" s="33"/>
      <c r="H37" s="38"/>
    </row>
    <row r="38" spans="1:8" s="2" customFormat="1" ht="16.899999999999999" customHeight="1">
      <c r="A38" s="33"/>
      <c r="B38" s="38"/>
      <c r="C38" s="249" t="s">
        <v>280</v>
      </c>
      <c r="D38" s="249" t="s">
        <v>281</v>
      </c>
      <c r="E38" s="16" t="s">
        <v>226</v>
      </c>
      <c r="F38" s="250">
        <v>19.838000000000001</v>
      </c>
      <c r="G38" s="33"/>
      <c r="H38" s="38"/>
    </row>
    <row r="39" spans="1:8" s="2" customFormat="1" ht="16.899999999999999" customHeight="1">
      <c r="A39" s="33"/>
      <c r="B39" s="38"/>
      <c r="C39" s="249" t="s">
        <v>245</v>
      </c>
      <c r="D39" s="249" t="s">
        <v>246</v>
      </c>
      <c r="E39" s="16" t="s">
        <v>226</v>
      </c>
      <c r="F39" s="250">
        <v>52.326000000000001</v>
      </c>
      <c r="G39" s="33"/>
      <c r="H39" s="38"/>
    </row>
    <row r="40" spans="1:8" s="2" customFormat="1" ht="16.899999999999999" customHeight="1">
      <c r="A40" s="33"/>
      <c r="B40" s="38"/>
      <c r="C40" s="249" t="s">
        <v>252</v>
      </c>
      <c r="D40" s="249" t="s">
        <v>253</v>
      </c>
      <c r="E40" s="16" t="s">
        <v>226</v>
      </c>
      <c r="F40" s="250">
        <v>64.272000000000006</v>
      </c>
      <c r="G40" s="33"/>
      <c r="H40" s="38"/>
    </row>
    <row r="41" spans="1:8" s="2" customFormat="1" ht="16.899999999999999" customHeight="1">
      <c r="A41" s="33"/>
      <c r="B41" s="38"/>
      <c r="C41" s="249" t="s">
        <v>266</v>
      </c>
      <c r="D41" s="249" t="s">
        <v>267</v>
      </c>
      <c r="E41" s="16" t="s">
        <v>226</v>
      </c>
      <c r="F41" s="250">
        <v>19.838000000000001</v>
      </c>
      <c r="G41" s="33"/>
      <c r="H41" s="38"/>
    </row>
    <row r="42" spans="1:8" s="2" customFormat="1" ht="16.899999999999999" customHeight="1">
      <c r="A42" s="33"/>
      <c r="B42" s="38"/>
      <c r="C42" s="249" t="s">
        <v>287</v>
      </c>
      <c r="D42" s="249" t="s">
        <v>288</v>
      </c>
      <c r="E42" s="16" t="s">
        <v>226</v>
      </c>
      <c r="F42" s="250">
        <v>19.838000000000001</v>
      </c>
      <c r="G42" s="33"/>
      <c r="H42" s="38"/>
    </row>
    <row r="43" spans="1:8" s="2" customFormat="1" ht="16.899999999999999" customHeight="1">
      <c r="A43" s="33"/>
      <c r="B43" s="38"/>
      <c r="C43" s="245" t="s">
        <v>95</v>
      </c>
      <c r="D43" s="246" t="s">
        <v>1</v>
      </c>
      <c r="E43" s="247" t="s">
        <v>1</v>
      </c>
      <c r="F43" s="248">
        <v>6.1</v>
      </c>
      <c r="G43" s="33"/>
      <c r="H43" s="38"/>
    </row>
    <row r="44" spans="1:8" s="2" customFormat="1" ht="16.899999999999999" customHeight="1">
      <c r="A44" s="33"/>
      <c r="B44" s="38"/>
      <c r="C44" s="249" t="s">
        <v>95</v>
      </c>
      <c r="D44" s="249" t="s">
        <v>437</v>
      </c>
      <c r="E44" s="16" t="s">
        <v>1</v>
      </c>
      <c r="F44" s="250">
        <v>6.1</v>
      </c>
      <c r="G44" s="33"/>
      <c r="H44" s="38"/>
    </row>
    <row r="45" spans="1:8" s="2" customFormat="1" ht="16.899999999999999" customHeight="1">
      <c r="A45" s="33"/>
      <c r="B45" s="38"/>
      <c r="C45" s="251" t="s">
        <v>618</v>
      </c>
      <c r="D45" s="33"/>
      <c r="E45" s="33"/>
      <c r="F45" s="33"/>
      <c r="G45" s="33"/>
      <c r="H45" s="38"/>
    </row>
    <row r="46" spans="1:8" s="2" customFormat="1" ht="16.899999999999999" customHeight="1">
      <c r="A46" s="33"/>
      <c r="B46" s="38"/>
      <c r="C46" s="249" t="s">
        <v>432</v>
      </c>
      <c r="D46" s="249" t="s">
        <v>433</v>
      </c>
      <c r="E46" s="16" t="s">
        <v>206</v>
      </c>
      <c r="F46" s="250">
        <v>6.1</v>
      </c>
      <c r="G46" s="33"/>
      <c r="H46" s="38"/>
    </row>
    <row r="47" spans="1:8" s="2" customFormat="1" ht="16.899999999999999" customHeight="1">
      <c r="A47" s="33"/>
      <c r="B47" s="38"/>
      <c r="C47" s="249" t="s">
        <v>238</v>
      </c>
      <c r="D47" s="249" t="s">
        <v>239</v>
      </c>
      <c r="E47" s="16" t="s">
        <v>226</v>
      </c>
      <c r="F47" s="250">
        <v>41.2</v>
      </c>
      <c r="G47" s="33"/>
      <c r="H47" s="38"/>
    </row>
    <row r="48" spans="1:8" s="2" customFormat="1" ht="16.899999999999999" customHeight="1">
      <c r="A48" s="33"/>
      <c r="B48" s="38"/>
      <c r="C48" s="249" t="s">
        <v>323</v>
      </c>
      <c r="D48" s="249" t="s">
        <v>324</v>
      </c>
      <c r="E48" s="16" t="s">
        <v>164</v>
      </c>
      <c r="F48" s="250">
        <v>352.8</v>
      </c>
      <c r="G48" s="33"/>
      <c r="H48" s="38"/>
    </row>
    <row r="49" spans="1:8" s="2" customFormat="1" ht="16.899999999999999" customHeight="1">
      <c r="A49" s="33"/>
      <c r="B49" s="38"/>
      <c r="C49" s="249" t="s">
        <v>359</v>
      </c>
      <c r="D49" s="249" t="s">
        <v>360</v>
      </c>
      <c r="E49" s="16" t="s">
        <v>164</v>
      </c>
      <c r="F49" s="250">
        <v>271.85000000000002</v>
      </c>
      <c r="G49" s="33"/>
      <c r="H49" s="38"/>
    </row>
    <row r="50" spans="1:8" s="2" customFormat="1" ht="16.899999999999999" customHeight="1">
      <c r="A50" s="33"/>
      <c r="B50" s="38"/>
      <c r="C50" s="245" t="s">
        <v>97</v>
      </c>
      <c r="D50" s="246" t="s">
        <v>1</v>
      </c>
      <c r="E50" s="247" t="s">
        <v>1</v>
      </c>
      <c r="F50" s="248">
        <v>158.69999999999999</v>
      </c>
      <c r="G50" s="33"/>
      <c r="H50" s="38"/>
    </row>
    <row r="51" spans="1:8" s="2" customFormat="1" ht="16.899999999999999" customHeight="1">
      <c r="A51" s="33"/>
      <c r="B51" s="38"/>
      <c r="C51" s="249" t="s">
        <v>97</v>
      </c>
      <c r="D51" s="249" t="s">
        <v>454</v>
      </c>
      <c r="E51" s="16" t="s">
        <v>1</v>
      </c>
      <c r="F51" s="250">
        <v>158.69999999999999</v>
      </c>
      <c r="G51" s="33"/>
      <c r="H51" s="38"/>
    </row>
    <row r="52" spans="1:8" s="2" customFormat="1" ht="16.899999999999999" customHeight="1">
      <c r="A52" s="33"/>
      <c r="B52" s="38"/>
      <c r="C52" s="251" t="s">
        <v>618</v>
      </c>
      <c r="D52" s="33"/>
      <c r="E52" s="33"/>
      <c r="F52" s="33"/>
      <c r="G52" s="33"/>
      <c r="H52" s="38"/>
    </row>
    <row r="53" spans="1:8" s="2" customFormat="1" ht="16.899999999999999" customHeight="1">
      <c r="A53" s="33"/>
      <c r="B53" s="38"/>
      <c r="C53" s="249" t="s">
        <v>449</v>
      </c>
      <c r="D53" s="249" t="s">
        <v>450</v>
      </c>
      <c r="E53" s="16" t="s">
        <v>206</v>
      </c>
      <c r="F53" s="250">
        <v>158.69999999999999</v>
      </c>
      <c r="G53" s="33"/>
      <c r="H53" s="38"/>
    </row>
    <row r="54" spans="1:8" s="2" customFormat="1" ht="16.899999999999999" customHeight="1">
      <c r="A54" s="33"/>
      <c r="B54" s="38"/>
      <c r="C54" s="249" t="s">
        <v>232</v>
      </c>
      <c r="D54" s="249" t="s">
        <v>233</v>
      </c>
      <c r="E54" s="16" t="s">
        <v>226</v>
      </c>
      <c r="F54" s="250">
        <v>42.91</v>
      </c>
      <c r="G54" s="33"/>
      <c r="H54" s="38"/>
    </row>
    <row r="55" spans="1:8" s="2" customFormat="1" ht="16.899999999999999" customHeight="1">
      <c r="A55" s="33"/>
      <c r="B55" s="38"/>
      <c r="C55" s="249" t="s">
        <v>238</v>
      </c>
      <c r="D55" s="249" t="s">
        <v>239</v>
      </c>
      <c r="E55" s="16" t="s">
        <v>226</v>
      </c>
      <c r="F55" s="250">
        <v>41.2</v>
      </c>
      <c r="G55" s="33"/>
      <c r="H55" s="38"/>
    </row>
    <row r="56" spans="1:8" s="2" customFormat="1" ht="16.899999999999999" customHeight="1">
      <c r="A56" s="33"/>
      <c r="B56" s="38"/>
      <c r="C56" s="249" t="s">
        <v>280</v>
      </c>
      <c r="D56" s="249" t="s">
        <v>281</v>
      </c>
      <c r="E56" s="16" t="s">
        <v>226</v>
      </c>
      <c r="F56" s="250">
        <v>19.838000000000001</v>
      </c>
      <c r="G56" s="33"/>
      <c r="H56" s="38"/>
    </row>
    <row r="57" spans="1:8" s="2" customFormat="1" ht="16.899999999999999" customHeight="1">
      <c r="A57" s="33"/>
      <c r="B57" s="38"/>
      <c r="C57" s="249" t="s">
        <v>323</v>
      </c>
      <c r="D57" s="249" t="s">
        <v>324</v>
      </c>
      <c r="E57" s="16" t="s">
        <v>164</v>
      </c>
      <c r="F57" s="250">
        <v>352.8</v>
      </c>
      <c r="G57" s="33"/>
      <c r="H57" s="38"/>
    </row>
    <row r="58" spans="1:8" s="2" customFormat="1" ht="16.899999999999999" customHeight="1">
      <c r="A58" s="33"/>
      <c r="B58" s="38"/>
      <c r="C58" s="249" t="s">
        <v>351</v>
      </c>
      <c r="D58" s="249" t="s">
        <v>352</v>
      </c>
      <c r="E58" s="16" t="s">
        <v>164</v>
      </c>
      <c r="F58" s="250">
        <v>348.15</v>
      </c>
      <c r="G58" s="33"/>
      <c r="H58" s="38"/>
    </row>
    <row r="59" spans="1:8" s="2" customFormat="1" ht="16.899999999999999" customHeight="1">
      <c r="A59" s="33"/>
      <c r="B59" s="38"/>
      <c r="C59" s="245" t="s">
        <v>99</v>
      </c>
      <c r="D59" s="246" t="s">
        <v>1</v>
      </c>
      <c r="E59" s="247" t="s">
        <v>1</v>
      </c>
      <c r="F59" s="248">
        <v>42.91</v>
      </c>
      <c r="G59" s="33"/>
      <c r="H59" s="38"/>
    </row>
    <row r="60" spans="1:8" s="2" customFormat="1" ht="16.899999999999999" customHeight="1">
      <c r="A60" s="33"/>
      <c r="B60" s="38"/>
      <c r="C60" s="249" t="s">
        <v>99</v>
      </c>
      <c r="D60" s="249" t="s">
        <v>237</v>
      </c>
      <c r="E60" s="16" t="s">
        <v>1</v>
      </c>
      <c r="F60" s="250">
        <v>42.91</v>
      </c>
      <c r="G60" s="33"/>
      <c r="H60" s="38"/>
    </row>
    <row r="61" spans="1:8" s="2" customFormat="1" ht="16.899999999999999" customHeight="1">
      <c r="A61" s="33"/>
      <c r="B61" s="38"/>
      <c r="C61" s="251" t="s">
        <v>618</v>
      </c>
      <c r="D61" s="33"/>
      <c r="E61" s="33"/>
      <c r="F61" s="33"/>
      <c r="G61" s="33"/>
      <c r="H61" s="38"/>
    </row>
    <row r="62" spans="1:8" s="2" customFormat="1" ht="16.899999999999999" customHeight="1">
      <c r="A62" s="33"/>
      <c r="B62" s="38"/>
      <c r="C62" s="249" t="s">
        <v>232</v>
      </c>
      <c r="D62" s="249" t="s">
        <v>233</v>
      </c>
      <c r="E62" s="16" t="s">
        <v>226</v>
      </c>
      <c r="F62" s="250">
        <v>42.91</v>
      </c>
      <c r="G62" s="33"/>
      <c r="H62" s="38"/>
    </row>
    <row r="63" spans="1:8" s="2" customFormat="1" ht="16.899999999999999" customHeight="1">
      <c r="A63" s="33"/>
      <c r="B63" s="38"/>
      <c r="C63" s="249" t="s">
        <v>252</v>
      </c>
      <c r="D63" s="249" t="s">
        <v>253</v>
      </c>
      <c r="E63" s="16" t="s">
        <v>226</v>
      </c>
      <c r="F63" s="250">
        <v>64.272000000000006</v>
      </c>
      <c r="G63" s="33"/>
      <c r="H63" s="38"/>
    </row>
    <row r="64" spans="1:8" s="2" customFormat="1" ht="16.899999999999999" customHeight="1">
      <c r="A64" s="33"/>
      <c r="B64" s="38"/>
      <c r="C64" s="245" t="s">
        <v>85</v>
      </c>
      <c r="D64" s="246" t="s">
        <v>1</v>
      </c>
      <c r="E64" s="247" t="s">
        <v>1</v>
      </c>
      <c r="F64" s="248">
        <v>268.5</v>
      </c>
      <c r="G64" s="33"/>
      <c r="H64" s="38"/>
    </row>
    <row r="65" spans="1:8" s="2" customFormat="1" ht="16.899999999999999" customHeight="1">
      <c r="A65" s="33"/>
      <c r="B65" s="38"/>
      <c r="C65" s="249" t="s">
        <v>85</v>
      </c>
      <c r="D65" s="249" t="s">
        <v>173</v>
      </c>
      <c r="E65" s="16" t="s">
        <v>1</v>
      </c>
      <c r="F65" s="250">
        <v>268.5</v>
      </c>
      <c r="G65" s="33"/>
      <c r="H65" s="38"/>
    </row>
    <row r="66" spans="1:8" s="2" customFormat="1" ht="16.899999999999999" customHeight="1">
      <c r="A66" s="33"/>
      <c r="B66" s="38"/>
      <c r="C66" s="251" t="s">
        <v>618</v>
      </c>
      <c r="D66" s="33"/>
      <c r="E66" s="33"/>
      <c r="F66" s="33"/>
      <c r="G66" s="33"/>
      <c r="H66" s="38"/>
    </row>
    <row r="67" spans="1:8" s="2" customFormat="1" ht="16.899999999999999" customHeight="1">
      <c r="A67" s="33"/>
      <c r="B67" s="38"/>
      <c r="C67" s="249" t="s">
        <v>162</v>
      </c>
      <c r="D67" s="249" t="s">
        <v>163</v>
      </c>
      <c r="E67" s="16" t="s">
        <v>164</v>
      </c>
      <c r="F67" s="250">
        <v>268.5</v>
      </c>
      <c r="G67" s="33"/>
      <c r="H67" s="38"/>
    </row>
    <row r="68" spans="1:8" s="2" customFormat="1" ht="16.899999999999999" customHeight="1">
      <c r="A68" s="33"/>
      <c r="B68" s="38"/>
      <c r="C68" s="249" t="s">
        <v>181</v>
      </c>
      <c r="D68" s="249" t="s">
        <v>182</v>
      </c>
      <c r="E68" s="16" t="s">
        <v>164</v>
      </c>
      <c r="F68" s="250">
        <v>268.5</v>
      </c>
      <c r="G68" s="33"/>
      <c r="H68" s="38"/>
    </row>
    <row r="69" spans="1:8" s="2" customFormat="1" ht="16.899999999999999" customHeight="1">
      <c r="A69" s="33"/>
      <c r="B69" s="38"/>
      <c r="C69" s="249" t="s">
        <v>232</v>
      </c>
      <c r="D69" s="249" t="s">
        <v>233</v>
      </c>
      <c r="E69" s="16" t="s">
        <v>226</v>
      </c>
      <c r="F69" s="250">
        <v>42.91</v>
      </c>
      <c r="G69" s="33"/>
      <c r="H69" s="38"/>
    </row>
    <row r="70" spans="1:8" s="2" customFormat="1" ht="16.899999999999999" customHeight="1">
      <c r="A70" s="33"/>
      <c r="B70" s="38"/>
      <c r="C70" s="245" t="s">
        <v>91</v>
      </c>
      <c r="D70" s="246" t="s">
        <v>1</v>
      </c>
      <c r="E70" s="247" t="s">
        <v>1</v>
      </c>
      <c r="F70" s="248">
        <v>1.9</v>
      </c>
      <c r="G70" s="33"/>
      <c r="H70" s="38"/>
    </row>
    <row r="71" spans="1:8" s="2" customFormat="1" ht="16.899999999999999" customHeight="1">
      <c r="A71" s="33"/>
      <c r="B71" s="38"/>
      <c r="C71" s="249" t="s">
        <v>91</v>
      </c>
      <c r="D71" s="249" t="s">
        <v>92</v>
      </c>
      <c r="E71" s="16" t="s">
        <v>1</v>
      </c>
      <c r="F71" s="250">
        <v>1.9</v>
      </c>
      <c r="G71" s="33"/>
      <c r="H71" s="38"/>
    </row>
    <row r="72" spans="1:8" s="2" customFormat="1" ht="16.899999999999999" customHeight="1">
      <c r="A72" s="33"/>
      <c r="B72" s="38"/>
      <c r="C72" s="251" t="s">
        <v>618</v>
      </c>
      <c r="D72" s="33"/>
      <c r="E72" s="33"/>
      <c r="F72" s="33"/>
      <c r="G72" s="33"/>
      <c r="H72" s="38"/>
    </row>
    <row r="73" spans="1:8" s="2" customFormat="1" ht="16.899999999999999" customHeight="1">
      <c r="A73" s="33"/>
      <c r="B73" s="38"/>
      <c r="C73" s="249" t="s">
        <v>198</v>
      </c>
      <c r="D73" s="249" t="s">
        <v>199</v>
      </c>
      <c r="E73" s="16" t="s">
        <v>164</v>
      </c>
      <c r="F73" s="250">
        <v>1.9</v>
      </c>
      <c r="G73" s="33"/>
      <c r="H73" s="38"/>
    </row>
    <row r="74" spans="1:8" s="2" customFormat="1" ht="16.899999999999999" customHeight="1">
      <c r="A74" s="33"/>
      <c r="B74" s="38"/>
      <c r="C74" s="249" t="s">
        <v>192</v>
      </c>
      <c r="D74" s="249" t="s">
        <v>193</v>
      </c>
      <c r="E74" s="16" t="s">
        <v>164</v>
      </c>
      <c r="F74" s="250">
        <v>1.9</v>
      </c>
      <c r="G74" s="33"/>
      <c r="H74" s="38"/>
    </row>
    <row r="75" spans="1:8" s="2" customFormat="1" ht="16.899999999999999" customHeight="1">
      <c r="A75" s="33"/>
      <c r="B75" s="38"/>
      <c r="C75" s="249" t="s">
        <v>232</v>
      </c>
      <c r="D75" s="249" t="s">
        <v>233</v>
      </c>
      <c r="E75" s="16" t="s">
        <v>226</v>
      </c>
      <c r="F75" s="250">
        <v>42.91</v>
      </c>
      <c r="G75" s="33"/>
      <c r="H75" s="38"/>
    </row>
    <row r="76" spans="1:8" s="2" customFormat="1" ht="16.899999999999999" customHeight="1">
      <c r="A76" s="33"/>
      <c r="B76" s="38"/>
      <c r="C76" s="245" t="s">
        <v>88</v>
      </c>
      <c r="D76" s="246" t="s">
        <v>1</v>
      </c>
      <c r="E76" s="247" t="s">
        <v>1</v>
      </c>
      <c r="F76" s="248">
        <v>32.9</v>
      </c>
      <c r="G76" s="33"/>
      <c r="H76" s="38"/>
    </row>
    <row r="77" spans="1:8" s="2" customFormat="1" ht="16.899999999999999" customHeight="1">
      <c r="A77" s="33"/>
      <c r="B77" s="38"/>
      <c r="C77" s="249" t="s">
        <v>88</v>
      </c>
      <c r="D77" s="249" t="s">
        <v>179</v>
      </c>
      <c r="E77" s="16" t="s">
        <v>1</v>
      </c>
      <c r="F77" s="250">
        <v>32.9</v>
      </c>
      <c r="G77" s="33"/>
      <c r="H77" s="38"/>
    </row>
    <row r="78" spans="1:8" s="2" customFormat="1" ht="16.899999999999999" customHeight="1">
      <c r="A78" s="33"/>
      <c r="B78" s="38"/>
      <c r="C78" s="251" t="s">
        <v>618</v>
      </c>
      <c r="D78" s="33"/>
      <c r="E78" s="33"/>
      <c r="F78" s="33"/>
      <c r="G78" s="33"/>
      <c r="H78" s="38"/>
    </row>
    <row r="79" spans="1:8" s="2" customFormat="1" ht="16.899999999999999" customHeight="1">
      <c r="A79" s="33"/>
      <c r="B79" s="38"/>
      <c r="C79" s="249" t="s">
        <v>174</v>
      </c>
      <c r="D79" s="249" t="s">
        <v>175</v>
      </c>
      <c r="E79" s="16" t="s">
        <v>164</v>
      </c>
      <c r="F79" s="250">
        <v>32.9</v>
      </c>
      <c r="G79" s="33"/>
      <c r="H79" s="38"/>
    </row>
    <row r="80" spans="1:8" s="2" customFormat="1" ht="16.899999999999999" customHeight="1">
      <c r="A80" s="33"/>
      <c r="B80" s="38"/>
      <c r="C80" s="249" t="s">
        <v>186</v>
      </c>
      <c r="D80" s="249" t="s">
        <v>187</v>
      </c>
      <c r="E80" s="16" t="s">
        <v>164</v>
      </c>
      <c r="F80" s="250">
        <v>32.9</v>
      </c>
      <c r="G80" s="33"/>
      <c r="H80" s="38"/>
    </row>
    <row r="81" spans="1:8" s="2" customFormat="1" ht="16.899999999999999" customHeight="1">
      <c r="A81" s="33"/>
      <c r="B81" s="38"/>
      <c r="C81" s="245" t="s">
        <v>107</v>
      </c>
      <c r="D81" s="246" t="s">
        <v>1</v>
      </c>
      <c r="E81" s="247" t="s">
        <v>1</v>
      </c>
      <c r="F81" s="248">
        <v>12.65</v>
      </c>
      <c r="G81" s="33"/>
      <c r="H81" s="38"/>
    </row>
    <row r="82" spans="1:8" s="2" customFormat="1" ht="16.899999999999999" customHeight="1">
      <c r="A82" s="33"/>
      <c r="B82" s="38"/>
      <c r="C82" s="249" t="s">
        <v>107</v>
      </c>
      <c r="D82" s="249" t="s">
        <v>230</v>
      </c>
      <c r="E82" s="16" t="s">
        <v>1</v>
      </c>
      <c r="F82" s="250">
        <v>12.65</v>
      </c>
      <c r="G82" s="33"/>
      <c r="H82" s="38"/>
    </row>
    <row r="83" spans="1:8" s="2" customFormat="1" ht="16.899999999999999" customHeight="1">
      <c r="A83" s="33"/>
      <c r="B83" s="38"/>
      <c r="C83" s="251" t="s">
        <v>618</v>
      </c>
      <c r="D83" s="33"/>
      <c r="E83" s="33"/>
      <c r="F83" s="33"/>
      <c r="G83" s="33"/>
      <c r="H83" s="38"/>
    </row>
    <row r="84" spans="1:8" s="2" customFormat="1" ht="16.899999999999999" customHeight="1">
      <c r="A84" s="33"/>
      <c r="B84" s="38"/>
      <c r="C84" s="249" t="s">
        <v>224</v>
      </c>
      <c r="D84" s="249" t="s">
        <v>225</v>
      </c>
      <c r="E84" s="16" t="s">
        <v>226</v>
      </c>
      <c r="F84" s="250">
        <v>12.65</v>
      </c>
      <c r="G84" s="33"/>
      <c r="H84" s="38"/>
    </row>
    <row r="85" spans="1:8" s="2" customFormat="1" ht="16.899999999999999" customHeight="1">
      <c r="A85" s="33"/>
      <c r="B85" s="38"/>
      <c r="C85" s="249" t="s">
        <v>245</v>
      </c>
      <c r="D85" s="249" t="s">
        <v>246</v>
      </c>
      <c r="E85" s="16" t="s">
        <v>226</v>
      </c>
      <c r="F85" s="250">
        <v>52.326000000000001</v>
      </c>
      <c r="G85" s="33"/>
      <c r="H85" s="38"/>
    </row>
    <row r="86" spans="1:8" s="2" customFormat="1" ht="16.899999999999999" customHeight="1">
      <c r="A86" s="33"/>
      <c r="B86" s="38"/>
      <c r="C86" s="245" t="s">
        <v>117</v>
      </c>
      <c r="D86" s="246" t="s">
        <v>1</v>
      </c>
      <c r="E86" s="247" t="s">
        <v>1</v>
      </c>
      <c r="F86" s="248">
        <v>352.8</v>
      </c>
      <c r="G86" s="33"/>
      <c r="H86" s="38"/>
    </row>
    <row r="87" spans="1:8" s="2" customFormat="1" ht="16.899999999999999" customHeight="1">
      <c r="A87" s="33"/>
      <c r="B87" s="38"/>
      <c r="C87" s="249" t="s">
        <v>1</v>
      </c>
      <c r="D87" s="249" t="s">
        <v>328</v>
      </c>
      <c r="E87" s="16" t="s">
        <v>1</v>
      </c>
      <c r="F87" s="250">
        <v>82.4</v>
      </c>
      <c r="G87" s="33"/>
      <c r="H87" s="38"/>
    </row>
    <row r="88" spans="1:8" s="2" customFormat="1" ht="16.899999999999999" customHeight="1">
      <c r="A88" s="33"/>
      <c r="B88" s="38"/>
      <c r="C88" s="249" t="s">
        <v>113</v>
      </c>
      <c r="D88" s="249" t="s">
        <v>329</v>
      </c>
      <c r="E88" s="16" t="s">
        <v>1</v>
      </c>
      <c r="F88" s="250">
        <v>254.1</v>
      </c>
      <c r="G88" s="33"/>
      <c r="H88" s="38"/>
    </row>
    <row r="89" spans="1:8" s="2" customFormat="1" ht="16.899999999999999" customHeight="1">
      <c r="A89" s="33"/>
      <c r="B89" s="38"/>
      <c r="C89" s="249" t="s">
        <v>115</v>
      </c>
      <c r="D89" s="249" t="s">
        <v>330</v>
      </c>
      <c r="E89" s="16" t="s">
        <v>1</v>
      </c>
      <c r="F89" s="250">
        <v>14.7</v>
      </c>
      <c r="G89" s="33"/>
      <c r="H89" s="38"/>
    </row>
    <row r="90" spans="1:8" s="2" customFormat="1" ht="16.899999999999999" customHeight="1">
      <c r="A90" s="33"/>
      <c r="B90" s="38"/>
      <c r="C90" s="249" t="s">
        <v>111</v>
      </c>
      <c r="D90" s="249" t="s">
        <v>112</v>
      </c>
      <c r="E90" s="16" t="s">
        <v>1</v>
      </c>
      <c r="F90" s="250">
        <v>1.6</v>
      </c>
      <c r="G90" s="33"/>
      <c r="H90" s="38"/>
    </row>
    <row r="91" spans="1:8" s="2" customFormat="1" ht="16.899999999999999" customHeight="1">
      <c r="A91" s="33"/>
      <c r="B91" s="38"/>
      <c r="C91" s="249" t="s">
        <v>117</v>
      </c>
      <c r="D91" s="249" t="s">
        <v>331</v>
      </c>
      <c r="E91" s="16" t="s">
        <v>1</v>
      </c>
      <c r="F91" s="250">
        <v>352.8</v>
      </c>
      <c r="G91" s="33"/>
      <c r="H91" s="38"/>
    </row>
    <row r="92" spans="1:8" s="2" customFormat="1" ht="16.899999999999999" customHeight="1">
      <c r="A92" s="33"/>
      <c r="B92" s="38"/>
      <c r="C92" s="251" t="s">
        <v>618</v>
      </c>
      <c r="D92" s="33"/>
      <c r="E92" s="33"/>
      <c r="F92" s="33"/>
      <c r="G92" s="33"/>
      <c r="H92" s="38"/>
    </row>
    <row r="93" spans="1:8" s="2" customFormat="1" ht="16.899999999999999" customHeight="1">
      <c r="A93" s="33"/>
      <c r="B93" s="38"/>
      <c r="C93" s="249" t="s">
        <v>323</v>
      </c>
      <c r="D93" s="249" t="s">
        <v>324</v>
      </c>
      <c r="E93" s="16" t="s">
        <v>164</v>
      </c>
      <c r="F93" s="250">
        <v>352.8</v>
      </c>
      <c r="G93" s="33"/>
      <c r="H93" s="38"/>
    </row>
    <row r="94" spans="1:8" s="2" customFormat="1" ht="16.899999999999999" customHeight="1">
      <c r="A94" s="33"/>
      <c r="B94" s="38"/>
      <c r="C94" s="249" t="s">
        <v>340</v>
      </c>
      <c r="D94" s="249" t="s">
        <v>341</v>
      </c>
      <c r="E94" s="16" t="s">
        <v>164</v>
      </c>
      <c r="F94" s="250">
        <v>352.8</v>
      </c>
      <c r="G94" s="33"/>
      <c r="H94" s="38"/>
    </row>
    <row r="95" spans="1:8" s="2" customFormat="1" ht="16.899999999999999" customHeight="1">
      <c r="A95" s="33"/>
      <c r="B95" s="38"/>
      <c r="C95" s="245" t="s">
        <v>101</v>
      </c>
      <c r="D95" s="246" t="s">
        <v>1</v>
      </c>
      <c r="E95" s="247" t="s">
        <v>1</v>
      </c>
      <c r="F95" s="248">
        <v>41.2</v>
      </c>
      <c r="G95" s="33"/>
      <c r="H95" s="38"/>
    </row>
    <row r="96" spans="1:8" s="2" customFormat="1" ht="16.899999999999999" customHeight="1">
      <c r="A96" s="33"/>
      <c r="B96" s="38"/>
      <c r="C96" s="249" t="s">
        <v>101</v>
      </c>
      <c r="D96" s="249" t="s">
        <v>243</v>
      </c>
      <c r="E96" s="16" t="s">
        <v>1</v>
      </c>
      <c r="F96" s="250">
        <v>41.2</v>
      </c>
      <c r="G96" s="33"/>
      <c r="H96" s="38"/>
    </row>
    <row r="97" spans="1:8" s="2" customFormat="1" ht="16.899999999999999" customHeight="1">
      <c r="A97" s="33"/>
      <c r="B97" s="38"/>
      <c r="C97" s="251" t="s">
        <v>618</v>
      </c>
      <c r="D97" s="33"/>
      <c r="E97" s="33"/>
      <c r="F97" s="33"/>
      <c r="G97" s="33"/>
      <c r="H97" s="38"/>
    </row>
    <row r="98" spans="1:8" s="2" customFormat="1" ht="16.899999999999999" customHeight="1">
      <c r="A98" s="33"/>
      <c r="B98" s="38"/>
      <c r="C98" s="249" t="s">
        <v>238</v>
      </c>
      <c r="D98" s="249" t="s">
        <v>239</v>
      </c>
      <c r="E98" s="16" t="s">
        <v>226</v>
      </c>
      <c r="F98" s="250">
        <v>41.2</v>
      </c>
      <c r="G98" s="33"/>
      <c r="H98" s="38"/>
    </row>
    <row r="99" spans="1:8" s="2" customFormat="1" ht="16.899999999999999" customHeight="1">
      <c r="A99" s="33"/>
      <c r="B99" s="38"/>
      <c r="C99" s="249" t="s">
        <v>252</v>
      </c>
      <c r="D99" s="249" t="s">
        <v>253</v>
      </c>
      <c r="E99" s="16" t="s">
        <v>226</v>
      </c>
      <c r="F99" s="250">
        <v>64.272000000000006</v>
      </c>
      <c r="G99" s="33"/>
      <c r="H99" s="38"/>
    </row>
    <row r="100" spans="1:8" s="2" customFormat="1" ht="16.899999999999999" customHeight="1">
      <c r="A100" s="33"/>
      <c r="B100" s="38"/>
      <c r="C100" s="245" t="s">
        <v>123</v>
      </c>
      <c r="D100" s="246" t="s">
        <v>1</v>
      </c>
      <c r="E100" s="247" t="s">
        <v>1</v>
      </c>
      <c r="F100" s="248">
        <v>151.13499999999999</v>
      </c>
      <c r="G100" s="33"/>
      <c r="H100" s="38"/>
    </row>
    <row r="101" spans="1:8" s="2" customFormat="1" ht="16.899999999999999" customHeight="1">
      <c r="A101" s="33"/>
      <c r="B101" s="38"/>
      <c r="C101" s="249" t="s">
        <v>123</v>
      </c>
      <c r="D101" s="249" t="s">
        <v>493</v>
      </c>
      <c r="E101" s="16" t="s">
        <v>1</v>
      </c>
      <c r="F101" s="250">
        <v>151.13499999999999</v>
      </c>
      <c r="G101" s="33"/>
      <c r="H101" s="38"/>
    </row>
    <row r="102" spans="1:8" s="2" customFormat="1" ht="16.899999999999999" customHeight="1">
      <c r="A102" s="33"/>
      <c r="B102" s="38"/>
      <c r="C102" s="245" t="s">
        <v>119</v>
      </c>
      <c r="D102" s="246" t="s">
        <v>1</v>
      </c>
      <c r="E102" s="247" t="s">
        <v>1</v>
      </c>
      <c r="F102" s="248">
        <v>348.15</v>
      </c>
      <c r="G102" s="33"/>
      <c r="H102" s="38"/>
    </row>
    <row r="103" spans="1:8" s="2" customFormat="1" ht="16.899999999999999" customHeight="1">
      <c r="A103" s="33"/>
      <c r="B103" s="38"/>
      <c r="C103" s="249" t="s">
        <v>1</v>
      </c>
      <c r="D103" s="249" t="s">
        <v>356</v>
      </c>
      <c r="E103" s="16" t="s">
        <v>1</v>
      </c>
      <c r="F103" s="250">
        <v>79.349999999999994</v>
      </c>
      <c r="G103" s="33"/>
      <c r="H103" s="38"/>
    </row>
    <row r="104" spans="1:8" s="2" customFormat="1" ht="16.899999999999999" customHeight="1">
      <c r="A104" s="33"/>
      <c r="B104" s="38"/>
      <c r="C104" s="249" t="s">
        <v>1</v>
      </c>
      <c r="D104" s="249" t="s">
        <v>357</v>
      </c>
      <c r="E104" s="16" t="s">
        <v>1</v>
      </c>
      <c r="F104" s="250">
        <v>268.8</v>
      </c>
      <c r="G104" s="33"/>
      <c r="H104" s="38"/>
    </row>
    <row r="105" spans="1:8" s="2" customFormat="1" ht="16.899999999999999" customHeight="1">
      <c r="A105" s="33"/>
      <c r="B105" s="38"/>
      <c r="C105" s="249" t="s">
        <v>119</v>
      </c>
      <c r="D105" s="249" t="s">
        <v>331</v>
      </c>
      <c r="E105" s="16" t="s">
        <v>1</v>
      </c>
      <c r="F105" s="250">
        <v>348.15</v>
      </c>
      <c r="G105" s="33"/>
      <c r="H105" s="38"/>
    </row>
    <row r="106" spans="1:8" s="2" customFormat="1" ht="16.899999999999999" customHeight="1">
      <c r="A106" s="33"/>
      <c r="B106" s="38"/>
      <c r="C106" s="245" t="s">
        <v>121</v>
      </c>
      <c r="D106" s="246" t="s">
        <v>1</v>
      </c>
      <c r="E106" s="247" t="s">
        <v>1</v>
      </c>
      <c r="F106" s="248">
        <v>271.85000000000002</v>
      </c>
      <c r="G106" s="33"/>
      <c r="H106" s="38"/>
    </row>
    <row r="107" spans="1:8" s="2" customFormat="1" ht="16.899999999999999" customHeight="1">
      <c r="A107" s="33"/>
      <c r="B107" s="38"/>
      <c r="C107" s="249" t="s">
        <v>1</v>
      </c>
      <c r="D107" s="249" t="s">
        <v>364</v>
      </c>
      <c r="E107" s="16" t="s">
        <v>1</v>
      </c>
      <c r="F107" s="250">
        <v>3.05</v>
      </c>
      <c r="G107" s="33"/>
      <c r="H107" s="38"/>
    </row>
    <row r="108" spans="1:8" s="2" customFormat="1" ht="16.899999999999999" customHeight="1">
      <c r="A108" s="33"/>
      <c r="B108" s="38"/>
      <c r="C108" s="249" t="s">
        <v>1</v>
      </c>
      <c r="D108" s="249" t="s">
        <v>357</v>
      </c>
      <c r="E108" s="16" t="s">
        <v>1</v>
      </c>
      <c r="F108" s="250">
        <v>268.8</v>
      </c>
      <c r="G108" s="33"/>
      <c r="H108" s="38"/>
    </row>
    <row r="109" spans="1:8" s="2" customFormat="1" ht="16.899999999999999" customHeight="1">
      <c r="A109" s="33"/>
      <c r="B109" s="38"/>
      <c r="C109" s="249" t="s">
        <v>121</v>
      </c>
      <c r="D109" s="249" t="s">
        <v>331</v>
      </c>
      <c r="E109" s="16" t="s">
        <v>1</v>
      </c>
      <c r="F109" s="250">
        <v>271.85000000000002</v>
      </c>
      <c r="G109" s="33"/>
      <c r="H109" s="38"/>
    </row>
    <row r="110" spans="1:8" s="2" customFormat="1" ht="16.899999999999999" customHeight="1">
      <c r="A110" s="33"/>
      <c r="B110" s="38"/>
      <c r="C110" s="245" t="s">
        <v>115</v>
      </c>
      <c r="D110" s="246" t="s">
        <v>1</v>
      </c>
      <c r="E110" s="247" t="s">
        <v>1</v>
      </c>
      <c r="F110" s="248">
        <v>14.7</v>
      </c>
      <c r="G110" s="33"/>
      <c r="H110" s="38"/>
    </row>
    <row r="111" spans="1:8" s="2" customFormat="1" ht="16.899999999999999" customHeight="1">
      <c r="A111" s="33"/>
      <c r="B111" s="38"/>
      <c r="C111" s="249" t="s">
        <v>115</v>
      </c>
      <c r="D111" s="249" t="s">
        <v>330</v>
      </c>
      <c r="E111" s="16" t="s">
        <v>1</v>
      </c>
      <c r="F111" s="250">
        <v>14.7</v>
      </c>
      <c r="G111" s="33"/>
      <c r="H111" s="38"/>
    </row>
    <row r="112" spans="1:8" s="2" customFormat="1" ht="16.899999999999999" customHeight="1">
      <c r="A112" s="33"/>
      <c r="B112" s="38"/>
      <c r="C112" s="251" t="s">
        <v>618</v>
      </c>
      <c r="D112" s="33"/>
      <c r="E112" s="33"/>
      <c r="F112" s="33"/>
      <c r="G112" s="33"/>
      <c r="H112" s="38"/>
    </row>
    <row r="113" spans="1:8" s="2" customFormat="1" ht="16.899999999999999" customHeight="1">
      <c r="A113" s="33"/>
      <c r="B113" s="38"/>
      <c r="C113" s="249" t="s">
        <v>323</v>
      </c>
      <c r="D113" s="249" t="s">
        <v>324</v>
      </c>
      <c r="E113" s="16" t="s">
        <v>164</v>
      </c>
      <c r="F113" s="250">
        <v>352.8</v>
      </c>
      <c r="G113" s="33"/>
      <c r="H113" s="38"/>
    </row>
    <row r="114" spans="1:8" s="2" customFormat="1" ht="16.899999999999999" customHeight="1">
      <c r="A114" s="33"/>
      <c r="B114" s="38"/>
      <c r="C114" s="249" t="s">
        <v>351</v>
      </c>
      <c r="D114" s="249" t="s">
        <v>352</v>
      </c>
      <c r="E114" s="16" t="s">
        <v>164</v>
      </c>
      <c r="F114" s="250">
        <v>348.15</v>
      </c>
      <c r="G114" s="33"/>
      <c r="H114" s="38"/>
    </row>
    <row r="115" spans="1:8" s="2" customFormat="1" ht="16.899999999999999" customHeight="1">
      <c r="A115" s="33"/>
      <c r="B115" s="38"/>
      <c r="C115" s="249" t="s">
        <v>359</v>
      </c>
      <c r="D115" s="249" t="s">
        <v>360</v>
      </c>
      <c r="E115" s="16" t="s">
        <v>164</v>
      </c>
      <c r="F115" s="250">
        <v>271.85000000000002</v>
      </c>
      <c r="G115" s="33"/>
      <c r="H115" s="38"/>
    </row>
    <row r="116" spans="1:8" s="2" customFormat="1" ht="16.899999999999999" customHeight="1">
      <c r="A116" s="33"/>
      <c r="B116" s="38"/>
      <c r="C116" s="249" t="s">
        <v>402</v>
      </c>
      <c r="D116" s="249" t="s">
        <v>403</v>
      </c>
      <c r="E116" s="16" t="s">
        <v>164</v>
      </c>
      <c r="F116" s="250">
        <v>268.8</v>
      </c>
      <c r="G116" s="33"/>
      <c r="H116" s="38"/>
    </row>
    <row r="117" spans="1:8" s="2" customFormat="1" ht="16.899999999999999" customHeight="1">
      <c r="A117" s="33"/>
      <c r="B117" s="38"/>
      <c r="C117" s="249" t="s">
        <v>418</v>
      </c>
      <c r="D117" s="249" t="s">
        <v>419</v>
      </c>
      <c r="E117" s="16" t="s">
        <v>164</v>
      </c>
      <c r="F117" s="250">
        <v>268.8</v>
      </c>
      <c r="G117" s="33"/>
      <c r="H117" s="38"/>
    </row>
    <row r="118" spans="1:8" s="2" customFormat="1" ht="16.899999999999999" customHeight="1">
      <c r="A118" s="33"/>
      <c r="B118" s="38"/>
      <c r="C118" s="245" t="s">
        <v>113</v>
      </c>
      <c r="D118" s="246" t="s">
        <v>1</v>
      </c>
      <c r="E118" s="247" t="s">
        <v>1</v>
      </c>
      <c r="F118" s="248">
        <v>254.1</v>
      </c>
      <c r="G118" s="33"/>
      <c r="H118" s="38"/>
    </row>
    <row r="119" spans="1:8" s="2" customFormat="1" ht="16.899999999999999" customHeight="1">
      <c r="A119" s="33"/>
      <c r="B119" s="38"/>
      <c r="C119" s="249" t="s">
        <v>113</v>
      </c>
      <c r="D119" s="249" t="s">
        <v>329</v>
      </c>
      <c r="E119" s="16" t="s">
        <v>1</v>
      </c>
      <c r="F119" s="250">
        <v>254.1</v>
      </c>
      <c r="G119" s="33"/>
      <c r="H119" s="38"/>
    </row>
    <row r="120" spans="1:8" s="2" customFormat="1" ht="16.899999999999999" customHeight="1">
      <c r="A120" s="33"/>
      <c r="B120" s="38"/>
      <c r="C120" s="251" t="s">
        <v>618</v>
      </c>
      <c r="D120" s="33"/>
      <c r="E120" s="33"/>
      <c r="F120" s="33"/>
      <c r="G120" s="33"/>
      <c r="H120" s="38"/>
    </row>
    <row r="121" spans="1:8" s="2" customFormat="1" ht="16.899999999999999" customHeight="1">
      <c r="A121" s="33"/>
      <c r="B121" s="38"/>
      <c r="C121" s="249" t="s">
        <v>323</v>
      </c>
      <c r="D121" s="249" t="s">
        <v>324</v>
      </c>
      <c r="E121" s="16" t="s">
        <v>164</v>
      </c>
      <c r="F121" s="250">
        <v>352.8</v>
      </c>
      <c r="G121" s="33"/>
      <c r="H121" s="38"/>
    </row>
    <row r="122" spans="1:8" s="2" customFormat="1" ht="16.899999999999999" customHeight="1">
      <c r="A122" s="33"/>
      <c r="B122" s="38"/>
      <c r="C122" s="249" t="s">
        <v>351</v>
      </c>
      <c r="D122" s="249" t="s">
        <v>352</v>
      </c>
      <c r="E122" s="16" t="s">
        <v>164</v>
      </c>
      <c r="F122" s="250">
        <v>348.15</v>
      </c>
      <c r="G122" s="33"/>
      <c r="H122" s="38"/>
    </row>
    <row r="123" spans="1:8" s="2" customFormat="1" ht="16.899999999999999" customHeight="1">
      <c r="A123" s="33"/>
      <c r="B123" s="38"/>
      <c r="C123" s="249" t="s">
        <v>359</v>
      </c>
      <c r="D123" s="249" t="s">
        <v>360</v>
      </c>
      <c r="E123" s="16" t="s">
        <v>164</v>
      </c>
      <c r="F123" s="250">
        <v>271.85000000000002</v>
      </c>
      <c r="G123" s="33"/>
      <c r="H123" s="38"/>
    </row>
    <row r="124" spans="1:8" s="2" customFormat="1" ht="16.899999999999999" customHeight="1">
      <c r="A124" s="33"/>
      <c r="B124" s="38"/>
      <c r="C124" s="249" t="s">
        <v>402</v>
      </c>
      <c r="D124" s="249" t="s">
        <v>403</v>
      </c>
      <c r="E124" s="16" t="s">
        <v>164</v>
      </c>
      <c r="F124" s="250">
        <v>268.8</v>
      </c>
      <c r="G124" s="33"/>
      <c r="H124" s="38"/>
    </row>
    <row r="125" spans="1:8" s="2" customFormat="1" ht="16.899999999999999" customHeight="1">
      <c r="A125" s="33"/>
      <c r="B125" s="38"/>
      <c r="C125" s="249" t="s">
        <v>418</v>
      </c>
      <c r="D125" s="249" t="s">
        <v>419</v>
      </c>
      <c r="E125" s="16" t="s">
        <v>164</v>
      </c>
      <c r="F125" s="250">
        <v>268.8</v>
      </c>
      <c r="G125" s="33"/>
      <c r="H125" s="38"/>
    </row>
    <row r="126" spans="1:8" s="2" customFormat="1" ht="16.899999999999999" customHeight="1">
      <c r="A126" s="33"/>
      <c r="B126" s="38"/>
      <c r="C126" s="245" t="s">
        <v>109</v>
      </c>
      <c r="D126" s="246" t="s">
        <v>1</v>
      </c>
      <c r="E126" s="247" t="s">
        <v>1</v>
      </c>
      <c r="F126" s="248">
        <v>64.272000000000006</v>
      </c>
      <c r="G126" s="33"/>
      <c r="H126" s="38"/>
    </row>
    <row r="127" spans="1:8" s="2" customFormat="1" ht="16.899999999999999" customHeight="1">
      <c r="A127" s="33"/>
      <c r="B127" s="38"/>
      <c r="C127" s="249" t="s">
        <v>109</v>
      </c>
      <c r="D127" s="249" t="s">
        <v>257</v>
      </c>
      <c r="E127" s="16" t="s">
        <v>1</v>
      </c>
      <c r="F127" s="250">
        <v>64.272000000000006</v>
      </c>
      <c r="G127" s="33"/>
      <c r="H127" s="38"/>
    </row>
    <row r="128" spans="1:8" s="2" customFormat="1" ht="16.899999999999999" customHeight="1">
      <c r="A128" s="33"/>
      <c r="B128" s="38"/>
      <c r="C128" s="251" t="s">
        <v>618</v>
      </c>
      <c r="D128" s="33"/>
      <c r="E128" s="33"/>
      <c r="F128" s="33"/>
      <c r="G128" s="33"/>
      <c r="H128" s="38"/>
    </row>
    <row r="129" spans="1:8" s="2" customFormat="1" ht="16.899999999999999" customHeight="1">
      <c r="A129" s="33"/>
      <c r="B129" s="38"/>
      <c r="C129" s="249" t="s">
        <v>252</v>
      </c>
      <c r="D129" s="249" t="s">
        <v>253</v>
      </c>
      <c r="E129" s="16" t="s">
        <v>226</v>
      </c>
      <c r="F129" s="250">
        <v>64.272000000000006</v>
      </c>
      <c r="G129" s="33"/>
      <c r="H129" s="38"/>
    </row>
    <row r="130" spans="1:8" s="2" customFormat="1" ht="16.899999999999999" customHeight="1">
      <c r="A130" s="33"/>
      <c r="B130" s="38"/>
      <c r="C130" s="249" t="s">
        <v>259</v>
      </c>
      <c r="D130" s="249" t="s">
        <v>260</v>
      </c>
      <c r="E130" s="16" t="s">
        <v>226</v>
      </c>
      <c r="F130" s="250">
        <v>771.26400000000001</v>
      </c>
      <c r="G130" s="33"/>
      <c r="H130" s="38"/>
    </row>
    <row r="131" spans="1:8" s="2" customFormat="1" ht="16.899999999999999" customHeight="1">
      <c r="A131" s="33"/>
      <c r="B131" s="38"/>
      <c r="C131" s="249" t="s">
        <v>272</v>
      </c>
      <c r="D131" s="249" t="s">
        <v>273</v>
      </c>
      <c r="E131" s="16" t="s">
        <v>274</v>
      </c>
      <c r="F131" s="250">
        <v>109.262</v>
      </c>
      <c r="G131" s="33"/>
      <c r="H131" s="38"/>
    </row>
    <row r="132" spans="1:8" s="2" customFormat="1" ht="7.35" customHeight="1">
      <c r="A132" s="33"/>
      <c r="B132" s="134"/>
      <c r="C132" s="135"/>
      <c r="D132" s="135"/>
      <c r="E132" s="135"/>
      <c r="F132" s="135"/>
      <c r="G132" s="135"/>
      <c r="H132" s="38"/>
    </row>
    <row r="133" spans="1:8" s="2" customFormat="1" ht="11.25">
      <c r="A133" s="33"/>
      <c r="B133" s="33"/>
      <c r="C133" s="33"/>
      <c r="D133" s="33"/>
      <c r="E133" s="33"/>
      <c r="F133" s="33"/>
      <c r="G133" s="33"/>
      <c r="H133" s="33"/>
    </row>
  </sheetData>
  <sheetProtection algorithmName="SHA-512" hashValue="fFhjDI8UNVt+25DFLb0ht7uZNMXPKr847BTYWavqUPguMS1QCLCqyJWeHLPfbwnHb8+2Ves4WHVYrH0W5a7jsw==" saltValue="aEKFJJBIL4szh1q38kbNPogc70J81JTtDiZyLMeGZbbpdrRpZwNWVvdOvjTEzbpix4jDVyR4IRsebglAiSRuS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1148_UB_03_Stolarska - Uh...</vt:lpstr>
      <vt:lpstr>Seznam figur</vt:lpstr>
      <vt:lpstr>'1148_UB_03_Stolarska - Uh...'!Názvy_tisku</vt:lpstr>
      <vt:lpstr>'Rekapitulace stavby'!Názvy_tisku</vt:lpstr>
      <vt:lpstr>'Seznam figur'!Názvy_tisku</vt:lpstr>
      <vt:lpstr>'1148_UB_03_Stolarska - Uh...'!Oblast_tisku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Hečová Petra, Ing</cp:lastModifiedBy>
  <cp:lastPrinted>2024-04-29T06:43:07Z</cp:lastPrinted>
  <dcterms:created xsi:type="dcterms:W3CDTF">2024-02-06T16:07:05Z</dcterms:created>
  <dcterms:modified xsi:type="dcterms:W3CDTF">2024-04-29T06:43:14Z</dcterms:modified>
</cp:coreProperties>
</file>