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O:\____OI\_VEŘEJNÉ ZAKÁZKY\VZ_malého_rozsahu_2024\Protierozní opatření Zákřov, Uhřicka, Maršov; Větrolam V6\"/>
    </mc:Choice>
  </mc:AlternateContent>
  <bookViews>
    <workbookView xWindow="0" yWindow="0" windowWidth="17256" windowHeight="5952" tabRatio="827" activeTab="4"/>
  </bookViews>
  <sheets>
    <sheet name="Titul. str." sheetId="1" r:id="rId1"/>
    <sheet name="Rekapitulace" sheetId="2" r:id="rId2"/>
    <sheet name="Lokalita_A_-_PeO_1_" sheetId="4" r:id="rId3"/>
    <sheet name="Lokalita_B_-_PeO_2" sheetId="5" r:id="rId4"/>
    <sheet name="Lokality_Neuznatelné_náklady" sheetId="11" r:id="rId5"/>
    <sheet name="Lokalita_C_-_SDSO_2" sheetId="6" r:id="rId6"/>
    <sheet name="Výkaz_výměr" sheetId="7" r:id="rId7"/>
    <sheet name="Seznam_rostlin" sheetId="9" r:id="rId8"/>
    <sheet name="Větrolam Černý kopec" sheetId="12" r:id="rId9"/>
    <sheet name="VRN" sheetId="14" r:id="rId10"/>
  </sheets>
  <definedNames>
    <definedName name="_xlnm.Print_Area" localSheetId="2">'Lokalita_A_-_PeO_1_'!$A$1:$G$34</definedName>
    <definedName name="_xlnm.Print_Area" localSheetId="3">'Lokalita_B_-_PeO_2'!$A$1:$G$107</definedName>
    <definedName name="_xlnm.Print_Area" localSheetId="5">'Lokalita_C_-_SDSO_2'!$A$1:$G$92</definedName>
    <definedName name="_xlnm.Print_Area" localSheetId="4">Lokality_Neuznatelné_náklady!$1:$55</definedName>
    <definedName name="_xlnm.Print_Area" localSheetId="0">'Titul. str.'!$A$1:$D$41</definedName>
  </definedNames>
  <calcPr calcId="152511"/>
</workbook>
</file>

<file path=xl/calcChain.xml><?xml version="1.0" encoding="utf-8"?>
<calcChain xmlns="http://schemas.openxmlformats.org/spreadsheetml/2006/main">
  <c r="E33" i="6" l="1"/>
  <c r="E14" i="6"/>
  <c r="E8" i="5"/>
  <c r="E7" i="5"/>
  <c r="E14" i="4"/>
  <c r="E13" i="4"/>
  <c r="G45" i="11" l="1"/>
  <c r="G41" i="11"/>
  <c r="G37" i="11"/>
  <c r="G35" i="11"/>
  <c r="E26" i="14"/>
  <c r="E9" i="14"/>
  <c r="E20" i="14"/>
  <c r="G14" i="5" l="1"/>
  <c r="D22" i="2"/>
  <c r="G52" i="11"/>
  <c r="G51" i="11" s="1"/>
  <c r="G53" i="11" l="1"/>
  <c r="D17" i="2"/>
  <c r="G55" i="12"/>
  <c r="G54" i="12"/>
  <c r="G53" i="12"/>
  <c r="G52" i="12"/>
  <c r="G56" i="12" s="1"/>
  <c r="E10" i="12"/>
  <c r="E16" i="12" s="1"/>
  <c r="G9" i="12"/>
  <c r="G8" i="12"/>
  <c r="G7" i="12"/>
  <c r="G6" i="12"/>
  <c r="G10" i="12" s="1"/>
  <c r="G42" i="12" s="1"/>
  <c r="E34" i="12" l="1"/>
  <c r="E38" i="12" s="1"/>
  <c r="G38" i="12" s="1"/>
  <c r="E35" i="12"/>
  <c r="G35" i="12" s="1"/>
  <c r="E36" i="12"/>
  <c r="G36" i="12" s="1"/>
  <c r="E37" i="12"/>
  <c r="G37" i="12" s="1"/>
  <c r="E17" i="12"/>
  <c r="E24" i="12"/>
  <c r="G24" i="12" s="1"/>
  <c r="E23" i="12"/>
  <c r="G23" i="12" s="1"/>
  <c r="G16" i="12"/>
  <c r="E26" i="12"/>
  <c r="G26" i="12" s="1"/>
  <c r="E25" i="12"/>
  <c r="G25" i="12" s="1"/>
  <c r="E22" i="12"/>
  <c r="G22" i="12" s="1"/>
  <c r="E21" i="12"/>
  <c r="E20" i="12"/>
  <c r="G20" i="12" s="1"/>
  <c r="E19" i="12"/>
  <c r="G19" i="12" s="1"/>
  <c r="G57" i="12"/>
  <c r="G58" i="12"/>
  <c r="G34" i="12"/>
  <c r="E33" i="12"/>
  <c r="G33" i="12" s="1"/>
  <c r="G39" i="12" s="1"/>
  <c r="G44" i="12" s="1"/>
  <c r="G59" i="12" l="1"/>
  <c r="D12" i="2"/>
  <c r="E27" i="12"/>
  <c r="G27" i="12" s="1"/>
  <c r="G21" i="12"/>
  <c r="E18" i="12"/>
  <c r="G18" i="12" s="1"/>
  <c r="G17" i="12"/>
  <c r="G28" i="12" l="1"/>
  <c r="G43" i="12" s="1"/>
  <c r="G45" i="12" s="1"/>
  <c r="E90" i="6"/>
  <c r="E86" i="6"/>
  <c r="E82" i="6"/>
  <c r="E78" i="6"/>
  <c r="E43" i="11"/>
  <c r="G43" i="11" s="1"/>
  <c r="G42" i="11" s="1"/>
  <c r="E39" i="11"/>
  <c r="G39" i="11" s="1"/>
  <c r="G38" i="11" s="1"/>
  <c r="E35" i="11"/>
  <c r="E28" i="11"/>
  <c r="G28" i="11" s="1"/>
  <c r="E105" i="5"/>
  <c r="E101" i="5"/>
  <c r="E97" i="5"/>
  <c r="E93" i="5"/>
  <c r="E27" i="11"/>
  <c r="G27" i="11" s="1"/>
  <c r="E22" i="11"/>
  <c r="G22" i="11" s="1"/>
  <c r="E13" i="11"/>
  <c r="E12" i="11" s="1"/>
  <c r="G12" i="11" s="1"/>
  <c r="E70" i="6"/>
  <c r="E71" i="6" s="1"/>
  <c r="E86" i="5"/>
  <c r="E85" i="5"/>
  <c r="G14" i="11"/>
  <c r="G16" i="11"/>
  <c r="G20" i="11"/>
  <c r="G21" i="11"/>
  <c r="G23" i="11"/>
  <c r="G24" i="11"/>
  <c r="G25" i="11"/>
  <c r="G34" i="11"/>
  <c r="E26" i="11"/>
  <c r="G26" i="11" s="1"/>
  <c r="E17" i="11"/>
  <c r="E18" i="11" s="1"/>
  <c r="G18" i="11" s="1"/>
  <c r="E15" i="11"/>
  <c r="E16" i="11" s="1"/>
  <c r="G46" i="12" l="1"/>
  <c r="D11" i="2"/>
  <c r="G46" i="11"/>
  <c r="D16" i="2" s="1"/>
  <c r="G17" i="11"/>
  <c r="G15" i="11"/>
  <c r="G13" i="11"/>
  <c r="E30" i="11" l="1"/>
  <c r="G30" i="11" s="1"/>
  <c r="E29" i="11"/>
  <c r="G29" i="11" s="1"/>
  <c r="E19" i="11"/>
  <c r="G19" i="11" s="1"/>
  <c r="G11" i="11"/>
  <c r="G8" i="11"/>
  <c r="G7" i="11"/>
  <c r="E6" i="11"/>
  <c r="G6" i="11" s="1"/>
  <c r="C37" i="9"/>
  <c r="E36" i="9"/>
  <c r="E35" i="9"/>
  <c r="E34" i="9"/>
  <c r="E33" i="9"/>
  <c r="E32" i="9"/>
  <c r="E31" i="9"/>
  <c r="E30" i="9"/>
  <c r="E29" i="9"/>
  <c r="E28" i="9"/>
  <c r="C27" i="9"/>
  <c r="E45" i="6" s="1"/>
  <c r="E26" i="9"/>
  <c r="E25" i="9"/>
  <c r="E24" i="9"/>
  <c r="C18" i="9"/>
  <c r="E17" i="9"/>
  <c r="E16" i="9"/>
  <c r="E15" i="9"/>
  <c r="E14" i="9"/>
  <c r="E13" i="9"/>
  <c r="E12" i="9"/>
  <c r="E11" i="9"/>
  <c r="E10" i="9"/>
  <c r="E9" i="9"/>
  <c r="E8" i="9"/>
  <c r="C7" i="9"/>
  <c r="E6" i="9"/>
  <c r="E7" i="9" s="1"/>
  <c r="C24" i="7"/>
  <c r="B16" i="7"/>
  <c r="C8" i="7"/>
  <c r="E50" i="6"/>
  <c r="E51" i="6" s="1"/>
  <c r="E42" i="6"/>
  <c r="E41" i="6"/>
  <c r="E36" i="6"/>
  <c r="E39" i="6" s="1"/>
  <c r="E34" i="6"/>
  <c r="E35" i="6" s="1"/>
  <c r="E20" i="6"/>
  <c r="E26" i="6" s="1"/>
  <c r="G26" i="6" s="1"/>
  <c r="G27" i="6" s="1"/>
  <c r="D10" i="2" s="1"/>
  <c r="G19" i="6"/>
  <c r="E19" i="6"/>
  <c r="G14" i="6"/>
  <c r="G15" i="6" s="1"/>
  <c r="G9" i="6"/>
  <c r="G8" i="6"/>
  <c r="E64" i="5"/>
  <c r="E65" i="5" s="1"/>
  <c r="E51" i="5"/>
  <c r="E56" i="5" s="1"/>
  <c r="E45" i="5"/>
  <c r="E46" i="5" s="1"/>
  <c r="E42" i="5"/>
  <c r="E43" i="5" s="1"/>
  <c r="E44" i="5" s="1"/>
  <c r="E39" i="5"/>
  <c r="E48" i="5" s="1"/>
  <c r="G26" i="5"/>
  <c r="G24" i="5"/>
  <c r="G22" i="5"/>
  <c r="G20" i="5"/>
  <c r="E15" i="5"/>
  <c r="E61" i="5" s="1"/>
  <c r="G13" i="5"/>
  <c r="G8" i="5"/>
  <c r="E50" i="5"/>
  <c r="E32" i="4"/>
  <c r="E31" i="4"/>
  <c r="E30" i="4"/>
  <c r="E29" i="4"/>
  <c r="E28" i="4"/>
  <c r="E27" i="4"/>
  <c r="E26" i="4"/>
  <c r="E23" i="4"/>
  <c r="E33" i="4" s="1"/>
  <c r="G14" i="4"/>
  <c r="G13" i="4"/>
  <c r="G8" i="4"/>
  <c r="G7" i="4"/>
  <c r="G9" i="4" s="1"/>
  <c r="E24" i="4" l="1"/>
  <c r="E25" i="4" s="1"/>
  <c r="G15" i="4"/>
  <c r="G10" i="6"/>
  <c r="G27" i="5"/>
  <c r="G17" i="4"/>
  <c r="D5" i="2" s="1"/>
  <c r="G10" i="11"/>
  <c r="D15" i="2" s="1"/>
  <c r="E40" i="6"/>
  <c r="E44" i="6"/>
  <c r="G20" i="6"/>
  <c r="G21" i="6" s="1"/>
  <c r="E37" i="6"/>
  <c r="E38" i="6" s="1"/>
  <c r="E57" i="5"/>
  <c r="E58" i="5"/>
  <c r="E52" i="5"/>
  <c r="E40" i="5"/>
  <c r="E41" i="5" s="1"/>
  <c r="E53" i="5"/>
  <c r="E54" i="5" s="1"/>
  <c r="E55" i="5" s="1"/>
  <c r="E60" i="5"/>
  <c r="E47" i="5"/>
  <c r="G7" i="5"/>
  <c r="G9" i="5" s="1"/>
  <c r="E27" i="9"/>
  <c r="E37" i="9"/>
  <c r="E18" i="9"/>
  <c r="E32" i="5"/>
  <c r="G32" i="5" s="1"/>
  <c r="G33" i="5" s="1"/>
  <c r="D8" i="2" s="1"/>
  <c r="E76" i="5"/>
  <c r="E78" i="5"/>
  <c r="E79" i="5" s="1"/>
  <c r="E63" i="5"/>
  <c r="E62" i="5"/>
  <c r="E46" i="6"/>
  <c r="E62" i="6" s="1"/>
  <c r="E63" i="6"/>
  <c r="E64" i="6" s="1"/>
  <c r="E61" i="6"/>
  <c r="E65" i="6"/>
  <c r="G15" i="5"/>
  <c r="G16" i="5" s="1"/>
  <c r="G5" i="11"/>
  <c r="D14" i="2" s="1"/>
  <c r="G22" i="6" l="1"/>
  <c r="D9" i="2" s="1"/>
  <c r="D21" i="2"/>
  <c r="G28" i="5"/>
  <c r="D7" i="2" s="1"/>
  <c r="G31" i="11"/>
  <c r="E72" i="6"/>
  <c r="E69" i="6"/>
  <c r="E67" i="6"/>
  <c r="E74" i="6"/>
  <c r="E66" i="6"/>
  <c r="E68" i="6" s="1"/>
  <c r="E77" i="5"/>
  <c r="E80" i="5"/>
  <c r="D20" i="2" l="1"/>
  <c r="D23" i="2" s="1"/>
  <c r="D24" i="2" s="1"/>
  <c r="D25" i="2" s="1"/>
  <c r="E91" i="6"/>
  <c r="E87" i="6"/>
  <c r="E76" i="6"/>
  <c r="E75" i="6"/>
  <c r="E82" i="5"/>
  <c r="E81" i="5"/>
  <c r="E83" i="5" s="1"/>
  <c r="E89" i="5"/>
  <c r="E87" i="5"/>
  <c r="E84" i="5"/>
  <c r="E79" i="6"/>
  <c r="E80" i="6" s="1"/>
  <c r="E83" i="6"/>
  <c r="E94" i="5" l="1"/>
  <c r="E95" i="5" s="1"/>
  <c r="E98" i="5"/>
  <c r="E90" i="5"/>
  <c r="E102" i="5"/>
  <c r="E91" i="5"/>
  <c r="E106" i="5"/>
</calcChain>
</file>

<file path=xl/sharedStrings.xml><?xml version="1.0" encoding="utf-8"?>
<sst xmlns="http://schemas.openxmlformats.org/spreadsheetml/2006/main" count="873" uniqueCount="370">
  <si>
    <t>R O Z P O Č E T</t>
  </si>
  <si>
    <t>REKAPITULACE</t>
  </si>
  <si>
    <t>Lokalita A - PeO 1</t>
  </si>
  <si>
    <t>Realizace opatření</t>
  </si>
  <si>
    <t>Následná péče o zeleň – tříletá</t>
  </si>
  <si>
    <t>Lokalita B - PeO 2</t>
  </si>
  <si>
    <t>Lokalita C SDSO 2</t>
  </si>
  <si>
    <t xml:space="preserve">Uznatelné náklady celkem </t>
  </si>
  <si>
    <t>Neuznatelné náklady celkem</t>
  </si>
  <si>
    <t>Celkem bez DPH</t>
  </si>
  <si>
    <t>DPH 21%</t>
  </si>
  <si>
    <t>Celkem vč.DPH</t>
  </si>
  <si>
    <t xml:space="preserve"> </t>
  </si>
  <si>
    <t>poř.č.</t>
  </si>
  <si>
    <t>pol.číslo</t>
  </si>
  <si>
    <t>Položky</t>
  </si>
  <si>
    <t>m.j.</t>
  </si>
  <si>
    <t>počet m.j.</t>
  </si>
  <si>
    <t>cena za m.j.</t>
  </si>
  <si>
    <t>cena celkem</t>
  </si>
  <si>
    <t>ODSTRANĚNÍ DŘEVIN</t>
  </si>
  <si>
    <t>111251115</t>
  </si>
  <si>
    <t>Drcení ořezaných větví průměru do 15 cm</t>
  </si>
  <si>
    <t>m3</t>
  </si>
  <si>
    <t>kus</t>
  </si>
  <si>
    <t>121101202</t>
  </si>
  <si>
    <t>Odstranění bioodpadu s přemístěním do 20 m kompost, tráva, větve, listí</t>
  </si>
  <si>
    <t>Pozn. Rozpočet je sestaven dle platných "Nákladů obvyklých opatření" AOPK.</t>
  </si>
  <si>
    <t>Agregované položky -  součástí všech agregovaných položek je doprava a přesun materiálu na lokalitě</t>
  </si>
  <si>
    <t xml:space="preserve"> VYTYČENÍ POZEMKU</t>
  </si>
  <si>
    <t>A:</t>
  </si>
  <si>
    <t>Geodetické práce</t>
  </si>
  <si>
    <t>Zaměření, vytyčení a vyhotovení geometrického plánu nebo záznamu podrobného měření změn</t>
  </si>
  <si>
    <t>m</t>
  </si>
  <si>
    <t>Stabilizace lomových bodů mezníkem</t>
  </si>
  <si>
    <t>ks</t>
  </si>
  <si>
    <t xml:space="preserve"> VYTYČENÍ POZEMKU celkem</t>
  </si>
  <si>
    <t>ZALOŽENÍ LUČNÍCH TRÁVNÍKŮ</t>
  </si>
  <si>
    <t>ZALOŽENÍ LUČNÍCH TRÁVNÍKŮ celkem</t>
  </si>
  <si>
    <t xml:space="preserve">REALIZACE OPATŘENÍ  - LOKALITA A - Peo 1 CELKEM </t>
  </si>
  <si>
    <t>Příloha : Výkaz výměr k požadovaným pracovním operacím, které musí být zahrnuty do rozpočtované ceny :</t>
  </si>
  <si>
    <t>operace/materiál</t>
  </si>
  <si>
    <t>poznámka</t>
  </si>
  <si>
    <t>Založení trávníku:</t>
  </si>
  <si>
    <t xml:space="preserve">Pokosení ruderálního porostu </t>
  </si>
  <si>
    <t>Hubení plevele plošným postřikem ploch do 5 ha</t>
  </si>
  <si>
    <t>Úprava půdy podmítkou ploch do 5 ha sklonu do 5°</t>
  </si>
  <si>
    <t xml:space="preserve">Obdělání půdy smykováním </t>
  </si>
  <si>
    <t>Obdělání půdy vláčením  2x</t>
  </si>
  <si>
    <t xml:space="preserve">Obdělání půdy válením 2x </t>
  </si>
  <si>
    <t>Založení lučního trávníku výsevem pl přes 1000 m2 v rovině a ve svahu do 1:5</t>
  </si>
  <si>
    <t>m2</t>
  </si>
  <si>
    <t xml:space="preserve">kg </t>
  </si>
  <si>
    <t>3 KN</t>
  </si>
  <si>
    <t>1 B</t>
  </si>
  <si>
    <t>Chemický postřik 8l/ha</t>
  </si>
  <si>
    <t>l</t>
  </si>
  <si>
    <t>12</t>
  </si>
  <si>
    <t>Poplatek za uložení bioodpadu na skládce</t>
  </si>
  <si>
    <t>t</t>
  </si>
  <si>
    <t>ZALOŽENÍ LUČNÍHO TRÁVNÍKU</t>
  </si>
  <si>
    <t>podsev na 70% plochy</t>
  </si>
  <si>
    <t>Zatravnění regionální luční směsí</t>
  </si>
  <si>
    <t>nove základané luční porosty na 30 % plochy</t>
  </si>
  <si>
    <t>ZALOŽENÍ LUČNÍHO TRÁVNÍKU celkem</t>
  </si>
  <si>
    <t>VÝSADBY OVOCNÝCH A ALEJOVÝCH STROMŮ</t>
  </si>
  <si>
    <t>B:</t>
  </si>
  <si>
    <t>Výsadba ovocného špičáku, minimální výška 150 cm</t>
  </si>
  <si>
    <t>VÝSADBY OVOCNÝCH A ALEJOVÝCH STROMŮ celkem</t>
  </si>
  <si>
    <t>OŠETŘENÍ STÁVAJÍCÍCH DŘEVIN</t>
  </si>
  <si>
    <t>C1:</t>
  </si>
  <si>
    <t>Výchovný řez neovocných stromů - výška stromu do 4 m</t>
  </si>
  <si>
    <t>C2:</t>
  </si>
  <si>
    <t>Řez stromu s plochou do 50 m²</t>
  </si>
  <si>
    <t>C3:</t>
  </si>
  <si>
    <t>Řez ovocných dřevin výchovný 1 až 5 let po výsadbě</t>
  </si>
  <si>
    <t>C4:</t>
  </si>
  <si>
    <t>Řezy udržovací u ovocných dřevin - plocha stromu do 50 m²</t>
  </si>
  <si>
    <t>OŠETŘENÍ STÁVAJÍCÍCH DŘEVIN celkem</t>
  </si>
  <si>
    <t>TŘÍLETÁ NÁSLEDNÁ PÉČE O VÝSADBY</t>
  </si>
  <si>
    <t xml:space="preserve">D: </t>
  </si>
  <si>
    <t>TŘÍLETÁ NÁSLEDNÁ PÉČE O VÝSADBY celkem</t>
  </si>
  <si>
    <t xml:space="preserve">REALIZACE OPATŘENÍ  - LOKALITA B - PeO 2 CELKEM </t>
  </si>
  <si>
    <t>bude použito na mulčování stromů</t>
  </si>
  <si>
    <t>Výsadba stromů:</t>
  </si>
  <si>
    <t>Vytýčení výsadeb</t>
  </si>
  <si>
    <t xml:space="preserve">balové stromy </t>
  </si>
  <si>
    <t>Výsadba dřeviny s balem do předem vyhloubené jamky se zalitím na svahu přes 1:5 do 1:2, při průměru balu do 20 cm</t>
  </si>
  <si>
    <t>balové stromy</t>
  </si>
  <si>
    <t>Carpinus betulus - Habr obecný, ok 12-14 cm, bal</t>
  </si>
  <si>
    <t>Quercus robur  - Dub letní, ok 12-14 cm bal</t>
  </si>
  <si>
    <t>Tilia cordata - Lípa srdčitá, ok 12-14 cm, bal</t>
  </si>
  <si>
    <t>prostokořenné stromy</t>
  </si>
  <si>
    <t>Výsadba stromu prostokořenného do předem vyhloubené jamky se zalitím v rovině nebo na svahu do 1:5, při průměru balu do 40 cm a výšce kmene do 1,8 m</t>
  </si>
  <si>
    <t>Jabloň Jadernička Moravská - špičák min. v 150 cm</t>
  </si>
  <si>
    <t>Jabloň James Grieve - špičák min v 150 cm</t>
  </si>
  <si>
    <t>Jabloň Panenské české - špičák min. v 150 cm</t>
  </si>
  <si>
    <t>Jabloň Wealthy - špičák min. v 150 cm</t>
  </si>
  <si>
    <t>Ořešák Siefersdorský - špičák min. v 150 cm</t>
  </si>
  <si>
    <t>Třešeň Kaštánka - špičák min. v 150 cm</t>
  </si>
  <si>
    <t>Třešeň Skalka - špičák min.v 150 cm</t>
  </si>
  <si>
    <t>Višeň Amarelka královská - špičák min. v 150 cm</t>
  </si>
  <si>
    <t>Višeň Královna Hortenzie - špičák min. v 150 cm</t>
  </si>
  <si>
    <t>Hnojení rostlin umělým tabletovým hnojivem N/P/K/Mg ( 5x10g) jednotlivě k rostlinám</t>
  </si>
  <si>
    <t>Tabletové vícesložkové hnojivo s postupným uvolňováním živin (5ks k 1 rostlině)</t>
  </si>
  <si>
    <t>Aplikace hydroabsorbentu do výsadbové jámy, 100g/ ks</t>
  </si>
  <si>
    <t>kg</t>
  </si>
  <si>
    <t>Hydroabsorbent</t>
  </si>
  <si>
    <t>Ukotvení dřevin třemi kůly přes 2 m do 3m</t>
  </si>
  <si>
    <t>Úvazek ( 2m/ks)</t>
  </si>
  <si>
    <t>Příčka, půlená kulatina, frézovaná , prům 6 cm, délky min 60 cm</t>
  </si>
  <si>
    <t>Zhotovení závlahové mísy u solitréních dřevin v rovině o prům. mísy do 0,5  m</t>
  </si>
  <si>
    <t>Ošetření a ochrana stromů proti škodám zvěří nátěrem</t>
  </si>
  <si>
    <t>Repelentní přípravek proti okusu zvěří</t>
  </si>
  <si>
    <t>Ochrana dřevin před okusem zvěří pletivem výšky do 2 m, výška pletiva bude přizpůsobena výšce nasazení korunky</t>
  </si>
  <si>
    <t>Pletivo pozinkované 160/20/2 - individuální  ochrana dřevin (3,2 bm/ks), hřebíky a skoby k uchycení kůlů a pletiva</t>
  </si>
  <si>
    <t>Mulčování rostlin senem, tl. 10-15cm, v rovině (0,25 m2/ks)</t>
  </si>
  <si>
    <t>Seno získané z pokosení louky</t>
  </si>
  <si>
    <t>Zalití rostlin vodou  (50l/ks), vč. ceny vody 3x</t>
  </si>
  <si>
    <t>Voda na zálivku</t>
  </si>
  <si>
    <t>Dovoz vody pro zálivku na vzdálenost do 1000m 3x</t>
  </si>
  <si>
    <t>Následná péče o výsadby – 1.ROK</t>
  </si>
  <si>
    <t>Zalití rostlin jednotlivě (8x ročně)</t>
  </si>
  <si>
    <t>Kontrola, doplnění nebo odstranění kotvících a ochranných prvků, hnojení, kypření výsadbové mísy, výchovný řez, vyžínání porostu, odplevelování, ochranu proti chorobám a škůdcům, doplnění mulče</t>
  </si>
  <si>
    <t>kpl</t>
  </si>
  <si>
    <t>Následná péče o výsadby – 2. ROK</t>
  </si>
  <si>
    <t>Zalití rostlin jednotlivě (6x ročně)</t>
  </si>
  <si>
    <t>Následná péče o výsadby – 3. ROK</t>
  </si>
  <si>
    <t>Zalití rostlin jednotlivě (4x ročně)</t>
  </si>
  <si>
    <t>C:</t>
  </si>
  <si>
    <t xml:space="preserve">REALIZACE OPATŘENÍ  - LOKALITA C - SDSO 2 CELKEM </t>
  </si>
  <si>
    <t>VÝKAZ VÝMĚR</t>
  </si>
  <si>
    <t>plocha (m2)</t>
  </si>
  <si>
    <t>odstranění listnatých stromů - celkem</t>
  </si>
  <si>
    <t>A - PeO 1</t>
  </si>
  <si>
    <t>B - PeO 2</t>
  </si>
  <si>
    <t>C - SDSO 2</t>
  </si>
  <si>
    <t>odstranění ruderálního porostu - celkem</t>
  </si>
  <si>
    <t>navržené okrasné stromy listnaté - celkem</t>
  </si>
  <si>
    <t>navržené stromy ovocné celkem - celkem</t>
  </si>
  <si>
    <t>založení lučního trávníku č. 3KN - celkem</t>
  </si>
  <si>
    <t>založení lučního trávníku č. 1B - celkem</t>
  </si>
  <si>
    <t>podsev regionální luční směsí</t>
  </si>
  <si>
    <t>OŠETŘENÍ STÁVAJÍCÍCH STROMŮ - POUZE LOKALITA B -  PeO 2:</t>
  </si>
  <si>
    <t>Výchovný řez neovocných stromů</t>
  </si>
  <si>
    <t>Výchovný řez ovocných stromů</t>
  </si>
  <si>
    <t>Řez ovocných dřevin uržovací</t>
  </si>
  <si>
    <t>Zdravotní řez</t>
  </si>
  <si>
    <t>Ošetření mechanického poškození kmene</t>
  </si>
  <si>
    <t>Zhotovení individuální ochrany</t>
  </si>
  <si>
    <t>185804320</t>
  </si>
  <si>
    <t>zálivka okrasných stromů 50l/strom, 8x ročně</t>
  </si>
  <si>
    <t>R</t>
  </si>
  <si>
    <t>zálivka okrasných stromů 50l/strom, 6x ročně</t>
  </si>
  <si>
    <t>zálivka okrasných stromů 50l/strom, 4x ročně</t>
  </si>
  <si>
    <t>Stromy listnaté - alejové</t>
  </si>
  <si>
    <t>č.</t>
  </si>
  <si>
    <t>latinský název a český název/velikost</t>
  </si>
  <si>
    <t>počet ks</t>
  </si>
  <si>
    <t>cena za ks</t>
  </si>
  <si>
    <t>Výška</t>
  </si>
  <si>
    <t>Svět. nároky</t>
  </si>
  <si>
    <t>Quercus petraea  - Dub zimní, ok 12-14 cm bal</t>
  </si>
  <si>
    <t>Stromy ovocné</t>
  </si>
  <si>
    <t>celkem ks</t>
  </si>
  <si>
    <t>celkem Kč</t>
  </si>
  <si>
    <t>Hrušeň Hardyho máslovka - špičák min. v 150 cm</t>
  </si>
  <si>
    <t>Hrušeň Jačménka - špičák min. v 150 cm</t>
  </si>
  <si>
    <t>Hrušeň Krvavka - špičák min. v 150 cm</t>
  </si>
  <si>
    <t>Hrušeň Muškatelka letní - špičák min. v 150 cm</t>
  </si>
  <si>
    <t>Jabloň Grávštýnské - VK, PK, ok km 6/8 cm, vk 220 cm</t>
  </si>
  <si>
    <t>Jabloň Malinové holovouské - VK, PK, ok km 6/8 cm, vk 220 cm</t>
  </si>
  <si>
    <t>Jabloň Malinové hornokrajské - VK, PK, ok km 6/8 cm, vk 220 cm</t>
  </si>
  <si>
    <t>Jabloň Řehtáč soudkový - VK, PK, ok km 6/8 cm, vk 220 cm</t>
  </si>
  <si>
    <t>Sorbus domestica - Jeřáb domácí - špičák min.v 150 cm</t>
  </si>
  <si>
    <t>M</t>
  </si>
  <si>
    <t>Rozrušení půdy na hl. přes 50 mm do 150 mm</t>
  </si>
  <si>
    <r>
      <t>m</t>
    </r>
    <r>
      <rPr>
        <vertAlign val="superscript"/>
        <sz val="12"/>
        <rFont val="Calibri"/>
        <family val="2"/>
        <charset val="238"/>
        <scheme val="minor"/>
      </rPr>
      <t>2</t>
    </r>
  </si>
  <si>
    <t xml:space="preserve">Obdělání půdy vláčením </t>
  </si>
  <si>
    <t xml:space="preserve">Obdělání půdy hrabáním 2 x </t>
  </si>
  <si>
    <t>Založení lučního trávníku výsevem</t>
  </si>
  <si>
    <t xml:space="preserve">Pokosení stávajího trávníku </t>
  </si>
  <si>
    <t>Obohacení stávajícího trávníku květnatou luční směsí - 70 % plochy:</t>
  </si>
  <si>
    <t>Založení trávníku - 30 % plochy:</t>
  </si>
  <si>
    <t>Přesazení stáv stromu mimo lokalitu</t>
  </si>
  <si>
    <t>Odborné ošetření mechanického poškození kmene vč. Materiálu</t>
  </si>
  <si>
    <t>Tabletové vícesložkové hnojivo s postupným uvolňováním živin ( 5ks k 1 rostlině)</t>
  </si>
  <si>
    <t>184 21-5133</t>
  </si>
  <si>
    <t>Kotvicí kůl frézovaný s fazetou a špicí , průměr 6 cm délka 2,5m</t>
  </si>
  <si>
    <t>184 21-5412</t>
  </si>
  <si>
    <t>Zhotovení závlahové mísy u solitréních dřevin v rovině o prům. mísy přes 0,5 do 1 m</t>
  </si>
  <si>
    <t>184 81-3111</t>
  </si>
  <si>
    <t>Ošetření a ochrana stromů proti škodám zvěží nátěrem</t>
  </si>
  <si>
    <t>Pletivo pozinkované,prům.drátů min.2,5 mm, výška pletiva 2 m - individuální  ochrana dřevin (3,2 bm/ks), hřebíky a skoby k uchycení kůlů a pletiva</t>
  </si>
  <si>
    <t>185 80-4311</t>
  </si>
  <si>
    <t>185 85-1121</t>
  </si>
  <si>
    <t>Dovoz vody pro zálivku na vzdálenost do 1000m, 3x</t>
  </si>
  <si>
    <t>Rákosová rohož</t>
  </si>
  <si>
    <t>Aplikace hydroabsorbentu,  100g/ ks</t>
  </si>
  <si>
    <t>Zhotovení obalu z rákosové nebo kokosové rohože v rovině a svahu do 1:5 (1 m2/strom)</t>
  </si>
  <si>
    <t>Zalití rostlin vodou plochy záhonů jednotlivě do 20m2 ( 50l/1 ks sazenice 3x)</t>
  </si>
  <si>
    <t>Odstranění suchých stromů průměru kmene do 100 mm i s kořeny sklonu terénu do 1:5 ručně - 25 ks suchých stromů (0,25 m2/ ks)</t>
  </si>
  <si>
    <t>NÁSLEDNÁ PÉČE O STÁVAJÍCÍ STROMY – 1.ROK</t>
  </si>
  <si>
    <t>NÁSLEDNÁ PÉČE O STÁVAJÍCÍ STROMY – 2.ROK</t>
  </si>
  <si>
    <t>NÁSLEDNÁ PÉČE O STÁVAJÍCÍ STROMY– 3.ROK</t>
  </si>
  <si>
    <t>CELKEM</t>
  </si>
  <si>
    <t>Ošetření stávajících stromů</t>
  </si>
  <si>
    <t>Následná péče o stávající stromy– tříletá</t>
  </si>
  <si>
    <t>NEUZNATELNÉ NÁKLADY ZA TŘÍLETOU PÉČI O STÁVAJÍCÍ STROMY</t>
  </si>
  <si>
    <t>Odstranění suchých stromů</t>
  </si>
  <si>
    <t>Lokalita C - SDSO 2</t>
  </si>
  <si>
    <t>Lokalita B - PeO 2 - NEUZNATELNÉ NÁKLADY</t>
  </si>
  <si>
    <r>
      <rPr>
        <sz val="10"/>
        <color rgb="FF000000"/>
        <rFont val="Calibri"/>
        <family val="2"/>
        <charset val="238"/>
        <scheme val="minor"/>
      </rPr>
      <t>Výsadba listnatého stromu, ok 12-14 cm (</t>
    </r>
    <r>
      <rPr>
        <sz val="10"/>
        <color rgb="FF0070C0"/>
        <rFont val="Calibri"/>
        <family val="2"/>
        <charset val="238"/>
        <scheme val="minor"/>
      </rPr>
      <t>alejový strom</t>
    </r>
    <r>
      <rPr>
        <sz val="10"/>
        <color rgb="FF000000"/>
        <rFont val="Calibri"/>
        <family val="2"/>
        <charset val="238"/>
        <scheme val="minor"/>
      </rPr>
      <t>); s balem</t>
    </r>
  </si>
  <si>
    <t>30% PLOCHY</t>
  </si>
  <si>
    <t>70% PLOCHY</t>
  </si>
  <si>
    <t>Zhotovení obalu z rákosové nebo kokosové rohože v rovině a svahu do 1:5 (1 m2/strom) - ALEJOVÝ STROM</t>
  </si>
  <si>
    <t>Rákosová rohož v 1,6 m</t>
  </si>
  <si>
    <t>OŠETŘENÍ STÁVAJÍCÍCH STROMŮ - 20 KS</t>
  </si>
  <si>
    <t>Zatravnění s prioritou 3 KN   - osivem travobylinná směs pro včelí pastvu</t>
  </si>
  <si>
    <t>Osivo vícedruhové určené pro včelí pastvu s počtem min. 29 rostlinných druhů; podíl travin 70%, podíl bylin 20 % a jetelovin 10 %; výsev bude v množství 20kg osiva/1ha</t>
  </si>
  <si>
    <t>Osivo vícedruhové  - květnatá louka do vlhka s počtem min. 48 rostlinných druhů; podíl travin 70%, podíl bylin 24,5 % a jetelovin 5,5 %,  výsev bude v množství 20kg osiva/1ha</t>
  </si>
  <si>
    <t>Zatravnění s prioritou 1B  - květnatá louka do vlhka</t>
  </si>
  <si>
    <t>Zatravnění nebo obnova obohacenou směsí - podsev regionální luční směs</t>
  </si>
  <si>
    <t>Osivo regionální,  vícedruhové s počtem min. 25 rostlinných druhů; podíl travin 80%, podíl bylin a jetelovin 20%; výsev bude v množství 20kg osiva/1ha</t>
  </si>
  <si>
    <t>Osivo regionální, vícedruhové s počtem min. 25 rostlinných druhů; podíl travin 80%, podíl bylin a jetelovin 20%; výsev bude v množství 20kg osiva/1ha</t>
  </si>
  <si>
    <t>Pokosení trávníku lučního po výsevu 2x</t>
  </si>
  <si>
    <t xml:space="preserve">Liniová výsadba v lokalitě Černý kopec (větrolam V6) </t>
  </si>
  <si>
    <t>ROSTLINNÝ MATERIÁL  :</t>
  </si>
  <si>
    <t>NEOVOCNÉ STROMY :</t>
  </si>
  <si>
    <t>P.č.</t>
  </si>
  <si>
    <t>taxon</t>
  </si>
  <si>
    <t>česky</t>
  </si>
  <si>
    <t>velk. kat.</t>
  </si>
  <si>
    <t>poč. ks</t>
  </si>
  <si>
    <t>cena/ks*</t>
  </si>
  <si>
    <t>celkem*</t>
  </si>
  <si>
    <t>Quercus petraea</t>
  </si>
  <si>
    <t>dub zimní</t>
  </si>
  <si>
    <t>ok 6-8 cm, PK</t>
  </si>
  <si>
    <t>Acer campestre</t>
  </si>
  <si>
    <t>javor babyka</t>
  </si>
  <si>
    <t>Populus alba</t>
  </si>
  <si>
    <t>topol bílý</t>
  </si>
  <si>
    <t>Populus tremula</t>
  </si>
  <si>
    <t>topol osika</t>
  </si>
  <si>
    <t>CELKEM :</t>
  </si>
  <si>
    <t>PRÁCE  :</t>
  </si>
  <si>
    <t>VÝSADBA STROMŮ</t>
  </si>
  <si>
    <t>č. práce</t>
  </si>
  <si>
    <t>práce</t>
  </si>
  <si>
    <t>jednotka</t>
  </si>
  <si>
    <t>počet jedn.</t>
  </si>
  <si>
    <t>cena/jedn.</t>
  </si>
  <si>
    <t>celkem</t>
  </si>
  <si>
    <t>-</t>
  </si>
  <si>
    <t>vytyčení stromů</t>
  </si>
  <si>
    <t>183 10-1113</t>
  </si>
  <si>
    <t>hloubení jam bez výměny půdy přes 0,02 do 0,05 m3</t>
  </si>
  <si>
    <t>184 20-1111</t>
  </si>
  <si>
    <t>výsadba stromů bez balu do předem vyhl. jamky se zalitím, do v=180cm</t>
  </si>
  <si>
    <t>184 21-5411</t>
  </si>
  <si>
    <t>zhotovení závlahové mísy o prům. do 0,5 m</t>
  </si>
  <si>
    <t>184 21-5112</t>
  </si>
  <si>
    <t>kotvení dřevin 1 kůlem do 2 m</t>
  </si>
  <si>
    <t>hnojení tabletovým hnojivem (1 strom - 3 ks)</t>
  </si>
  <si>
    <t>184 81-3134</t>
  </si>
  <si>
    <t>ochrana dřevin před okusem zvěří, nátěrem, listn., rovina</t>
  </si>
  <si>
    <t>výchovný řez stromů při výsadbě</t>
  </si>
  <si>
    <t>mulčování rostlin štěpkou</t>
  </si>
  <si>
    <t>dovoz vody pro zálivku do 1000 m (1x 0,03m3/strom)</t>
  </si>
  <si>
    <t>998 23-1311</t>
  </si>
  <si>
    <t>přesun hmot pro sadovnické úpravy do 5000 m vodorovně (0,01t/strom)</t>
  </si>
  <si>
    <t>instalace ochrany pletivem</t>
  </si>
  <si>
    <t>POMOCNÝ MATERIÁL  :</t>
  </si>
  <si>
    <t>POMOCNÝ MATERIÁL STROMY:</t>
  </si>
  <si>
    <t>název</t>
  </si>
  <si>
    <t>úvazky (0,5 bm/strom)</t>
  </si>
  <si>
    <t>bm</t>
  </si>
  <si>
    <t>štěpka (10 cm výška)</t>
  </si>
  <si>
    <t>nátěr proti okusu zvěří (5 kg/1000 sazenic)</t>
  </si>
  <si>
    <t>pletivo pozinkované lesnické,prům. drátů min.1,8 mm, výška pletiva 1,8 m , 18 drátů- individuální  ochrana dřevin (1,75 bm/ks), hřebíky a skoby k uchycení kůlů a pletiva</t>
  </si>
  <si>
    <t>CELKOVÉ NÁKLADY :</t>
  </si>
  <si>
    <t xml:space="preserve">Rostlinný materiál </t>
  </si>
  <si>
    <t>Práce</t>
  </si>
  <si>
    <t xml:space="preserve">Pomocný materiál </t>
  </si>
  <si>
    <t>CELKEM bez DPH :</t>
  </si>
  <si>
    <t>CELKEM vč. DPH :</t>
  </si>
  <si>
    <t>ROZVOJOVÁ PÉČE</t>
  </si>
  <si>
    <t>ROZVOJOVÁ PÉČE STROMY:</t>
  </si>
  <si>
    <t>zálivka vč. dopravy vody - 6x ročně 0,03 m3</t>
  </si>
  <si>
    <t>hnojení, vč.ceny hnojiva</t>
  </si>
  <si>
    <t>odplevelování, výchovný řez, odstranění obrostu kmene, kontrola ukotvení(znovuuvázání)</t>
  </si>
  <si>
    <t>doplnění mulče, vč.ceny mulče        (20%plochy)</t>
  </si>
  <si>
    <t>celkem za rozvojovou péči za stromy/1 rok  :</t>
  </si>
  <si>
    <t>celkem za rozvojovou péči za stromy/1 rok vč. DPH :</t>
  </si>
  <si>
    <t>celkem za rozvojovou péči / 3 roky</t>
  </si>
  <si>
    <t>celkem za rozvojovou péči / 3 roky vč DPH</t>
  </si>
  <si>
    <t>Lokalita Černý kopec</t>
  </si>
  <si>
    <t>Následná péče o založené luční trávníky– tříletá</t>
  </si>
  <si>
    <t>Vedlejší rozpočtové náklady celkem</t>
  </si>
  <si>
    <t>NÁSLEDNÁ PÉČE O ZALOŽENÉ LUČNÍ TRÁVNÍKY – 1. - 3. ROK PO ZALOŽENÍ</t>
  </si>
  <si>
    <t xml:space="preserve">Pokosení trávníku lučního po dosažení pokryvnosti půdy asi z 80 % rostlinami požadované osivní směsi, 2 x ročně se sběrem do balíků </t>
  </si>
  <si>
    <t>NEUZNATELNÉ NÁKLADY ZA TŘÍLETOU PÉČI O ZALOŽENÉ LUČNÍ TÁVNÍKY</t>
  </si>
  <si>
    <t>NEUZNATELNÉ NÁKLADY ZA ODSTRANÉNÍ DŘEVIN A OŠETŘENÍ STÁVAJÍCÍCH DŘEVIN</t>
  </si>
  <si>
    <t>VEDLEJŠÍ A OSTATNÍ NÁKLADY</t>
  </si>
  <si>
    <t>soubor</t>
  </si>
  <si>
    <t>soubor/cena</t>
  </si>
  <si>
    <t xml:space="preserve">Vybudování zařízení staveniště </t>
  </si>
  <si>
    <t>náklady spojené s případným vypracováním PD zařízení staveniště,:</t>
  </si>
  <si>
    <t>zřízením přípojek energií k objektům zařízení staveniště, vybudování:</t>
  </si>
  <si>
    <t>případných měřících odběrných míst a zřízení, případná příprava území:</t>
  </si>
  <si>
    <t>pro objekty zařízení staveniště a vlastní vybudování objektů zařízení :</t>
  </si>
  <si>
    <t>staveniště včetně oplocení:1</t>
  </si>
  <si>
    <t xml:space="preserve">Provoz zařízení staveniště </t>
  </si>
  <si>
    <t>náklady na vybavení objektů zařízení staveniště, náklady na energie:</t>
  </si>
  <si>
    <t>spotřebované dodavatelem v rámci provozu zařízení staveniště, náklady:</t>
  </si>
  <si>
    <t>na potřebný úklid v prostorách zařízení staveniště, náklady na nutnou:</t>
  </si>
  <si>
    <t>údržbu a opravy na objektech zařízení staveniště a na přípojkách energií:1</t>
  </si>
  <si>
    <t>včetně nákladů na zábor veřejného prostranství:</t>
  </si>
  <si>
    <t xml:space="preserve">Odstranění zařízení staveniště </t>
  </si>
  <si>
    <t>Odstranění objektů zařízení staveniště včetně přípojek energií a jejich:</t>
  </si>
  <si>
    <t>odvoz. Položka zahrnuje i náklady na úpravu povrchů po odstranění:</t>
  </si>
  <si>
    <t>zařízení staveniště a úklid ploch, na kterých bylo zařízení staveniště :</t>
  </si>
  <si>
    <t>provozováno.:1</t>
  </si>
  <si>
    <t>Ztížené výrobní podmínky související s umístěním stavby</t>
  </si>
  <si>
    <t>Provozní a dopravní omezení</t>
  </si>
  <si>
    <t xml:space="preserve">Kompletační činnost </t>
  </si>
  <si>
    <t>Koordinace stavebních prací generálním dodavatelem stavby.:1</t>
  </si>
  <si>
    <t xml:space="preserve">Geodetické práce ( vytyčení stavby polohopisné, vytyčení DSPS ) </t>
  </si>
  <si>
    <t>Vypracování PD skutečného provedení stavby</t>
  </si>
  <si>
    <t>CELKEM VEDLEJŠÍ A OSTATNÍ NÁKLADY</t>
  </si>
  <si>
    <t>DPH 21 %</t>
  </si>
  <si>
    <t xml:space="preserve">CELKEM VČ. DPH </t>
  </si>
  <si>
    <t>0</t>
  </si>
  <si>
    <t>cena za m. j.</t>
  </si>
  <si>
    <r>
      <t xml:space="preserve">katalog popisů a směrných cen stavebních prací </t>
    </r>
    <r>
      <rPr>
        <b/>
        <sz val="12"/>
        <color rgb="FF808080"/>
        <rFont val="Calibri"/>
        <family val="2"/>
        <charset val="238"/>
        <scheme val="minor"/>
      </rPr>
      <t>HSV 2014</t>
    </r>
    <r>
      <rPr>
        <sz val="12"/>
        <color rgb="FF808080"/>
        <rFont val="Calibri"/>
        <family val="2"/>
        <charset val="238"/>
        <scheme val="minor"/>
      </rPr>
      <t>, ÚRS PRAHA</t>
    </r>
  </si>
  <si>
    <r>
      <t xml:space="preserve">POLOŽKOVÝ ROZPOČET – </t>
    </r>
    <r>
      <rPr>
        <b/>
        <sz val="16"/>
        <color rgb="FF000000"/>
        <rFont val="Calibri"/>
        <family val="2"/>
        <charset val="238"/>
        <scheme val="minor"/>
      </rPr>
      <t>LOKALITA A - PeO 1</t>
    </r>
  </si>
  <si>
    <r>
      <t>Zatravnění nebo obnova travního porostu</t>
    </r>
    <r>
      <rPr>
        <sz val="10"/>
        <color rgb="FF000000"/>
        <rFont val="Calibri"/>
        <family val="2"/>
        <charset val="238"/>
        <scheme val="minor"/>
      </rPr>
      <t xml:space="preserve"> - s použitím zemědělské technologie; zahrnuje osivo (výsevek cca 20 kg směsi/ha), urovnání povrchu, osetí, zavláčení, zaválcování křížem, 1. seč se sběrem včetně nakládání</t>
    </r>
  </si>
  <si>
    <r>
      <t>m</t>
    </r>
    <r>
      <rPr>
        <vertAlign val="superscript"/>
        <sz val="12"/>
        <color rgb="FF000000"/>
        <rFont val="Calibri"/>
        <family val="2"/>
        <charset val="238"/>
        <scheme val="minor"/>
      </rPr>
      <t>2</t>
    </r>
  </si>
  <si>
    <r>
      <t xml:space="preserve">POLOŽKOVÝ ROZPOČET – </t>
    </r>
    <r>
      <rPr>
        <b/>
        <sz val="16"/>
        <color rgb="FF000000"/>
        <rFont val="Calibri"/>
        <family val="2"/>
        <charset val="238"/>
        <scheme val="minor"/>
      </rPr>
      <t>LOKALITA B - PeO 2</t>
    </r>
  </si>
  <si>
    <r>
      <t>Individuální výsadba dřevin</t>
    </r>
    <r>
      <rPr>
        <sz val="10"/>
        <color rgb="FF000000"/>
        <rFont val="Calibri"/>
        <family val="2"/>
        <charset val="238"/>
        <scheme val="minor"/>
      </rPr>
      <t xml:space="preserve"> - zahrnuje všechny nezbytné činnosti a materiály, jako jsou vytyčení výsadeb, (příprava půdy), vykopání jamky, přesun hmot pro účely výsadby, výměna půdy, výsadba, sazenice, mulčování výsadby, povýsadbový řez, kotvení, ochrana kmene, zálivka, hnojení, materiál pro výsadbu (substrát, kotvení, ochrana kmene stromu, ochrana proti okusu v případě volné krajiny, drenáž, mulč, hnojivo, půdní kondicionér), likvidace zeminy zbylé po výměně</t>
    </r>
  </si>
  <si>
    <r>
      <rPr>
        <sz val="10"/>
        <color rgb="FF000000"/>
        <rFont val="Calibri"/>
        <family val="2"/>
        <charset val="238"/>
        <scheme val="minor"/>
      </rPr>
      <t>Výsadba ovocného rozvětveného vysokokmenu, výška kmene 170 cm a více</t>
    </r>
  </si>
  <si>
    <r>
      <t>Výchovný řez</t>
    </r>
    <r>
      <rPr>
        <b/>
        <sz val="11"/>
        <color rgb="FF000000"/>
        <rFont val="Calibri"/>
        <family val="2"/>
        <charset val="238"/>
        <scheme val="minor"/>
      </rPr>
      <t xml:space="preserve"> - včetně rozřezání</t>
    </r>
  </si>
  <si>
    <r>
      <t>Zdravotní řez</t>
    </r>
    <r>
      <rPr>
        <vertAlign val="superscript"/>
        <sz val="10"/>
        <color rgb="FF000000"/>
        <rFont val="Calibri"/>
        <family val="2"/>
        <charset val="238"/>
        <scheme val="minor"/>
      </rPr>
      <t>1)</t>
    </r>
  </si>
  <si>
    <r>
      <t>Řez ovocných dřevin výchovný</t>
    </r>
    <r>
      <rPr>
        <sz val="11"/>
        <color rgb="FF000000"/>
        <rFont val="Calibri"/>
        <family val="2"/>
        <charset val="238"/>
        <scheme val="minor"/>
      </rPr>
      <t xml:space="preserve"> - včetně rozřezání</t>
    </r>
  </si>
  <si>
    <r>
      <t>Řez ovocných dřevin udržovací</t>
    </r>
    <r>
      <rPr>
        <sz val="11"/>
        <color rgb="FF000000"/>
        <rFont val="Calibri"/>
        <family val="2"/>
        <charset val="238"/>
        <scheme val="minor"/>
      </rPr>
      <t xml:space="preserve"> - kombinace řezů zdravotního, průklestu, odstraňování  vlků a výhonů podnože dle potřeby stromu, včetně rozřezání</t>
    </r>
  </si>
  <si>
    <r>
      <t>Následná péče o výsadby se zálivkou</t>
    </r>
    <r>
      <rPr>
        <sz val="10"/>
        <color rgb="FF000000"/>
        <rFont val="Calibri"/>
        <family val="2"/>
        <charset val="238"/>
        <scheme val="minor"/>
      </rPr>
      <t xml:space="preserve"> - zahrnuje zálivku včetně dopravy vody (běžně 8-12 x ročně), kontrolu, doplnění nebo odstranění kotvících a ochranných prvků, hnojení, kypření výsadbové mísy, výchovný řez, vyžínání porostu, odplevelování, ochranu proti chorobám a škůdcům, doplnění mulče</t>
    </r>
  </si>
  <si>
    <r>
      <rPr>
        <sz val="10"/>
        <color rgb="FF000000"/>
        <rFont val="Calibri"/>
        <family val="2"/>
        <charset val="238"/>
        <scheme val="minor"/>
      </rPr>
      <t>Roční následná péče o jednotlivé stromy</t>
    </r>
  </si>
  <si>
    <r>
      <t>Hloubení jamek pro výsazování rostlin v hornině 1 až 4 bez výměny půdy s případným naložením přebytečných výkopků na dopravní prostředek, odvozem na vzdálenost do 20 km a se složením, na svahu přes 1:5 do 1:2, objemu přes 0,05 do 0,125 m</t>
    </r>
    <r>
      <rPr>
        <i/>
        <vertAlign val="superscript"/>
        <sz val="11"/>
        <color rgb="FF000000"/>
        <rFont val="Calibri"/>
        <family val="2"/>
        <charset val="238"/>
        <scheme val="minor"/>
      </rPr>
      <t>3</t>
    </r>
  </si>
  <si>
    <r>
      <t>Hloubení jamek pro výsazování rostlin v hornině 1 až 4 bez výměny půdy s případným naložením přebytečných výkopků na dopravní prostředek, odvozem na vzdálenost do 20 km a se složením, v rovině nebo na svahu do 1:5, objemu přes 0,05 do 0,125 m</t>
    </r>
    <r>
      <rPr>
        <i/>
        <vertAlign val="superscript"/>
        <sz val="11"/>
        <color rgb="FF000000"/>
        <rFont val="Calibri"/>
        <family val="2"/>
        <charset val="238"/>
        <scheme val="minor"/>
      </rPr>
      <t>3</t>
    </r>
  </si>
  <si>
    <r>
      <t>m</t>
    </r>
    <r>
      <rPr>
        <vertAlign val="superscript"/>
        <sz val="8"/>
        <color rgb="FF000000"/>
        <rFont val="Calibri"/>
        <family val="2"/>
        <charset val="238"/>
        <scheme val="minor"/>
      </rPr>
      <t>2</t>
    </r>
  </si>
  <si>
    <r>
      <rPr>
        <b/>
        <sz val="14"/>
        <color rgb="FFFF0000"/>
        <rFont val="Calibri"/>
        <family val="2"/>
        <charset val="238"/>
        <scheme val="minor"/>
      </rPr>
      <t>NEUZNATELNÉ NÁKLADY</t>
    </r>
    <r>
      <rPr>
        <sz val="14"/>
        <color rgb="FFFF0000"/>
        <rFont val="Calibri"/>
        <family val="2"/>
        <charset val="238"/>
        <scheme val="minor"/>
      </rPr>
      <t xml:space="preserve"> – </t>
    </r>
    <r>
      <rPr>
        <b/>
        <sz val="16"/>
        <color rgb="FF000000"/>
        <rFont val="Calibri"/>
        <family val="2"/>
        <charset val="238"/>
        <scheme val="minor"/>
      </rPr>
      <t>LOKALITA B - PeO 2</t>
    </r>
  </si>
  <si>
    <t>Ochrana dřevin před okusem ručně pletivem v rovině a svahu do 1:5</t>
  </si>
  <si>
    <t>Mulčování rostlin senem tl přes 0,1 do 0,15 m v rovině a svahu do 1:5</t>
  </si>
  <si>
    <r>
      <t>m</t>
    </r>
    <r>
      <rPr>
        <vertAlign val="superscript"/>
        <sz val="11"/>
        <color rgb="FF000000"/>
        <rFont val="Calibri"/>
        <family val="2"/>
        <charset val="238"/>
        <scheme val="minor"/>
      </rPr>
      <t>2</t>
    </r>
  </si>
  <si>
    <r>
      <rPr>
        <b/>
        <sz val="14"/>
        <color rgb="FFFF0000"/>
        <rFont val="Calibri"/>
        <family val="2"/>
        <charset val="238"/>
        <scheme val="minor"/>
      </rPr>
      <t>NEUZNATELNÉ NÁKLADY</t>
    </r>
    <r>
      <rPr>
        <sz val="14"/>
        <color rgb="FFFF0000"/>
        <rFont val="Calibri"/>
        <family val="2"/>
        <charset val="238"/>
        <scheme val="minor"/>
      </rPr>
      <t xml:space="preserve"> – </t>
    </r>
    <r>
      <rPr>
        <b/>
        <sz val="16"/>
        <color rgb="FF000000"/>
        <rFont val="Calibri"/>
        <family val="2"/>
        <charset val="238"/>
        <scheme val="minor"/>
      </rPr>
      <t>LOKALITA A - PeO1, B - PeO 2, C - SDSO2</t>
    </r>
  </si>
  <si>
    <r>
      <t>m</t>
    </r>
    <r>
      <rPr>
        <vertAlign val="superscript"/>
        <sz val="10"/>
        <color rgb="FF000000"/>
        <rFont val="Calibri"/>
        <family val="2"/>
        <charset val="238"/>
        <scheme val="minor"/>
      </rPr>
      <t>2</t>
    </r>
  </si>
  <si>
    <r>
      <t xml:space="preserve">POLOŽKOVÝ ROZPOČET – </t>
    </r>
    <r>
      <rPr>
        <b/>
        <sz val="16"/>
        <color rgb="FF000000"/>
        <rFont val="Calibri"/>
        <family val="2"/>
        <charset val="238"/>
        <scheme val="minor"/>
      </rPr>
      <t>LOKALITA C - SDSO 2</t>
    </r>
  </si>
  <si>
    <t xml:space="preserve">cena za m. j. </t>
  </si>
  <si>
    <r>
      <t>m</t>
    </r>
    <r>
      <rPr>
        <vertAlign val="superscript"/>
        <sz val="12"/>
        <color rgb="FF0070C0"/>
        <rFont val="Calibri"/>
        <family val="2"/>
        <charset val="238"/>
        <scheme val="minor"/>
      </rPr>
      <t>2</t>
    </r>
  </si>
  <si>
    <r>
      <t>m</t>
    </r>
    <r>
      <rPr>
        <vertAlign val="superscript"/>
        <sz val="12"/>
        <color rgb="FF000000"/>
        <rFont val="Calibri"/>
        <family val="2"/>
        <charset val="238"/>
        <scheme val="minor"/>
      </rPr>
      <t>3</t>
    </r>
  </si>
  <si>
    <r>
      <t>m</t>
    </r>
    <r>
      <rPr>
        <vertAlign val="superscript"/>
        <sz val="12"/>
        <color rgb="FF0070C0"/>
        <rFont val="Calibri"/>
        <family val="2"/>
        <charset val="238"/>
        <scheme val="minor"/>
      </rPr>
      <t>3</t>
    </r>
  </si>
  <si>
    <r>
      <t>m</t>
    </r>
    <r>
      <rPr>
        <vertAlign val="superscript"/>
        <sz val="12"/>
        <rFont val="Calibri"/>
        <family val="2"/>
        <charset val="238"/>
        <scheme val="minor"/>
      </rPr>
      <t>3</t>
    </r>
  </si>
  <si>
    <t>1.seč se sběrem a likvidací posečené hmoty</t>
  </si>
  <si>
    <t>tabletové hnojivo (1 ks/strom)</t>
  </si>
  <si>
    <t>Kotvicí kůl frézovaný se špicí z tvrdého dřeva (dub, akát), průměr 6 cm délka 2,5m</t>
  </si>
  <si>
    <t>Kotvicí kůl frézovaný se špicí z tvrdého dřeva (dub, akát) , průměr 6 cm délka 2,5m</t>
  </si>
  <si>
    <t>kotvící kůl frézovaný se špicí z tvrdého dřeva ( dub, akát)  prům. 6 cm, délky 2,5 m</t>
  </si>
  <si>
    <t>Návrh realizace protierozních opatření PeO 1 a PeO 2 v k.ú. Újezdec u Luhačovic a stabilizace drah soustředěného odtoku SDSO 2 v k.ú. Maršov u Uherského Brodu</t>
  </si>
  <si>
    <t>Vegetační prvky v krajině dle KPÚ v k.ú. Uherský Brod, Újezdec u Luhačovic a Maršov u Uherského Brodu.                                                                                                                                                                                                                                                                                                                                                                                                                                                                               Realizace protierozních opatření PeO 1 a PeO 2 v k.ú. Újezdec u Luhačovic, stabilizace drah soustředěného odtoku SDSO 2 v k.ú. Maršov u Uherského Brodu a větrolam V6 Černý kopec v k. ú. Uherský Brod</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</si>
</sst>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7" formatCode="#,##0.00\ &quot;Kč&quot;;\-#,##0.00\ &quot;Kč&quot;"/>
    <numFmt numFmtId="164" formatCode="#,##0.00&quot; Kč&quot;"/>
    <numFmt numFmtId="165" formatCode="#,##0.00&quot; &quot;[$Kč-405];[Red]&quot;-&quot;#,##0.00&quot; &quot;[$Kč-405]"/>
    <numFmt numFmtId="166" formatCode="0&quot; Kč&quot;"/>
    <numFmt numFmtId="167" formatCode="#,##0&quot; &quot;[$Kč-405];&quot;-&quot;#,##0&quot; &quot;[$Kč-405]"/>
    <numFmt numFmtId="168" formatCode="#,##0.00&quot; &quot;[$Kč-405]"/>
    <numFmt numFmtId="169" formatCode="#,##0.00&quot; &quot;[$Kč-405];[Red]#,##0.00&quot; &quot;[$Kč-405]"/>
    <numFmt numFmtId="170" formatCode="#,##0.00&quot; &quot;[$Kč-405];&quot;-&quot;#,##0.00&quot; &quot;[$Kč-405]"/>
    <numFmt numFmtId="171" formatCode="#,##0.00&quot; &quot;[$Kč]"/>
    <numFmt numFmtId="172" formatCode="#,##0.000000"/>
    <numFmt numFmtId="173" formatCode="#,##0.00&quot;     &quot;"/>
    <numFmt numFmtId="174" formatCode="#,##0.00\ &quot;Kč&quot;"/>
    <numFmt numFmtId="175" formatCode="#,##0.0000000"/>
    <numFmt numFmtId="176" formatCode="#,##0.00\ [$Kč-405];[Red]\-#,##0.00\ [$Kč-405]"/>
  </numFmts>
  <fonts count="98">
    <font>
      <sz val="11"/>
      <color rgb="FF000000"/>
      <name val="Liberation Sans1"/>
      <charset val="238"/>
    </font>
    <font>
      <sz val="11"/>
      <color rgb="FF000000"/>
      <name val="Liberation Sans1"/>
      <charset val="238"/>
    </font>
    <font>
      <b/>
      <sz val="10"/>
      <color rgb="FF000000"/>
      <name val="Liberation Sans1"/>
      <charset val="238"/>
    </font>
    <font>
      <sz val="10"/>
      <color rgb="FFFFFFFF"/>
      <name val="Liberation Sans1"/>
      <charset val="238"/>
    </font>
    <font>
      <sz val="10"/>
      <color rgb="FFCC0000"/>
      <name val="Liberation Sans1"/>
      <charset val="238"/>
    </font>
    <font>
      <b/>
      <sz val="10"/>
      <color rgb="FFFFFFFF"/>
      <name val="Liberation Sans1"/>
      <charset val="238"/>
    </font>
    <font>
      <sz val="10"/>
      <color rgb="FF000000"/>
      <name val="Arial CE"/>
      <family val="2"/>
      <charset val="238"/>
    </font>
    <font>
      <i/>
      <sz val="10"/>
      <color rgb="FF808080"/>
      <name val="Liberation Sans1"/>
      <charset val="238"/>
    </font>
    <font>
      <sz val="10"/>
      <color rgb="FF006600"/>
      <name val="Liberation Sans1"/>
      <charset val="238"/>
    </font>
    <font>
      <b/>
      <sz val="24"/>
      <color rgb="FF000000"/>
      <name val="Liberation Sans1"/>
      <charset val="238"/>
    </font>
    <font>
      <sz val="18"/>
      <color rgb="FF000000"/>
      <name val="Liberation Sans1"/>
      <charset val="238"/>
    </font>
    <font>
      <sz val="12"/>
      <color rgb="FF000000"/>
      <name val="Liberation Sans1"/>
      <charset val="238"/>
    </font>
    <font>
      <u/>
      <sz val="10"/>
      <color rgb="FF0000EE"/>
      <name val="Liberation Sans1"/>
      <charset val="238"/>
    </font>
    <font>
      <sz val="10"/>
      <color rgb="FF996600"/>
      <name val="Liberation Sans1"/>
      <charset val="238"/>
    </font>
    <font>
      <sz val="11"/>
      <color rgb="FF000000"/>
      <name val="Calibri"/>
      <family val="2"/>
      <charset val="238"/>
    </font>
    <font>
      <sz val="10"/>
      <color rgb="FF333333"/>
      <name val="Liberation Sans1"/>
      <charset val="238"/>
    </font>
    <font>
      <sz val="11"/>
      <color rgb="FF000000"/>
      <name val="Artifakt Element"/>
      <family val="2"/>
      <charset val="238"/>
    </font>
    <font>
      <b/>
      <sz val="22"/>
      <color rgb="FF000000"/>
      <name val="Liberation Sans1"/>
      <charset val="238"/>
    </font>
    <font>
      <sz val="11"/>
      <color rgb="FF000000"/>
      <name val="Calibri2"/>
      <charset val="238"/>
    </font>
    <font>
      <sz val="11"/>
      <color rgb="FFE46D0A"/>
      <name val="Calibri2"/>
      <charset val="238"/>
    </font>
    <font>
      <sz val="11"/>
      <color rgb="FFFF0000"/>
      <name val="Calibri2"/>
      <charset val="238"/>
    </font>
    <font>
      <sz val="11"/>
      <color rgb="FFFF0000"/>
      <name val="Liberation Sans1"/>
      <charset val="238"/>
    </font>
    <font>
      <sz val="10"/>
      <color rgb="FF000000"/>
      <name val="Artifakt Element"/>
      <family val="2"/>
      <charset val="238"/>
    </font>
    <font>
      <b/>
      <sz val="11"/>
      <color rgb="FF000000"/>
      <name val="Artifakt Element"/>
      <family val="2"/>
      <charset val="238"/>
    </font>
    <font>
      <b/>
      <i/>
      <sz val="12"/>
      <color rgb="FF000000"/>
      <name val="Calibri"/>
      <family val="2"/>
      <charset val="238"/>
    </font>
    <font>
      <b/>
      <sz val="14"/>
      <color rgb="FF000000"/>
      <name val="Calibri"/>
      <family val="2"/>
      <charset val="238"/>
    </font>
    <font>
      <b/>
      <sz val="10"/>
      <color rgb="FF000000"/>
      <name val="Artifakt Element"/>
      <family val="2"/>
      <charset val="238"/>
    </font>
    <font>
      <b/>
      <sz val="10"/>
      <color rgb="FF000000"/>
      <name val="Arial CE"/>
      <family val="2"/>
      <charset val="238"/>
    </font>
    <font>
      <b/>
      <sz val="16"/>
      <color rgb="FF000000"/>
      <name val="Calibri"/>
      <family val="2"/>
      <charset val="238"/>
    </font>
    <font>
      <sz val="16"/>
      <color rgb="FFFF0000"/>
      <name val="Calibri"/>
      <family val="2"/>
      <charset val="238"/>
    </font>
    <font>
      <b/>
      <sz val="16"/>
      <color rgb="FFFF00FF"/>
      <name val="Calibri"/>
      <family val="2"/>
      <charset val="238"/>
    </font>
    <font>
      <b/>
      <sz val="12"/>
      <color rgb="FF000000"/>
      <name val="Calibri"/>
      <family val="2"/>
      <charset val="238"/>
    </font>
    <font>
      <sz val="12"/>
      <color rgb="FFFF0000"/>
      <name val="Calibri"/>
      <family val="2"/>
      <charset val="238"/>
    </font>
    <font>
      <b/>
      <sz val="12"/>
      <color rgb="FFFF00FF"/>
      <name val="Calibri"/>
      <family val="2"/>
      <charset val="238"/>
    </font>
    <font>
      <sz val="10"/>
      <color rgb="FFFF0000"/>
      <name val="Arial CE"/>
      <charset val="238"/>
    </font>
    <font>
      <sz val="10"/>
      <color rgb="FF000000"/>
      <name val="Arial CE"/>
      <charset val="238"/>
    </font>
    <font>
      <sz val="11"/>
      <color rgb="FF000000"/>
      <name val="Arial"/>
      <family val="2"/>
      <charset val="238"/>
    </font>
    <font>
      <b/>
      <sz val="11"/>
      <color rgb="FF000000"/>
      <name val="Calibri"/>
      <family val="2"/>
      <charset val="238"/>
    </font>
    <font>
      <b/>
      <sz val="14"/>
      <color theme="1"/>
      <name val="Calibri"/>
      <family val="2"/>
      <charset val="238"/>
      <scheme val="minor"/>
    </font>
    <font>
      <sz val="12"/>
      <name val="Calibri"/>
      <family val="2"/>
      <charset val="238"/>
      <scheme val="minor"/>
    </font>
    <font>
      <i/>
      <sz val="12"/>
      <name val="Calibri"/>
      <family val="2"/>
      <charset val="238"/>
      <scheme val="minor"/>
    </font>
    <font>
      <sz val="10"/>
      <name val="Arial CE"/>
      <charset val="238"/>
    </font>
    <font>
      <vertAlign val="superscript"/>
      <sz val="12"/>
      <name val="Calibri"/>
      <family val="2"/>
      <charset val="238"/>
      <scheme val="minor"/>
    </font>
    <font>
      <sz val="12"/>
      <color theme="1"/>
      <name val="Calibri"/>
      <family val="2"/>
      <charset val="238"/>
      <scheme val="minor"/>
    </font>
    <font>
      <sz val="11"/>
      <color rgb="FF000000"/>
      <name val="Calibri"/>
      <family val="2"/>
      <charset val="238"/>
      <scheme val="minor"/>
    </font>
    <font>
      <sz val="10"/>
      <color rgb="FF000000"/>
      <name val="Calibri"/>
      <family val="2"/>
      <charset val="238"/>
      <scheme val="minor"/>
    </font>
    <font>
      <sz val="10"/>
      <color rgb="FF0070C0"/>
      <name val="Calibri"/>
      <family val="2"/>
      <charset val="238"/>
      <scheme val="minor"/>
    </font>
    <font>
      <sz val="11"/>
      <color rgb="FFFF0000"/>
      <name val="Calibri"/>
      <family val="2"/>
      <charset val="238"/>
      <scheme val="minor"/>
    </font>
    <font>
      <sz val="12"/>
      <color rgb="FF000000"/>
      <name val="Calibri"/>
      <family val="2"/>
      <charset val="238"/>
      <scheme val="minor"/>
    </font>
    <font>
      <b/>
      <sz val="12"/>
      <color rgb="FF000000"/>
      <name val="Calibri"/>
      <family val="2"/>
      <charset val="238"/>
      <scheme val="minor"/>
    </font>
    <font>
      <b/>
      <sz val="18"/>
      <color rgb="FF969696"/>
      <name val="Calibri"/>
      <family val="2"/>
      <charset val="238"/>
      <scheme val="minor"/>
    </font>
    <font>
      <b/>
      <sz val="12"/>
      <name val="Calibri"/>
      <family val="2"/>
      <charset val="238"/>
      <scheme val="minor"/>
    </font>
    <font>
      <sz val="12"/>
      <color rgb="FF808080"/>
      <name val="Calibri"/>
      <family val="2"/>
      <charset val="238"/>
      <scheme val="minor"/>
    </font>
    <font>
      <b/>
      <sz val="12"/>
      <color rgb="FF808080"/>
      <name val="Calibri"/>
      <family val="2"/>
      <charset val="238"/>
      <scheme val="minor"/>
    </font>
    <font>
      <b/>
      <sz val="16"/>
      <name val="Calibri"/>
      <family val="2"/>
      <charset val="238"/>
      <scheme val="minor"/>
    </font>
    <font>
      <sz val="10"/>
      <name val="Calibri"/>
      <family val="2"/>
      <charset val="238"/>
      <scheme val="minor"/>
    </font>
    <font>
      <b/>
      <sz val="14"/>
      <color rgb="FF000000"/>
      <name val="Calibri"/>
      <family val="2"/>
      <charset val="238"/>
      <scheme val="minor"/>
    </font>
    <font>
      <sz val="16"/>
      <color rgb="FF000000"/>
      <name val="Calibri"/>
      <family val="2"/>
      <charset val="238"/>
      <scheme val="minor"/>
    </font>
    <font>
      <b/>
      <sz val="11"/>
      <color rgb="FF000000"/>
      <name val="Calibri"/>
      <family val="2"/>
      <charset val="238"/>
      <scheme val="minor"/>
    </font>
    <font>
      <b/>
      <sz val="11"/>
      <color rgb="FFFF0000"/>
      <name val="Calibri"/>
      <family val="2"/>
      <charset val="238"/>
      <scheme val="minor"/>
    </font>
    <font>
      <sz val="14"/>
      <color rgb="FF000000"/>
      <name val="Calibri"/>
      <family val="2"/>
      <charset val="238"/>
      <scheme val="minor"/>
    </font>
    <font>
      <sz val="14"/>
      <color rgb="FFFF0000"/>
      <name val="Calibri"/>
      <family val="2"/>
      <charset val="238"/>
      <scheme val="minor"/>
    </font>
    <font>
      <sz val="14"/>
      <name val="Calibri"/>
      <family val="2"/>
      <charset val="238"/>
      <scheme val="minor"/>
    </font>
    <font>
      <b/>
      <sz val="16"/>
      <color rgb="FF000000"/>
      <name val="Calibri"/>
      <family val="2"/>
      <charset val="238"/>
      <scheme val="minor"/>
    </font>
    <font>
      <b/>
      <sz val="22"/>
      <color rgb="FF000000"/>
      <name val="Calibri"/>
      <family val="2"/>
      <charset val="238"/>
      <scheme val="minor"/>
    </font>
    <font>
      <i/>
      <sz val="12"/>
      <color rgb="FF000000"/>
      <name val="Calibri"/>
      <family val="2"/>
      <charset val="238"/>
      <scheme val="minor"/>
    </font>
    <font>
      <b/>
      <i/>
      <sz val="12"/>
      <color rgb="FF000000"/>
      <name val="Calibri"/>
      <family val="2"/>
      <charset val="238"/>
      <scheme val="minor"/>
    </font>
    <font>
      <i/>
      <sz val="10"/>
      <color rgb="FF000000"/>
      <name val="Calibri"/>
      <family val="2"/>
      <charset val="238"/>
      <scheme val="minor"/>
    </font>
    <font>
      <b/>
      <sz val="10"/>
      <color rgb="FF000000"/>
      <name val="Calibri"/>
      <family val="2"/>
      <charset val="238"/>
      <scheme val="minor"/>
    </font>
    <font>
      <b/>
      <sz val="10"/>
      <color rgb="FFFF0000"/>
      <name val="Calibri"/>
      <family val="2"/>
      <charset val="238"/>
      <scheme val="minor"/>
    </font>
    <font>
      <vertAlign val="superscript"/>
      <sz val="12"/>
      <color rgb="FF000000"/>
      <name val="Calibri"/>
      <family val="2"/>
      <charset val="238"/>
      <scheme val="minor"/>
    </font>
    <font>
      <sz val="12"/>
      <color rgb="FF4472C4"/>
      <name val="Calibri"/>
      <family val="2"/>
      <charset val="238"/>
      <scheme val="minor"/>
    </font>
    <font>
      <sz val="11"/>
      <color rgb="FF0611EE"/>
      <name val="Calibri"/>
      <family val="2"/>
      <charset val="238"/>
      <scheme val="minor"/>
    </font>
    <font>
      <vertAlign val="superscript"/>
      <sz val="10"/>
      <color rgb="FF000000"/>
      <name val="Calibri"/>
      <family val="2"/>
      <charset val="238"/>
      <scheme val="minor"/>
    </font>
    <font>
      <sz val="16"/>
      <color rgb="FFFF0000"/>
      <name val="Calibri"/>
      <family val="2"/>
      <charset val="238"/>
      <scheme val="minor"/>
    </font>
    <font>
      <b/>
      <sz val="16"/>
      <color rgb="FFFF00FF"/>
      <name val="Calibri"/>
      <family val="2"/>
      <charset val="238"/>
      <scheme val="minor"/>
    </font>
    <font>
      <sz val="12"/>
      <color rgb="FFFF0000"/>
      <name val="Calibri"/>
      <family val="2"/>
      <charset val="238"/>
      <scheme val="minor"/>
    </font>
    <font>
      <b/>
      <sz val="12"/>
      <color rgb="FFFF00FF"/>
      <name val="Calibri"/>
      <family val="2"/>
      <charset val="238"/>
      <scheme val="minor"/>
    </font>
    <font>
      <sz val="10"/>
      <color rgb="FFFF0000"/>
      <name val="Calibri"/>
      <family val="2"/>
      <charset val="238"/>
      <scheme val="minor"/>
    </font>
    <font>
      <b/>
      <sz val="10"/>
      <name val="Calibri"/>
      <family val="2"/>
      <charset val="238"/>
      <scheme val="minor"/>
    </font>
    <font>
      <b/>
      <sz val="10"/>
      <color indexed="10"/>
      <name val="Calibri"/>
      <family val="2"/>
      <charset val="238"/>
      <scheme val="minor"/>
    </font>
    <font>
      <b/>
      <sz val="16"/>
      <color indexed="8"/>
      <name val="Calibri"/>
      <family val="2"/>
      <charset val="238"/>
      <scheme val="minor"/>
    </font>
    <font>
      <sz val="16"/>
      <color indexed="10"/>
      <name val="Calibri"/>
      <family val="2"/>
      <charset val="238"/>
      <scheme val="minor"/>
    </font>
    <font>
      <b/>
      <sz val="16"/>
      <color indexed="14"/>
      <name val="Calibri"/>
      <family val="2"/>
      <charset val="238"/>
      <scheme val="minor"/>
    </font>
    <font>
      <sz val="10"/>
      <color indexed="10"/>
      <name val="Calibri"/>
      <family val="2"/>
      <charset val="238"/>
      <scheme val="minor"/>
    </font>
    <font>
      <sz val="10"/>
      <color theme="1"/>
      <name val="Calibri"/>
      <family val="2"/>
      <charset val="238"/>
      <scheme val="minor"/>
    </font>
    <font>
      <i/>
      <sz val="10"/>
      <name val="Calibri"/>
      <family val="2"/>
      <charset val="238"/>
      <scheme val="minor"/>
    </font>
    <font>
      <i/>
      <vertAlign val="superscript"/>
      <sz val="11"/>
      <color rgb="FF000000"/>
      <name val="Calibri"/>
      <family val="2"/>
      <charset val="238"/>
      <scheme val="minor"/>
    </font>
    <font>
      <sz val="11"/>
      <color rgb="FF0070C0"/>
      <name val="Calibri"/>
      <family val="2"/>
      <charset val="238"/>
      <scheme val="minor"/>
    </font>
    <font>
      <sz val="12"/>
      <color rgb="FF0070C0"/>
      <name val="Calibri"/>
      <family val="2"/>
      <charset val="238"/>
      <scheme val="minor"/>
    </font>
    <font>
      <vertAlign val="superscript"/>
      <sz val="8"/>
      <color rgb="FF000000"/>
      <name val="Calibri"/>
      <family val="2"/>
      <charset val="238"/>
      <scheme val="minor"/>
    </font>
    <font>
      <b/>
      <sz val="14"/>
      <color rgb="FFFF0000"/>
      <name val="Calibri"/>
      <family val="2"/>
      <charset val="238"/>
      <scheme val="minor"/>
    </font>
    <font>
      <b/>
      <i/>
      <sz val="11"/>
      <color rgb="FF000000"/>
      <name val="Calibri"/>
      <family val="2"/>
      <charset val="238"/>
      <scheme val="minor"/>
    </font>
    <font>
      <vertAlign val="superscript"/>
      <sz val="11"/>
      <color rgb="FF000000"/>
      <name val="Calibri"/>
      <family val="2"/>
      <charset val="238"/>
      <scheme val="minor"/>
    </font>
    <font>
      <sz val="11"/>
      <color rgb="FF999999"/>
      <name val="Calibri"/>
      <family val="2"/>
      <charset val="238"/>
      <scheme val="minor"/>
    </font>
    <font>
      <sz val="11"/>
      <name val="Calibri"/>
      <family val="2"/>
      <charset val="238"/>
      <scheme val="minor"/>
    </font>
    <font>
      <vertAlign val="superscript"/>
      <sz val="12"/>
      <color rgb="FF0070C0"/>
      <name val="Calibri"/>
      <family val="2"/>
      <charset val="238"/>
      <scheme val="minor"/>
    </font>
    <font>
      <sz val="12"/>
      <color theme="4"/>
      <name val="Calibri"/>
      <family val="2"/>
      <charset val="238"/>
      <scheme val="minor"/>
    </font>
  </fonts>
  <fills count="21">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
      <patternFill patternType="solid">
        <fgColor rgb="FF92D050"/>
        <bgColor rgb="FF92D050"/>
      </patternFill>
    </fill>
    <fill>
      <patternFill patternType="solid">
        <fgColor rgb="FFFFF2CC"/>
        <bgColor rgb="FFFFF2CC"/>
      </patternFill>
    </fill>
    <fill>
      <patternFill patternType="solid">
        <fgColor rgb="FFFFFFFF"/>
        <bgColor rgb="FFFFFFFF"/>
      </patternFill>
    </fill>
    <fill>
      <patternFill patternType="solid">
        <fgColor rgb="FFA6A6A6"/>
        <bgColor rgb="FFA6A6A6"/>
      </patternFill>
    </fill>
    <fill>
      <patternFill patternType="solid">
        <fgColor rgb="FF99CCFF"/>
        <bgColor rgb="FF99CCFF"/>
      </patternFill>
    </fill>
    <fill>
      <patternFill patternType="solid">
        <fgColor rgb="FFFFFF00"/>
        <bgColor rgb="FFFFFF00"/>
      </patternFill>
    </fill>
    <fill>
      <patternFill patternType="solid">
        <fgColor rgb="FFD9D9D9"/>
        <bgColor rgb="FFD9D9D9"/>
      </patternFill>
    </fill>
    <fill>
      <patternFill patternType="solid">
        <fgColor theme="9" tint="0.59999389629810485"/>
        <bgColor indexed="64"/>
      </patternFill>
    </fill>
    <fill>
      <patternFill patternType="solid">
        <fgColor theme="0" tint="-0.34998626667073579"/>
        <bgColor indexed="64"/>
      </patternFill>
    </fill>
    <fill>
      <patternFill patternType="solid">
        <fgColor rgb="FFFFFFFF"/>
        <bgColor rgb="FFF2F2F2"/>
      </patternFill>
    </fill>
    <fill>
      <patternFill patternType="solid">
        <fgColor rgb="FFDCE6F2"/>
        <bgColor rgb="FFF2F2F2"/>
      </patternFill>
    </fill>
    <fill>
      <patternFill patternType="solid">
        <fgColor rgb="FFFFFF00"/>
        <bgColor indexed="64"/>
      </patternFill>
    </fill>
  </fills>
  <borders count="48">
    <border>
      <left/>
      <right/>
      <top/>
      <bottom/>
      <diagonal/>
    </border>
    <border>
      <left style="thin">
        <color rgb="FF808080"/>
      </left>
      <right style="thin">
        <color rgb="FF808080"/>
      </right>
      <top style="thin">
        <color rgb="FF808080"/>
      </top>
      <bottom style="thin">
        <color rgb="FF80808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bottom style="thick">
        <color rgb="FF000000"/>
      </bottom>
      <diagonal/>
    </border>
    <border>
      <left style="thick">
        <color rgb="FF000000"/>
      </left>
      <right style="thin">
        <color rgb="FF000000"/>
      </right>
      <top style="thick">
        <color rgb="FF000000"/>
      </top>
      <bottom style="thick">
        <color rgb="FF000000"/>
      </bottom>
      <diagonal/>
    </border>
    <border>
      <left style="thin">
        <color rgb="FF000000"/>
      </left>
      <right style="thin">
        <color rgb="FF000000"/>
      </right>
      <top style="thick">
        <color rgb="FF000000"/>
      </top>
      <bottom style="thick">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ck">
        <color rgb="FF000000"/>
      </top>
      <bottom style="thin">
        <color rgb="FF000000"/>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thin">
        <color rgb="FF000000"/>
      </right>
      <top style="thick">
        <color rgb="FF000000"/>
      </top>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8"/>
      </left>
      <right style="thin">
        <color indexed="8"/>
      </right>
      <top/>
      <bottom style="thin">
        <color indexed="8"/>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rgb="FF000000"/>
      </right>
      <top style="thin">
        <color indexed="64"/>
      </top>
      <bottom style="thin">
        <color indexed="64"/>
      </bottom>
      <diagonal/>
    </border>
    <border>
      <left/>
      <right/>
      <top style="thin">
        <color indexed="64"/>
      </top>
      <bottom style="thin">
        <color indexed="64"/>
      </bottom>
      <diagonal/>
    </border>
    <border>
      <left style="thin">
        <color rgb="FF000000"/>
      </left>
      <right/>
      <top style="thin">
        <color indexed="64"/>
      </top>
      <bottom style="thin">
        <color indexed="64"/>
      </bottom>
      <diagonal/>
    </border>
    <border>
      <left style="thin">
        <color rgb="FF000000"/>
      </left>
      <right/>
      <top style="thick">
        <color rgb="FF000000"/>
      </top>
      <bottom style="thin">
        <color rgb="FF000000"/>
      </bottom>
      <diagonal/>
    </border>
    <border>
      <left/>
      <right style="thin">
        <color rgb="FF000000"/>
      </right>
      <top style="thick">
        <color rgb="FF000000"/>
      </top>
      <bottom style="thin">
        <color rgb="FF000000"/>
      </bottom>
      <diagonal/>
    </border>
    <border>
      <left style="thick">
        <color rgb="FF000000"/>
      </left>
      <right style="thin">
        <color rgb="FF000000"/>
      </right>
      <top style="thick">
        <color rgb="FF000000"/>
      </top>
      <bottom/>
      <diagonal/>
    </border>
    <border>
      <left style="thin">
        <color rgb="FF000000"/>
      </left>
      <right/>
      <top style="thick">
        <color rgb="FF000000"/>
      </top>
      <bottom/>
      <diagonal/>
    </border>
    <border>
      <left/>
      <right/>
      <top style="thick">
        <color rgb="FF000000"/>
      </top>
      <bottom/>
      <diagonal/>
    </border>
    <border>
      <left style="thin">
        <color auto="1"/>
      </left>
      <right style="thin">
        <color auto="1"/>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style="thin">
        <color auto="1"/>
      </right>
      <top/>
      <bottom/>
      <diagonal/>
    </border>
    <border>
      <left/>
      <right style="thin">
        <color indexed="64"/>
      </right>
      <top style="thin">
        <color rgb="FF000000"/>
      </top>
      <bottom style="thin">
        <color rgb="FF000000"/>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46">
    <xf numFmtId="0" fontId="0" fillId="0" borderId="0"/>
    <xf numFmtId="0" fontId="2" fillId="0" borderId="0" applyNumberFormat="0" applyBorder="0" applyProtection="0"/>
    <xf numFmtId="0" fontId="3" fillId="2" borderId="0" applyNumberFormat="0" applyBorder="0" applyProtection="0"/>
    <xf numFmtId="0" fontId="3" fillId="2" borderId="0" applyNumberFormat="0" applyBorder="0" applyProtection="0"/>
    <xf numFmtId="0" fontId="3" fillId="3" borderId="0" applyNumberFormat="0" applyBorder="0" applyProtection="0"/>
    <xf numFmtId="0" fontId="3" fillId="3" borderId="0" applyNumberFormat="0" applyBorder="0" applyProtection="0"/>
    <xf numFmtId="0" fontId="2" fillId="4" borderId="0" applyNumberFormat="0" applyBorder="0" applyProtection="0"/>
    <xf numFmtId="0" fontId="2" fillId="4" borderId="0" applyNumberFormat="0" applyBorder="0" applyProtection="0"/>
    <xf numFmtId="0" fontId="2" fillId="0" borderId="0" applyNumberFormat="0" applyBorder="0" applyProtection="0"/>
    <xf numFmtId="0" fontId="4" fillId="5" borderId="0" applyNumberFormat="0" applyBorder="0" applyProtection="0"/>
    <xf numFmtId="0" fontId="4" fillId="5" borderId="0" applyNumberFormat="0" applyBorder="0" applyProtection="0"/>
    <xf numFmtId="0" fontId="5" fillId="6" borderId="0" applyNumberFormat="0" applyBorder="0" applyProtection="0"/>
    <xf numFmtId="0" fontId="5" fillId="6" borderId="0" applyNumberFormat="0" applyBorder="0" applyProtection="0"/>
    <xf numFmtId="0" fontId="6" fillId="0" borderId="0" applyNumberFormat="0" applyBorder="0" applyProtection="0"/>
    <xf numFmtId="0" fontId="6" fillId="0" borderId="0" applyNumberFormat="0" applyBorder="0" applyProtection="0"/>
    <xf numFmtId="0" fontId="7" fillId="0" borderId="0" applyNumberFormat="0" applyBorder="0" applyProtection="0"/>
    <xf numFmtId="0" fontId="7" fillId="0" borderId="0" applyNumberFormat="0" applyBorder="0" applyProtection="0"/>
    <xf numFmtId="0" fontId="8" fillId="7" borderId="0" applyNumberFormat="0" applyBorder="0" applyProtection="0"/>
    <xf numFmtId="0" fontId="8" fillId="7" borderId="0" applyNumberFormat="0" applyBorder="0" applyProtection="0"/>
    <xf numFmtId="0" fontId="1" fillId="0" borderId="0" applyNumberFormat="0" applyFont="0" applyFill="0" applyBorder="0" applyAlignment="0" applyProtection="0"/>
    <xf numFmtId="0" fontId="9" fillId="0" borderId="0" applyNumberFormat="0" applyBorder="0" applyProtection="0"/>
    <xf numFmtId="0" fontId="9" fillId="0" borderId="0" applyNumberFormat="0" applyBorder="0" applyProtection="0"/>
    <xf numFmtId="0" fontId="10" fillId="0" borderId="0" applyNumberFormat="0" applyBorder="0" applyProtection="0"/>
    <xf numFmtId="0" fontId="10" fillId="0" borderId="0" applyNumberFormat="0" applyBorder="0" applyProtection="0"/>
    <xf numFmtId="0" fontId="11" fillId="0" borderId="0" applyNumberFormat="0" applyBorder="0" applyProtection="0"/>
    <xf numFmtId="0" fontId="11" fillId="0" borderId="0" applyNumberFormat="0" applyBorder="0" applyProtection="0"/>
    <xf numFmtId="0" fontId="12" fillId="0" borderId="0" applyNumberFormat="0" applyBorder="0" applyProtection="0"/>
    <xf numFmtId="0" fontId="12" fillId="0" borderId="0" applyNumberFormat="0" applyBorder="0" applyProtection="0"/>
    <xf numFmtId="0" fontId="13" fillId="8" borderId="0" applyNumberFormat="0" applyBorder="0" applyProtection="0"/>
    <xf numFmtId="0" fontId="13" fillId="8" borderId="0" applyNumberFormat="0" applyBorder="0" applyProtection="0"/>
    <xf numFmtId="0" fontId="14" fillId="0" borderId="0" applyNumberFormat="0" applyBorder="0" applyProtection="0"/>
    <xf numFmtId="0" fontId="14" fillId="0" borderId="0" applyNumberFormat="0" applyBorder="0" applyProtection="0"/>
    <xf numFmtId="0" fontId="14" fillId="0" borderId="0" applyNumberFormat="0" applyBorder="0" applyProtection="0"/>
    <xf numFmtId="0" fontId="14" fillId="0" borderId="0" applyNumberFormat="0" applyBorder="0" applyProtection="0"/>
    <xf numFmtId="0" fontId="14" fillId="0" borderId="0" applyNumberFormat="0" applyBorder="0" applyProtection="0"/>
    <xf numFmtId="0" fontId="14" fillId="0" borderId="0" applyNumberFormat="0" applyBorder="0" applyProtection="0"/>
    <xf numFmtId="0" fontId="6" fillId="0" borderId="0" applyNumberFormat="0" applyBorder="0" applyProtection="0"/>
    <xf numFmtId="0" fontId="15" fillId="8" borderId="1" applyNumberFormat="0" applyProtection="0"/>
    <xf numFmtId="0" fontId="15" fillId="8" borderId="1" applyNumberFormat="0" applyProtection="0"/>
    <xf numFmtId="0" fontId="1" fillId="0" borderId="0" applyNumberFormat="0" applyFont="0" applyBorder="0" applyProtection="0"/>
    <xf numFmtId="0" fontId="1" fillId="0" borderId="0" applyNumberFormat="0" applyFont="0" applyBorder="0" applyProtection="0"/>
    <xf numFmtId="0" fontId="6" fillId="0" borderId="0" applyNumberFormat="0" applyBorder="0" applyProtection="0"/>
    <xf numFmtId="0" fontId="1" fillId="0" borderId="0" applyNumberFormat="0" applyFont="0" applyBorder="0" applyProtection="0"/>
    <xf numFmtId="0" fontId="1" fillId="0" borderId="0" applyNumberFormat="0" applyFont="0" applyBorder="0" applyProtection="0"/>
    <xf numFmtId="0" fontId="4" fillId="0" borderId="0" applyNumberFormat="0" applyBorder="0" applyProtection="0"/>
    <xf numFmtId="0" fontId="4" fillId="0" borderId="0" applyNumberFormat="0" applyBorder="0" applyProtection="0"/>
  </cellStyleXfs>
  <cellXfs count="557">
    <xf numFmtId="0" fontId="0" fillId="0" borderId="0" xfId="0"/>
    <xf numFmtId="0" fontId="16" fillId="0" borderId="0" xfId="0" applyFont="1"/>
    <xf numFmtId="0" fontId="17" fillId="0" borderId="0" xfId="0" applyFont="1"/>
    <xf numFmtId="0" fontId="18" fillId="0" borderId="0" xfId="0" applyFont="1" applyAlignment="1">
      <alignment horizontal="center"/>
    </xf>
    <xf numFmtId="168" fontId="18" fillId="0" borderId="0" xfId="0" applyNumberFormat="1" applyFont="1" applyAlignment="1">
      <alignment horizontal="center"/>
    </xf>
    <xf numFmtId="168" fontId="19" fillId="0" borderId="0" xfId="0" applyNumberFormat="1" applyFont="1" applyAlignment="1">
      <alignment horizontal="center"/>
    </xf>
    <xf numFmtId="0" fontId="18" fillId="0" borderId="0" xfId="0" applyFont="1"/>
    <xf numFmtId="4" fontId="18" fillId="0" borderId="0" xfId="0" applyNumberFormat="1" applyFont="1"/>
    <xf numFmtId="168" fontId="0" fillId="0" borderId="0" xfId="0" applyNumberFormat="1" applyAlignment="1">
      <alignment horizontal="center"/>
    </xf>
    <xf numFmtId="168" fontId="18" fillId="0" borderId="0" xfId="0" applyNumberFormat="1" applyFont="1"/>
    <xf numFmtId="165" fontId="20" fillId="0" borderId="0" xfId="0" applyNumberFormat="1" applyFont="1"/>
    <xf numFmtId="0" fontId="21" fillId="0" borderId="0" xfId="0" applyFont="1"/>
    <xf numFmtId="164" fontId="18" fillId="0" borderId="0" xfId="0" applyNumberFormat="1" applyFont="1"/>
    <xf numFmtId="0" fontId="16" fillId="0" borderId="0" xfId="0" applyFont="1" applyAlignment="1">
      <alignment horizontal="center"/>
    </xf>
    <xf numFmtId="0" fontId="24" fillId="0" borderId="0" xfId="35" applyFont="1" applyAlignment="1" applyProtection="1">
      <alignment horizontal="center" vertical="center" wrapText="1"/>
    </xf>
    <xf numFmtId="0" fontId="0" fillId="9" borderId="0" xfId="0" applyFill="1"/>
    <xf numFmtId="0" fontId="25" fillId="0" borderId="0" xfId="35" applyFont="1" applyAlignment="1" applyProtection="1">
      <alignment horizontal="left" wrapText="1"/>
    </xf>
    <xf numFmtId="165" fontId="26" fillId="0" borderId="0" xfId="0" applyNumberFormat="1" applyFont="1" applyAlignment="1">
      <alignment horizontal="center"/>
    </xf>
    <xf numFmtId="0" fontId="28" fillId="0" borderId="0" xfId="35" applyFont="1" applyAlignment="1" applyProtection="1">
      <alignment horizontal="center" vertical="center" wrapText="1"/>
    </xf>
    <xf numFmtId="0" fontId="29" fillId="0" borderId="0" xfId="35" applyFont="1" applyAlignment="1" applyProtection="1">
      <alignment horizontal="left" vertical="center" wrapText="1"/>
    </xf>
    <xf numFmtId="0" fontId="30" fillId="0" borderId="0" xfId="35" applyFont="1" applyAlignment="1" applyProtection="1">
      <alignment horizontal="center" vertical="center" wrapText="1"/>
    </xf>
    <xf numFmtId="0" fontId="31" fillId="0" borderId="0" xfId="35" applyFont="1" applyAlignment="1" applyProtection="1">
      <alignment horizontal="center" vertical="center" wrapText="1"/>
    </xf>
    <xf numFmtId="0" fontId="32" fillId="0" borderId="0" xfId="35" applyFont="1" applyAlignment="1" applyProtection="1">
      <alignment horizontal="left" vertical="center" wrapText="1"/>
    </xf>
    <xf numFmtId="0" fontId="33" fillId="0" borderId="0" xfId="35" applyFont="1" applyAlignment="1" applyProtection="1">
      <alignment horizontal="center" vertical="center" wrapText="1"/>
    </xf>
    <xf numFmtId="0" fontId="11" fillId="0" borderId="0" xfId="0" applyFont="1"/>
    <xf numFmtId="4" fontId="34" fillId="0" borderId="0" xfId="0" applyNumberFormat="1" applyFont="1" applyAlignment="1">
      <alignment horizontal="center"/>
    </xf>
    <xf numFmtId="0" fontId="35" fillId="0" borderId="0" xfId="0" applyFont="1"/>
    <xf numFmtId="0" fontId="0" fillId="0" borderId="0" xfId="0" applyAlignment="1">
      <alignment horizontal="center"/>
    </xf>
    <xf numFmtId="0" fontId="0" fillId="0" borderId="0" xfId="0" applyAlignment="1">
      <alignment horizontal="right"/>
    </xf>
    <xf numFmtId="0" fontId="6" fillId="0" borderId="0" xfId="0" applyFont="1" applyAlignment="1">
      <alignment horizontal="right"/>
    </xf>
    <xf numFmtId="0" fontId="27" fillId="0" borderId="0" xfId="0" applyFont="1"/>
    <xf numFmtId="3" fontId="35" fillId="0" borderId="0" xfId="0" applyNumberFormat="1" applyFont="1" applyAlignment="1">
      <alignment horizontal="left" vertical="center" wrapText="1"/>
    </xf>
    <xf numFmtId="0" fontId="0" fillId="11" borderId="0" xfId="0" applyFill="1" applyAlignment="1">
      <alignment horizontal="right"/>
    </xf>
    <xf numFmtId="165" fontId="16" fillId="0" borderId="0" xfId="36" applyNumberFormat="1" applyFont="1" applyAlignment="1">
      <alignment horizontal="center"/>
    </xf>
    <xf numFmtId="0" fontId="16" fillId="0" borderId="0" xfId="0" applyFont="1" applyAlignment="1">
      <alignment horizontal="left"/>
    </xf>
    <xf numFmtId="165" fontId="16" fillId="0" borderId="0" xfId="0" applyNumberFormat="1" applyFont="1" applyAlignment="1">
      <alignment horizontal="center"/>
    </xf>
    <xf numFmtId="0" fontId="23" fillId="0" borderId="0" xfId="0" applyFont="1" applyAlignment="1">
      <alignment horizontal="center"/>
    </xf>
    <xf numFmtId="0" fontId="18" fillId="0" borderId="0" xfId="0" applyFont="1" applyAlignment="1">
      <alignment horizontal="center" vertical="center"/>
    </xf>
    <xf numFmtId="166" fontId="18" fillId="0" borderId="0" xfId="0" applyNumberFormat="1" applyFont="1" applyAlignment="1">
      <alignment horizontal="center" vertical="center"/>
    </xf>
    <xf numFmtId="0" fontId="18" fillId="0" borderId="0" xfId="30" applyFont="1" applyAlignment="1">
      <alignment horizontal="left" vertical="center" wrapText="1"/>
    </xf>
    <xf numFmtId="0" fontId="18" fillId="0" borderId="0" xfId="30" applyFont="1" applyAlignment="1">
      <alignment horizontal="center" vertical="top"/>
    </xf>
    <xf numFmtId="0" fontId="14" fillId="0" borderId="0" xfId="0" applyFont="1"/>
    <xf numFmtId="0" fontId="37" fillId="0" borderId="0" xfId="0" applyFont="1" applyAlignment="1">
      <alignment horizontal="right"/>
    </xf>
    <xf numFmtId="1" fontId="37" fillId="0" borderId="0" xfId="0" applyNumberFormat="1" applyFont="1" applyAlignment="1">
      <alignment horizontal="center"/>
    </xf>
    <xf numFmtId="166" fontId="37" fillId="0" borderId="0" xfId="0" applyNumberFormat="1" applyFont="1" applyAlignment="1">
      <alignment horizontal="center"/>
    </xf>
    <xf numFmtId="0" fontId="14" fillId="0" borderId="0" xfId="0" applyFont="1" applyAlignment="1">
      <alignment horizontal="left"/>
    </xf>
    <xf numFmtId="0" fontId="14" fillId="0" borderId="0" xfId="0" applyFont="1" applyAlignment="1">
      <alignment horizontal="center"/>
    </xf>
    <xf numFmtId="0" fontId="22" fillId="0" borderId="0" xfId="0" applyFont="1" applyAlignment="1">
      <alignment horizontal="center" vertical="center" wrapText="1"/>
    </xf>
    <xf numFmtId="167" fontId="16" fillId="0" borderId="0" xfId="0" applyNumberFormat="1" applyFont="1" applyAlignment="1">
      <alignment horizontal="center"/>
    </xf>
    <xf numFmtId="0" fontId="14" fillId="15" borderId="0" xfId="30" applyFill="1" applyAlignment="1">
      <alignment horizontal="center" vertical="top"/>
    </xf>
    <xf numFmtId="0" fontId="14" fillId="0" borderId="10" xfId="30" applyBorder="1" applyAlignment="1">
      <alignment horizontal="center" vertical="top"/>
    </xf>
    <xf numFmtId="0" fontId="23" fillId="0" borderId="0" xfId="0" applyFont="1" applyAlignment="1">
      <alignment horizontal="right"/>
    </xf>
    <xf numFmtId="167" fontId="23" fillId="0" borderId="0" xfId="0" applyNumberFormat="1" applyFont="1" applyAlignment="1">
      <alignment horizontal="center"/>
    </xf>
    <xf numFmtId="167" fontId="14" fillId="0" borderId="0" xfId="0" applyNumberFormat="1" applyFont="1"/>
    <xf numFmtId="0" fontId="0" fillId="0" borderId="0" xfId="0" applyAlignment="1">
      <alignment horizontal="left"/>
    </xf>
    <xf numFmtId="0" fontId="38" fillId="0" borderId="0" xfId="0" applyFont="1"/>
    <xf numFmtId="0" fontId="39" fillId="0" borderId="26" xfId="0" applyFont="1" applyBorder="1"/>
    <xf numFmtId="0" fontId="39" fillId="0" borderId="26" xfId="0" applyFont="1" applyBorder="1" applyAlignment="1">
      <alignment horizontal="left"/>
    </xf>
    <xf numFmtId="0" fontId="41" fillId="0" borderId="0" xfId="0" applyFont="1"/>
    <xf numFmtId="0" fontId="39" fillId="0" borderId="26" xfId="0" applyFont="1" applyBorder="1" applyAlignment="1">
      <alignment horizontal="left" vertical="center" wrapText="1"/>
    </xf>
    <xf numFmtId="0" fontId="39" fillId="0" borderId="29" xfId="0" applyFont="1" applyBorder="1" applyAlignment="1">
      <alignment horizontal="left" vertical="center" wrapText="1"/>
    </xf>
    <xf numFmtId="0" fontId="39" fillId="0" borderId="30" xfId="0" applyFont="1" applyBorder="1" applyAlignment="1">
      <alignment horizontal="right"/>
    </xf>
    <xf numFmtId="3" fontId="41" fillId="0" borderId="0" xfId="0" applyNumberFormat="1" applyFont="1" applyAlignment="1">
      <alignment horizontal="left" vertical="center" wrapText="1"/>
    </xf>
    <xf numFmtId="0" fontId="43" fillId="0" borderId="27" xfId="0" applyFont="1" applyBorder="1" applyAlignment="1">
      <alignment horizontal="right" vertical="center"/>
    </xf>
    <xf numFmtId="0" fontId="20" fillId="0" borderId="0" xfId="0" applyFont="1"/>
    <xf numFmtId="168" fontId="20" fillId="0" borderId="0" xfId="0" applyNumberFormat="1" applyFont="1" applyAlignment="1">
      <alignment horizontal="center"/>
    </xf>
    <xf numFmtId="49" fontId="44" fillId="0" borderId="11" xfId="36" applyNumberFormat="1" applyFont="1" applyBorder="1" applyAlignment="1">
      <alignment horizontal="left" vertical="top"/>
    </xf>
    <xf numFmtId="0" fontId="36" fillId="0" borderId="0" xfId="0" applyFont="1"/>
    <xf numFmtId="0" fontId="48" fillId="0" borderId="0" xfId="0" applyFont="1"/>
    <xf numFmtId="0" fontId="49" fillId="0" borderId="26" xfId="0" applyFont="1" applyBorder="1"/>
    <xf numFmtId="0" fontId="50" fillId="0" borderId="0" xfId="0" applyFont="1" applyAlignment="1">
      <alignment horizontal="left"/>
    </xf>
    <xf numFmtId="0" fontId="44" fillId="0" borderId="0" xfId="0" applyFont="1"/>
    <xf numFmtId="0" fontId="51" fillId="0" borderId="0" xfId="0" applyFont="1" applyAlignment="1">
      <alignment horizontal="left"/>
    </xf>
    <xf numFmtId="0" fontId="39" fillId="0" borderId="0" xfId="0" applyFont="1"/>
    <xf numFmtId="0" fontId="39" fillId="0" borderId="0" xfId="0" applyFont="1" applyAlignment="1">
      <alignment horizontal="center"/>
    </xf>
    <xf numFmtId="0" fontId="51" fillId="0" borderId="0" xfId="0" applyFont="1"/>
    <xf numFmtId="0" fontId="52" fillId="0" borderId="0" xfId="0" applyFont="1" applyAlignment="1">
      <alignment horizontal="left"/>
    </xf>
    <xf numFmtId="0" fontId="39" fillId="0" borderId="0" xfId="0" applyFont="1" applyAlignment="1">
      <alignment horizontal="left"/>
    </xf>
    <xf numFmtId="49" fontId="39" fillId="0" borderId="0" xfId="0" applyNumberFormat="1" applyFont="1" applyAlignment="1">
      <alignment horizontal="center"/>
    </xf>
    <xf numFmtId="0" fontId="51" fillId="0" borderId="26" xfId="0" applyFont="1" applyBorder="1" applyAlignment="1">
      <alignment horizontal="center"/>
    </xf>
    <xf numFmtId="0" fontId="51" fillId="0" borderId="26" xfId="0" applyFont="1" applyBorder="1"/>
    <xf numFmtId="0" fontId="51" fillId="0" borderId="26" xfId="0" applyFont="1" applyBorder="1" applyAlignment="1">
      <alignment horizontal="left"/>
    </xf>
    <xf numFmtId="49" fontId="51" fillId="0" borderId="26" xfId="0" applyNumberFormat="1" applyFont="1" applyBorder="1" applyAlignment="1">
      <alignment horizontal="center"/>
    </xf>
    <xf numFmtId="0" fontId="48" fillId="0" borderId="26" xfId="0" applyFont="1" applyBorder="1" applyAlignment="1">
      <alignment horizontal="center"/>
    </xf>
    <xf numFmtId="0" fontId="39" fillId="0" borderId="28" xfId="13" applyFont="1" applyBorder="1" applyAlignment="1">
      <alignment vertical="center" wrapText="1"/>
    </xf>
    <xf numFmtId="0" fontId="39" fillId="0" borderId="26" xfId="0" applyFont="1" applyBorder="1" applyAlignment="1">
      <alignment horizontal="center"/>
    </xf>
    <xf numFmtId="164" fontId="39" fillId="0" borderId="26" xfId="13" applyNumberFormat="1" applyFont="1" applyBorder="1" applyAlignment="1">
      <alignment horizontal="center" vertical="center"/>
    </xf>
    <xf numFmtId="0" fontId="48" fillId="0" borderId="26" xfId="0" applyFont="1" applyBorder="1"/>
    <xf numFmtId="164" fontId="49" fillId="0" borderId="26" xfId="0" applyNumberFormat="1" applyFont="1" applyBorder="1" applyAlignment="1">
      <alignment horizontal="center"/>
    </xf>
    <xf numFmtId="0" fontId="52" fillId="0" borderId="0" xfId="0" applyFont="1"/>
    <xf numFmtId="0" fontId="39" fillId="0" borderId="0" xfId="0" applyFont="1" applyAlignment="1">
      <alignment vertical="center"/>
    </xf>
    <xf numFmtId="0" fontId="53" fillId="0" borderId="0" xfId="0" applyFont="1"/>
    <xf numFmtId="0" fontId="53" fillId="0" borderId="0" xfId="0" applyFont="1" applyAlignment="1">
      <alignment horizontal="center"/>
    </xf>
    <xf numFmtId="0" fontId="51" fillId="0" borderId="40" xfId="0" applyFont="1" applyBorder="1" applyAlignment="1">
      <alignment horizontal="center" vertical="center"/>
    </xf>
    <xf numFmtId="0" fontId="51" fillId="0" borderId="40" xfId="0" applyFont="1" applyBorder="1" applyAlignment="1">
      <alignment vertical="center"/>
    </xf>
    <xf numFmtId="0" fontId="51" fillId="0" borderId="41" xfId="0" applyFont="1" applyBorder="1" applyAlignment="1">
      <alignment horizontal="center" vertical="center"/>
    </xf>
    <xf numFmtId="0" fontId="39" fillId="0" borderId="26" xfId="0" applyFont="1" applyBorder="1" applyAlignment="1">
      <alignment horizontal="center" vertical="center"/>
    </xf>
    <xf numFmtId="0" fontId="39" fillId="0" borderId="26" xfId="0" applyFont="1" applyBorder="1" applyAlignment="1">
      <alignment vertical="center"/>
    </xf>
    <xf numFmtId="0" fontId="39" fillId="0" borderId="26" xfId="13" applyFont="1" applyBorder="1" applyAlignment="1">
      <alignment horizontal="center" vertical="center"/>
    </xf>
    <xf numFmtId="2" fontId="39" fillId="0" borderId="42" xfId="13" applyNumberFormat="1" applyFont="1" applyBorder="1" applyAlignment="1">
      <alignment horizontal="center" vertical="center"/>
    </xf>
    <xf numFmtId="174" fontId="39" fillId="0" borderId="40" xfId="13" applyNumberFormat="1" applyFont="1" applyBorder="1" applyAlignment="1">
      <alignment horizontal="center" vertical="center"/>
    </xf>
    <xf numFmtId="49" fontId="39" fillId="0" borderId="26" xfId="0" applyNumberFormat="1" applyFont="1" applyBorder="1" applyAlignment="1">
      <alignment horizontal="center"/>
    </xf>
    <xf numFmtId="0" fontId="39" fillId="0" borderId="26" xfId="32" applyFont="1" applyBorder="1"/>
    <xf numFmtId="0" fontId="39" fillId="0" borderId="33" xfId="13" applyFont="1" applyBorder="1" applyAlignment="1">
      <alignment horizontal="center" vertical="center"/>
    </xf>
    <xf numFmtId="0" fontId="39" fillId="0" borderId="27" xfId="13" applyFont="1" applyBorder="1" applyAlignment="1">
      <alignment horizontal="center" vertical="center"/>
    </xf>
    <xf numFmtId="2" fontId="39" fillId="0" borderId="31" xfId="13" applyNumberFormat="1" applyFont="1" applyBorder="1" applyAlignment="1">
      <alignment horizontal="center" vertical="center"/>
    </xf>
    <xf numFmtId="0" fontId="39" fillId="0" borderId="0" xfId="13" applyFont="1" applyBorder="1" applyAlignment="1">
      <alignment horizontal="center" vertical="center"/>
    </xf>
    <xf numFmtId="0" fontId="39" fillId="0" borderId="27" xfId="0" applyFont="1" applyBorder="1" applyAlignment="1">
      <alignment horizontal="center"/>
    </xf>
    <xf numFmtId="1" fontId="39" fillId="0" borderId="26" xfId="0" applyNumberFormat="1" applyFont="1" applyBorder="1" applyAlignment="1">
      <alignment horizontal="center"/>
    </xf>
    <xf numFmtId="0" fontId="39" fillId="0" borderId="31" xfId="0" applyFont="1" applyBorder="1" applyAlignment="1">
      <alignment horizontal="center"/>
    </xf>
    <xf numFmtId="0" fontId="39" fillId="0" borderId="27" xfId="0" applyFont="1" applyBorder="1" applyAlignment="1">
      <alignment vertical="center"/>
    </xf>
    <xf numFmtId="2" fontId="39" fillId="0" borderId="26" xfId="0" applyNumberFormat="1" applyFont="1" applyBorder="1" applyAlignment="1">
      <alignment horizontal="center" vertical="center"/>
    </xf>
    <xf numFmtId="0" fontId="39" fillId="0" borderId="43" xfId="0" applyFont="1" applyBorder="1"/>
    <xf numFmtId="0" fontId="39" fillId="0" borderId="26" xfId="13" applyFont="1" applyBorder="1" applyAlignment="1">
      <alignment vertical="center"/>
    </xf>
    <xf numFmtId="0" fontId="39" fillId="0" borderId="28" xfId="13" applyFont="1" applyBorder="1" applyAlignment="1">
      <alignment horizontal="center" vertical="center"/>
    </xf>
    <xf numFmtId="2" fontId="39" fillId="0" borderId="28" xfId="13" applyNumberFormat="1" applyFont="1" applyBorder="1" applyAlignment="1">
      <alignment horizontal="center" vertical="center"/>
    </xf>
    <xf numFmtId="49" fontId="39" fillId="0" borderId="40" xfId="0" applyNumberFormat="1" applyFont="1" applyBorder="1" applyAlignment="1">
      <alignment horizontal="center"/>
    </xf>
    <xf numFmtId="0" fontId="39" fillId="0" borderId="40" xfId="13" applyFont="1" applyBorder="1" applyAlignment="1">
      <alignment vertical="center"/>
    </xf>
    <xf numFmtId="0" fontId="39" fillId="0" borderId="40" xfId="13" applyFont="1" applyBorder="1" applyAlignment="1">
      <alignment horizontal="center" vertical="center"/>
    </xf>
    <xf numFmtId="2" fontId="39" fillId="0" borderId="40" xfId="13" applyNumberFormat="1" applyFont="1" applyBorder="1" applyAlignment="1">
      <alignment horizontal="center" vertical="center"/>
    </xf>
    <xf numFmtId="0" fontId="51" fillId="0" borderId="27" xfId="0" applyFont="1" applyBorder="1"/>
    <xf numFmtId="0" fontId="51" fillId="0" borderId="33" xfId="13" applyFont="1" applyBorder="1" applyAlignment="1">
      <alignment vertical="center"/>
    </xf>
    <xf numFmtId="0" fontId="51" fillId="0" borderId="33" xfId="13" applyFont="1" applyBorder="1" applyAlignment="1">
      <alignment horizontal="center" vertical="center"/>
    </xf>
    <xf numFmtId="164" fontId="51" fillId="0" borderId="31" xfId="13" applyNumberFormat="1" applyFont="1" applyBorder="1" applyAlignment="1">
      <alignment horizontal="center" vertical="center"/>
    </xf>
    <xf numFmtId="0" fontId="51" fillId="0" borderId="0" xfId="13" applyFont="1" applyBorder="1" applyAlignment="1">
      <alignment vertical="center"/>
    </xf>
    <xf numFmtId="0" fontId="51" fillId="0" borderId="0" xfId="13" applyFont="1" applyBorder="1" applyAlignment="1">
      <alignment horizontal="center" vertical="center"/>
    </xf>
    <xf numFmtId="164" fontId="51" fillId="0" borderId="0" xfId="13" applyNumberFormat="1" applyFont="1" applyBorder="1" applyAlignment="1">
      <alignment horizontal="center" vertical="center"/>
    </xf>
    <xf numFmtId="164" fontId="39" fillId="0" borderId="26" xfId="0" applyNumberFormat="1" applyFont="1" applyBorder="1" applyAlignment="1">
      <alignment horizontal="center"/>
    </xf>
    <xf numFmtId="0" fontId="39" fillId="0" borderId="40" xfId="0" applyFont="1" applyBorder="1" applyAlignment="1">
      <alignment horizontal="center"/>
    </xf>
    <xf numFmtId="0" fontId="44" fillId="0" borderId="26" xfId="0" applyFont="1" applyBorder="1"/>
    <xf numFmtId="164" fontId="51" fillId="0" borderId="26" xfId="0" applyNumberFormat="1" applyFont="1" applyBorder="1" applyAlignment="1">
      <alignment horizontal="center"/>
    </xf>
    <xf numFmtId="0" fontId="51" fillId="0" borderId="0" xfId="0" applyFont="1" applyAlignment="1">
      <alignment vertical="center"/>
    </xf>
    <xf numFmtId="0" fontId="39" fillId="0" borderId="26" xfId="0" applyFont="1" applyBorder="1" applyAlignment="1">
      <alignment vertical="center" wrapText="1"/>
    </xf>
    <xf numFmtId="0" fontId="39" fillId="0" borderId="26" xfId="13" applyFont="1" applyBorder="1" applyAlignment="1">
      <alignment horizontal="center"/>
    </xf>
    <xf numFmtId="0" fontId="51" fillId="0" borderId="26" xfId="13" applyFont="1" applyBorder="1" applyAlignment="1">
      <alignment horizontal="center" vertical="center"/>
    </xf>
    <xf numFmtId="0" fontId="39" fillId="0" borderId="26" xfId="13" applyFont="1" applyBorder="1" applyAlignment="1">
      <alignment vertical="center" wrapText="1"/>
    </xf>
    <xf numFmtId="1" fontId="39" fillId="0" borderId="26" xfId="13" applyNumberFormat="1" applyFont="1" applyBorder="1" applyAlignment="1">
      <alignment horizontal="center" vertical="center"/>
    </xf>
    <xf numFmtId="176" fontId="39" fillId="0" borderId="26" xfId="13" applyNumberFormat="1" applyFont="1" applyBorder="1" applyAlignment="1">
      <alignment horizontal="right" vertical="center"/>
    </xf>
    <xf numFmtId="49" fontId="51" fillId="0" borderId="26" xfId="13" applyNumberFormat="1" applyFont="1" applyBorder="1" applyAlignment="1">
      <alignment horizontal="center" vertical="center"/>
    </xf>
    <xf numFmtId="0" fontId="39" fillId="0" borderId="40" xfId="0" applyFont="1" applyBorder="1" applyAlignment="1">
      <alignment horizontal="center" vertical="center"/>
    </xf>
    <xf numFmtId="49" fontId="51" fillId="0" borderId="40" xfId="13" applyNumberFormat="1" applyFont="1" applyBorder="1" applyAlignment="1">
      <alignment horizontal="center" vertical="center"/>
    </xf>
    <xf numFmtId="0" fontId="39" fillId="0" borderId="40" xfId="13" applyFont="1" applyBorder="1" applyAlignment="1">
      <alignment vertical="center" wrapText="1"/>
    </xf>
    <xf numFmtId="1" fontId="39" fillId="0" borderId="40" xfId="13" applyNumberFormat="1" applyFont="1" applyBorder="1" applyAlignment="1">
      <alignment horizontal="center" vertical="center"/>
    </xf>
    <xf numFmtId="176" fontId="39" fillId="0" borderId="40" xfId="13" applyNumberFormat="1" applyFont="1" applyBorder="1" applyAlignment="1">
      <alignment horizontal="right" vertical="center"/>
    </xf>
    <xf numFmtId="176" fontId="39" fillId="0" borderId="26" xfId="0" applyNumberFormat="1" applyFont="1" applyBorder="1" applyAlignment="1">
      <alignment horizontal="right" vertical="center"/>
    </xf>
    <xf numFmtId="0" fontId="51" fillId="0" borderId="26" xfId="0" applyFont="1" applyBorder="1" applyAlignment="1">
      <alignment vertical="center"/>
    </xf>
    <xf numFmtId="0" fontId="39" fillId="0" borderId="33" xfId="0" applyFont="1" applyBorder="1" applyAlignment="1">
      <alignment vertical="center"/>
    </xf>
    <xf numFmtId="0" fontId="39" fillId="0" borderId="31" xfId="0" applyFont="1" applyBorder="1" applyAlignment="1">
      <alignment vertical="center"/>
    </xf>
    <xf numFmtId="164" fontId="51" fillId="0" borderId="26" xfId="13" applyNumberFormat="1" applyFont="1" applyBorder="1" applyAlignment="1">
      <alignment horizontal="right"/>
    </xf>
    <xf numFmtId="174" fontId="49" fillId="0" borderId="26" xfId="0" applyNumberFormat="1" applyFont="1" applyBorder="1" applyAlignment="1">
      <alignment horizontal="right"/>
    </xf>
    <xf numFmtId="0" fontId="54" fillId="0" borderId="0" xfId="0" applyFont="1" applyAlignment="1">
      <alignment vertical="center"/>
    </xf>
    <xf numFmtId="0" fontId="55" fillId="0" borderId="0" xfId="0" applyFont="1" applyAlignment="1">
      <alignment vertical="center"/>
    </xf>
    <xf numFmtId="0" fontId="55" fillId="0" borderId="0" xfId="0" applyFont="1" applyAlignment="1">
      <alignment horizontal="center" vertical="center"/>
    </xf>
    <xf numFmtId="0" fontId="55" fillId="0" borderId="0" xfId="0" applyFont="1"/>
    <xf numFmtId="0" fontId="55" fillId="0" borderId="0" xfId="0" applyFont="1" applyAlignment="1">
      <alignment horizontal="center"/>
    </xf>
    <xf numFmtId="174" fontId="55" fillId="0" borderId="40" xfId="36" applyNumberFormat="1" applyFont="1" applyBorder="1" applyAlignment="1">
      <alignment horizontal="center"/>
    </xf>
    <xf numFmtId="0" fontId="55" fillId="0" borderId="27" xfId="0" applyFont="1" applyBorder="1" applyAlignment="1">
      <alignment horizontal="center" vertical="center"/>
    </xf>
    <xf numFmtId="0" fontId="55" fillId="0" borderId="31" xfId="0" applyFont="1" applyBorder="1" applyAlignment="1">
      <alignment horizontal="center" vertical="center"/>
    </xf>
    <xf numFmtId="0" fontId="55" fillId="0" borderId="27" xfId="0" applyFont="1" applyBorder="1" applyAlignment="1">
      <alignment horizontal="center"/>
    </xf>
    <xf numFmtId="0" fontId="55" fillId="0" borderId="31" xfId="0" applyFont="1" applyBorder="1" applyAlignment="1">
      <alignment horizontal="center"/>
    </xf>
    <xf numFmtId="174" fontId="55" fillId="0" borderId="26" xfId="36" applyNumberFormat="1" applyFont="1" applyBorder="1" applyAlignment="1">
      <alignment horizontal="center"/>
    </xf>
    <xf numFmtId="0" fontId="55" fillId="0" borderId="26" xfId="0" applyFont="1" applyBorder="1"/>
    <xf numFmtId="0" fontId="55" fillId="0" borderId="33" xfId="0" applyFont="1" applyBorder="1"/>
    <xf numFmtId="174" fontId="39" fillId="0" borderId="26" xfId="36" applyNumberFormat="1" applyFont="1" applyBorder="1" applyAlignment="1">
      <alignment horizontal="center"/>
    </xf>
    <xf numFmtId="0" fontId="55" fillId="0" borderId="33" xfId="0" applyFont="1" applyBorder="1" applyAlignment="1">
      <alignment vertical="center"/>
    </xf>
    <xf numFmtId="0" fontId="51" fillId="19" borderId="27" xfId="0" applyFont="1" applyFill="1" applyBorder="1" applyAlignment="1">
      <alignment vertical="center"/>
    </xf>
    <xf numFmtId="0" fontId="55" fillId="19" borderId="26" xfId="0" applyFont="1" applyFill="1" applyBorder="1" applyAlignment="1">
      <alignment vertical="center"/>
    </xf>
    <xf numFmtId="0" fontId="55" fillId="19" borderId="33" xfId="0" applyFont="1" applyFill="1" applyBorder="1" applyAlignment="1">
      <alignment vertical="center"/>
    </xf>
    <xf numFmtId="174" fontId="51" fillId="19" borderId="31" xfId="0" applyNumberFormat="1" applyFont="1" applyFill="1" applyBorder="1" applyAlignment="1">
      <alignment horizontal="center" vertical="center"/>
    </xf>
    <xf numFmtId="0" fontId="44" fillId="0" borderId="2" xfId="0" applyFont="1" applyBorder="1"/>
    <xf numFmtId="0" fontId="44" fillId="0" borderId="3" xfId="0" applyFont="1" applyBorder="1"/>
    <xf numFmtId="164" fontId="44" fillId="0" borderId="3" xfId="0" applyNumberFormat="1" applyFont="1" applyBorder="1"/>
    <xf numFmtId="0" fontId="44" fillId="0" borderId="5" xfId="0" applyFont="1" applyBorder="1"/>
    <xf numFmtId="164" fontId="44" fillId="0" borderId="0" xfId="0" applyNumberFormat="1" applyFont="1"/>
    <xf numFmtId="0" fontId="58" fillId="0" borderId="2" xfId="0" applyFont="1" applyBorder="1"/>
    <xf numFmtId="165" fontId="44" fillId="0" borderId="4" xfId="0" applyNumberFormat="1" applyFont="1" applyBorder="1" applyAlignment="1">
      <alignment horizontal="right" vertical="center"/>
    </xf>
    <xf numFmtId="0" fontId="44" fillId="16" borderId="2" xfId="0" applyFont="1" applyFill="1" applyBorder="1"/>
    <xf numFmtId="0" fontId="44" fillId="16" borderId="3" xfId="0" applyFont="1" applyFill="1" applyBorder="1"/>
    <xf numFmtId="165" fontId="44" fillId="16" borderId="3" xfId="0" applyNumberFormat="1" applyFont="1" applyFill="1" applyBorder="1" applyAlignment="1">
      <alignment horizontal="right"/>
    </xf>
    <xf numFmtId="0" fontId="59" fillId="0" borderId="2" xfId="0" applyFont="1" applyBorder="1"/>
    <xf numFmtId="165" fontId="44" fillId="0" borderId="3" xfId="0" applyNumberFormat="1" applyFont="1" applyBorder="1" applyAlignment="1">
      <alignment horizontal="right"/>
    </xf>
    <xf numFmtId="0" fontId="58" fillId="0" borderId="34" xfId="0" applyFont="1" applyBorder="1"/>
    <xf numFmtId="0" fontId="47" fillId="0" borderId="33" xfId="0" applyFont="1" applyBorder="1"/>
    <xf numFmtId="164" fontId="47" fillId="0" borderId="33" xfId="0" applyNumberFormat="1" applyFont="1" applyBorder="1"/>
    <xf numFmtId="164" fontId="47" fillId="0" borderId="32" xfId="0" applyNumberFormat="1" applyFont="1" applyBorder="1" applyAlignment="1">
      <alignment horizontal="right" vertical="center"/>
    </xf>
    <xf numFmtId="0" fontId="58" fillId="0" borderId="27" xfId="0" applyFont="1" applyBorder="1"/>
    <xf numFmtId="164" fontId="47" fillId="0" borderId="31" xfId="0" applyNumberFormat="1" applyFont="1" applyBorder="1" applyAlignment="1">
      <alignment horizontal="right" vertical="center"/>
    </xf>
    <xf numFmtId="165" fontId="44" fillId="0" borderId="0" xfId="0" applyNumberFormat="1" applyFont="1"/>
    <xf numFmtId="165" fontId="44" fillId="0" borderId="0" xfId="0" applyNumberFormat="1" applyFont="1" applyAlignment="1">
      <alignment horizontal="center" vertical="center"/>
    </xf>
    <xf numFmtId="0" fontId="60" fillId="0" borderId="9" xfId="0" applyFont="1" applyBorder="1"/>
    <xf numFmtId="0" fontId="60" fillId="0" borderId="10" xfId="0" applyFont="1" applyBorder="1"/>
    <xf numFmtId="169" fontId="60" fillId="0" borderId="4" xfId="0" applyNumberFormat="1" applyFont="1" applyBorder="1"/>
    <xf numFmtId="0" fontId="61" fillId="0" borderId="9" xfId="0" applyFont="1" applyBorder="1"/>
    <xf numFmtId="0" fontId="61" fillId="0" borderId="10" xfId="0" applyFont="1" applyBorder="1"/>
    <xf numFmtId="174" fontId="61" fillId="0" borderId="4" xfId="0" applyNumberFormat="1" applyFont="1" applyBorder="1"/>
    <xf numFmtId="0" fontId="62" fillId="0" borderId="6" xfId="0" applyFont="1" applyBorder="1"/>
    <xf numFmtId="0" fontId="62" fillId="0" borderId="7" xfId="0" applyFont="1" applyBorder="1"/>
    <xf numFmtId="0" fontId="61" fillId="0" borderId="7" xfId="0" applyFont="1" applyBorder="1"/>
    <xf numFmtId="174" fontId="62" fillId="0" borderId="8" xfId="0" applyNumberFormat="1" applyFont="1" applyBorder="1"/>
    <xf numFmtId="0" fontId="63" fillId="0" borderId="6" xfId="0" applyFont="1" applyBorder="1"/>
    <xf numFmtId="0" fontId="63" fillId="0" borderId="7" xfId="0" applyFont="1" applyBorder="1"/>
    <xf numFmtId="165" fontId="63" fillId="0" borderId="8" xfId="0" applyNumberFormat="1" applyFont="1" applyBorder="1"/>
    <xf numFmtId="0" fontId="63" fillId="0" borderId="9" xfId="0" applyFont="1" applyBorder="1"/>
    <xf numFmtId="0" fontId="63" fillId="0" borderId="10" xfId="0" applyFont="1" applyBorder="1"/>
    <xf numFmtId="165" fontId="63" fillId="0" borderId="4" xfId="0" applyNumberFormat="1" applyFont="1" applyBorder="1"/>
    <xf numFmtId="0" fontId="65" fillId="0" borderId="0" xfId="0" applyFont="1"/>
    <xf numFmtId="0" fontId="66" fillId="0" borderId="0" xfId="35" applyFont="1" applyAlignment="1" applyProtection="1">
      <alignment horizontal="center" vertical="center" wrapText="1"/>
    </xf>
    <xf numFmtId="4" fontId="44" fillId="0" borderId="0" xfId="0" applyNumberFormat="1" applyFont="1"/>
    <xf numFmtId="0" fontId="44" fillId="9" borderId="0" xfId="0" applyFont="1" applyFill="1"/>
    <xf numFmtId="0" fontId="68" fillId="13" borderId="14" xfId="0" applyFont="1" applyFill="1" applyBorder="1" applyAlignment="1">
      <alignment horizontal="left" vertical="center" wrapText="1" indent="1"/>
    </xf>
    <xf numFmtId="0" fontId="68" fillId="13" borderId="15" xfId="0" applyFont="1" applyFill="1" applyBorder="1" applyAlignment="1">
      <alignment vertical="top" wrapText="1"/>
    </xf>
    <xf numFmtId="0" fontId="44" fillId="0" borderId="11" xfId="36" applyFont="1" applyBorder="1" applyAlignment="1">
      <alignment horizontal="center" vertical="top"/>
    </xf>
    <xf numFmtId="0" fontId="44" fillId="0" borderId="11" xfId="36" applyFont="1" applyBorder="1" applyAlignment="1">
      <alignment vertical="top" wrapText="1"/>
    </xf>
    <xf numFmtId="49" fontId="44" fillId="0" borderId="11" xfId="36" applyNumberFormat="1" applyFont="1" applyBorder="1" applyAlignment="1">
      <alignment horizontal="center" shrinkToFit="1"/>
    </xf>
    <xf numFmtId="4" fontId="44" fillId="0" borderId="11" xfId="36" applyNumberFormat="1" applyFont="1" applyBorder="1" applyAlignment="1">
      <alignment horizontal="center"/>
    </xf>
    <xf numFmtId="165" fontId="44" fillId="0" borderId="11" xfId="36" applyNumberFormat="1" applyFont="1" applyBorder="1" applyAlignment="1">
      <alignment horizontal="center"/>
    </xf>
    <xf numFmtId="165" fontId="58" fillId="9" borderId="0" xfId="0" applyNumberFormat="1" applyFont="1" applyFill="1"/>
    <xf numFmtId="0" fontId="56" fillId="0" borderId="0" xfId="35" applyFont="1" applyAlignment="1" applyProtection="1">
      <alignment horizontal="left" wrapText="1"/>
    </xf>
    <xf numFmtId="165" fontId="68" fillId="0" borderId="0" xfId="0" applyNumberFormat="1" applyFont="1" applyAlignment="1">
      <alignment horizontal="center"/>
    </xf>
    <xf numFmtId="0" fontId="56" fillId="12" borderId="17" xfId="35" applyFont="1" applyFill="1" applyBorder="1" applyAlignment="1" applyProtection="1">
      <alignment horizontal="left" wrapText="1"/>
    </xf>
    <xf numFmtId="165" fontId="58" fillId="12" borderId="18" xfId="0" applyNumberFormat="1" applyFont="1" applyFill="1" applyBorder="1"/>
    <xf numFmtId="0" fontId="56" fillId="14" borderId="0" xfId="0" applyFont="1" applyFill="1"/>
    <xf numFmtId="0" fontId="68" fillId="14" borderId="0" xfId="0" applyFont="1" applyFill="1" applyAlignment="1">
      <alignment horizontal="center"/>
    </xf>
    <xf numFmtId="4" fontId="68" fillId="14" borderId="0" xfId="0" applyNumberFormat="1" applyFont="1" applyFill="1" applyAlignment="1">
      <alignment horizontal="right"/>
    </xf>
    <xf numFmtId="3" fontId="69" fillId="14" borderId="0" xfId="0" applyNumberFormat="1" applyFont="1" applyFill="1"/>
    <xf numFmtId="0" fontId="63" fillId="0" borderId="0" xfId="35" applyFont="1" applyAlignment="1" applyProtection="1">
      <alignment horizontal="center" vertical="center" wrapText="1"/>
    </xf>
    <xf numFmtId="0" fontId="49" fillId="0" borderId="11" xfId="0" applyFont="1" applyBorder="1"/>
    <xf numFmtId="0" fontId="49" fillId="0" borderId="11" xfId="0" applyFont="1" applyBorder="1" applyAlignment="1">
      <alignment vertical="top" wrapText="1"/>
    </xf>
    <xf numFmtId="0" fontId="49" fillId="0" borderId="9" xfId="0" applyFont="1" applyBorder="1" applyAlignment="1">
      <alignment vertical="top" wrapText="1"/>
    </xf>
    <xf numFmtId="0" fontId="49" fillId="0" borderId="4" xfId="0" applyFont="1" applyBorder="1" applyAlignment="1">
      <alignment vertical="top" wrapText="1"/>
    </xf>
    <xf numFmtId="0" fontId="56" fillId="0" borderId="0" xfId="0" applyFont="1"/>
    <xf numFmtId="0" fontId="68" fillId="0" borderId="0" xfId="0" applyFont="1" applyAlignment="1">
      <alignment horizontal="center"/>
    </xf>
    <xf numFmtId="4" fontId="68" fillId="0" borderId="0" xfId="0" applyNumberFormat="1" applyFont="1" applyAlignment="1">
      <alignment horizontal="right"/>
    </xf>
    <xf numFmtId="3" fontId="69" fillId="0" borderId="0" xfId="0" applyNumberFormat="1" applyFont="1"/>
    <xf numFmtId="165" fontId="44" fillId="0" borderId="0" xfId="0" applyNumberFormat="1" applyFont="1" applyAlignment="1">
      <alignment horizontal="center"/>
    </xf>
    <xf numFmtId="0" fontId="45" fillId="0" borderId="26" xfId="0" applyFont="1" applyBorder="1" applyAlignment="1">
      <alignment horizontal="right"/>
    </xf>
    <xf numFmtId="171" fontId="65" fillId="0" borderId="26" xfId="0" applyNumberFormat="1" applyFont="1" applyBorder="1"/>
    <xf numFmtId="0" fontId="48" fillId="0" borderId="26" xfId="0" applyFont="1" applyBorder="1" applyAlignment="1">
      <alignment horizontal="left" vertical="center" wrapText="1"/>
    </xf>
    <xf numFmtId="3" fontId="48" fillId="0" borderId="26" xfId="0" applyNumberFormat="1" applyFont="1" applyBorder="1" applyAlignment="1">
      <alignment horizontal="right"/>
    </xf>
    <xf numFmtId="0" fontId="48" fillId="0" borderId="26" xfId="0" applyFont="1" applyBorder="1" applyAlignment="1">
      <alignment horizontal="right"/>
    </xf>
    <xf numFmtId="3" fontId="48" fillId="0" borderId="26" xfId="0" applyNumberFormat="1" applyFont="1" applyBorder="1"/>
    <xf numFmtId="0" fontId="71" fillId="0" borderId="26" xfId="0" applyFont="1" applyBorder="1" applyAlignment="1">
      <alignment horizontal="right" vertical="center"/>
    </xf>
    <xf numFmtId="49" fontId="72" fillId="0" borderId="26" xfId="36" applyNumberFormat="1" applyFont="1" applyBorder="1" applyAlignment="1">
      <alignment horizontal="left" shrinkToFit="1"/>
    </xf>
    <xf numFmtId="0" fontId="71" fillId="0" borderId="26" xfId="0" applyFont="1" applyBorder="1" applyAlignment="1">
      <alignment horizontal="right" vertical="center" wrapText="1"/>
    </xf>
    <xf numFmtId="171" fontId="45" fillId="0" borderId="26" xfId="0" applyNumberFormat="1" applyFont="1" applyBorder="1"/>
    <xf numFmtId="0" fontId="71" fillId="0" borderId="26" xfId="0" applyFont="1" applyBorder="1"/>
    <xf numFmtId="49" fontId="44" fillId="0" borderId="26" xfId="36" applyNumberFormat="1" applyFont="1" applyBorder="1" applyAlignment="1">
      <alignment horizontal="right" vertical="top"/>
    </xf>
    <xf numFmtId="49" fontId="44" fillId="0" borderId="26" xfId="36" applyNumberFormat="1" applyFont="1" applyBorder="1" applyAlignment="1">
      <alignment horizontal="center" shrinkToFit="1"/>
    </xf>
    <xf numFmtId="49" fontId="44" fillId="0" borderId="26" xfId="36" applyNumberFormat="1" applyFont="1" applyBorder="1" applyAlignment="1">
      <alignment horizontal="left" shrinkToFit="1"/>
    </xf>
    <xf numFmtId="4" fontId="44" fillId="0" borderId="26" xfId="36" applyNumberFormat="1" applyFont="1" applyBorder="1" applyAlignment="1">
      <alignment horizontal="right"/>
    </xf>
    <xf numFmtId="165" fontId="44" fillId="0" borderId="26" xfId="36" applyNumberFormat="1" applyFont="1" applyBorder="1" applyAlignment="1">
      <alignment horizontal="center"/>
    </xf>
    <xf numFmtId="0" fontId="66" fillId="9" borderId="0" xfId="35" applyFont="1" applyFill="1" applyAlignment="1" applyProtection="1">
      <alignment horizontal="center" vertical="center" wrapText="1"/>
    </xf>
    <xf numFmtId="0" fontId="44" fillId="0" borderId="9" xfId="36" applyFont="1" applyBorder="1" applyAlignment="1">
      <alignment horizontal="center" vertical="top"/>
    </xf>
    <xf numFmtId="165" fontId="58" fillId="0" borderId="0" xfId="0" applyNumberFormat="1" applyFont="1"/>
    <xf numFmtId="0" fontId="68" fillId="13" borderId="21" xfId="0" applyFont="1" applyFill="1" applyBorder="1" applyAlignment="1">
      <alignment horizontal="left" vertical="center" wrapText="1" indent="1"/>
    </xf>
    <xf numFmtId="0" fontId="68" fillId="13" borderId="23" xfId="0" applyFont="1" applyFill="1" applyBorder="1" applyAlignment="1">
      <alignment vertical="top" wrapText="1"/>
    </xf>
    <xf numFmtId="165" fontId="44" fillId="0" borderId="11" xfId="36" applyNumberFormat="1" applyFont="1" applyFill="1" applyBorder="1" applyAlignment="1">
      <alignment horizontal="center"/>
    </xf>
    <xf numFmtId="0" fontId="68" fillId="13" borderId="37" xfId="0" applyFont="1" applyFill="1" applyBorder="1" applyAlignment="1">
      <alignment horizontal="left" vertical="center" wrapText="1" indent="1"/>
    </xf>
    <xf numFmtId="0" fontId="68" fillId="13" borderId="38" xfId="0" applyFont="1" applyFill="1" applyBorder="1" applyAlignment="1">
      <alignment vertical="top" wrapText="1"/>
    </xf>
    <xf numFmtId="0" fontId="68" fillId="13" borderId="39" xfId="0" applyFont="1" applyFill="1" applyBorder="1" applyAlignment="1">
      <alignment vertical="top" wrapText="1"/>
    </xf>
    <xf numFmtId="0" fontId="44" fillId="0" borderId="26" xfId="36" applyFont="1" applyBorder="1" applyAlignment="1">
      <alignment horizontal="center" vertical="top"/>
    </xf>
    <xf numFmtId="4" fontId="44" fillId="0" borderId="26" xfId="36" applyNumberFormat="1" applyFont="1" applyBorder="1" applyAlignment="1">
      <alignment horizontal="center"/>
    </xf>
    <xf numFmtId="0" fontId="68" fillId="13" borderId="26" xfId="0" applyFont="1" applyFill="1" applyBorder="1" applyAlignment="1">
      <alignment horizontal="left" vertical="center" wrapText="1" indent="1"/>
    </xf>
    <xf numFmtId="0" fontId="68" fillId="13" borderId="26" xfId="0" applyFont="1" applyFill="1" applyBorder="1" applyAlignment="1">
      <alignment vertical="top" wrapText="1"/>
    </xf>
    <xf numFmtId="0" fontId="44" fillId="0" borderId="19" xfId="36" applyFont="1" applyBorder="1" applyAlignment="1">
      <alignment horizontal="center" vertical="top"/>
    </xf>
    <xf numFmtId="49" fontId="44" fillId="0" borderId="19" xfId="36" applyNumberFormat="1" applyFont="1" applyBorder="1" applyAlignment="1">
      <alignment horizontal="center" shrinkToFit="1"/>
    </xf>
    <xf numFmtId="4" fontId="44" fillId="0" borderId="19" xfId="36" applyNumberFormat="1" applyFont="1" applyBorder="1" applyAlignment="1">
      <alignment horizontal="center"/>
    </xf>
    <xf numFmtId="165" fontId="44" fillId="0" borderId="19" xfId="36" applyNumberFormat="1" applyFont="1" applyBorder="1" applyAlignment="1">
      <alignment horizontal="center"/>
    </xf>
    <xf numFmtId="0" fontId="68" fillId="13" borderId="24" xfId="0" applyFont="1" applyFill="1" applyBorder="1" applyAlignment="1">
      <alignment horizontal="left" vertical="center" wrapText="1" indent="1"/>
    </xf>
    <xf numFmtId="0" fontId="44" fillId="0" borderId="0" xfId="36" applyFont="1" applyAlignment="1">
      <alignment horizontal="center" vertical="top"/>
    </xf>
    <xf numFmtId="49" fontId="44" fillId="0" borderId="0" xfId="36" applyNumberFormat="1" applyFont="1" applyAlignment="1">
      <alignment horizontal="left" vertical="top"/>
    </xf>
    <xf numFmtId="49" fontId="44" fillId="0" borderId="0" xfId="36" applyNumberFormat="1" applyFont="1" applyAlignment="1">
      <alignment horizontal="center" shrinkToFit="1"/>
    </xf>
    <xf numFmtId="4" fontId="44" fillId="0" borderId="0" xfId="36" applyNumberFormat="1" applyFont="1" applyAlignment="1">
      <alignment horizontal="center"/>
    </xf>
    <xf numFmtId="165" fontId="44" fillId="0" borderId="0" xfId="36" applyNumberFormat="1" applyFont="1" applyAlignment="1">
      <alignment horizontal="center"/>
    </xf>
    <xf numFmtId="0" fontId="44" fillId="0" borderId="0" xfId="0" applyFont="1" applyAlignment="1">
      <alignment horizontal="left" indent="1"/>
    </xf>
    <xf numFmtId="0" fontId="44" fillId="0" borderId="0" xfId="0" applyFont="1" applyAlignment="1">
      <alignment wrapText="1"/>
    </xf>
    <xf numFmtId="0" fontId="44" fillId="0" borderId="0" xfId="0" applyFont="1" applyAlignment="1">
      <alignment horizontal="center"/>
    </xf>
    <xf numFmtId="1" fontId="44" fillId="0" borderId="0" xfId="0" applyNumberFormat="1" applyFont="1" applyAlignment="1">
      <alignment horizontal="center"/>
    </xf>
    <xf numFmtId="4" fontId="44" fillId="0" borderId="0" xfId="0" applyNumberFormat="1" applyFont="1" applyAlignment="1">
      <alignment horizontal="right"/>
    </xf>
    <xf numFmtId="0" fontId="74" fillId="0" borderId="0" xfId="35" applyFont="1" applyAlignment="1" applyProtection="1">
      <alignment horizontal="left" vertical="center" wrapText="1"/>
    </xf>
    <xf numFmtId="0" fontId="75" fillId="0" borderId="0" xfId="35" applyFont="1" applyAlignment="1" applyProtection="1">
      <alignment horizontal="center" vertical="center" wrapText="1"/>
    </xf>
    <xf numFmtId="0" fontId="49" fillId="0" borderId="0" xfId="35" applyFont="1" applyAlignment="1" applyProtection="1">
      <alignment horizontal="center" vertical="center" wrapText="1"/>
    </xf>
    <xf numFmtId="0" fontId="76" fillId="0" borderId="0" xfId="35" applyFont="1" applyAlignment="1" applyProtection="1">
      <alignment horizontal="left" vertical="center" wrapText="1"/>
    </xf>
    <xf numFmtId="0" fontId="77" fillId="0" borderId="0" xfId="35" applyFont="1" applyAlignment="1" applyProtection="1">
      <alignment horizontal="center" vertical="center" wrapText="1"/>
    </xf>
    <xf numFmtId="0" fontId="56" fillId="0" borderId="11" xfId="0" applyFont="1" applyBorder="1"/>
    <xf numFmtId="0" fontId="45" fillId="0" borderId="11" xfId="0" applyFont="1" applyBorder="1" applyAlignment="1">
      <alignment horizontal="right"/>
    </xf>
    <xf numFmtId="0" fontId="48" fillId="0" borderId="11" xfId="0" applyFont="1" applyBorder="1" applyAlignment="1">
      <alignment horizontal="left"/>
    </xf>
    <xf numFmtId="4" fontId="48" fillId="0" borderId="9" xfId="0" applyNumberFormat="1" applyFont="1" applyBorder="1" applyAlignment="1">
      <alignment horizontal="right"/>
    </xf>
    <xf numFmtId="4" fontId="78" fillId="0" borderId="0" xfId="0" applyNumberFormat="1" applyFont="1" applyAlignment="1">
      <alignment horizontal="center"/>
    </xf>
    <xf numFmtId="0" fontId="45" fillId="0" borderId="0" xfId="0" applyFont="1"/>
    <xf numFmtId="0" fontId="44" fillId="0" borderId="0" xfId="0" applyFont="1" applyAlignment="1">
      <alignment horizontal="right"/>
    </xf>
    <xf numFmtId="0" fontId="48" fillId="0" borderId="11" xfId="0" applyFont="1" applyBorder="1" applyAlignment="1">
      <alignment horizontal="left" vertical="center" wrapText="1"/>
    </xf>
    <xf numFmtId="3" fontId="48" fillId="0" borderId="9" xfId="0" applyNumberFormat="1" applyFont="1" applyBorder="1" applyAlignment="1">
      <alignment horizontal="right"/>
    </xf>
    <xf numFmtId="0" fontId="48" fillId="0" borderId="19" xfId="0" applyFont="1" applyBorder="1" applyAlignment="1">
      <alignment horizontal="left" vertical="center" wrapText="1"/>
    </xf>
    <xf numFmtId="0" fontId="48" fillId="0" borderId="6" xfId="0" applyFont="1" applyBorder="1" applyAlignment="1">
      <alignment horizontal="right"/>
    </xf>
    <xf numFmtId="0" fontId="45" fillId="0" borderId="0" xfId="0" applyFont="1" applyAlignment="1">
      <alignment horizontal="right"/>
    </xf>
    <xf numFmtId="0" fontId="48" fillId="0" borderId="11" xfId="0" applyFont="1" applyBorder="1"/>
    <xf numFmtId="3" fontId="48" fillId="0" borderId="9" xfId="0" applyNumberFormat="1" applyFont="1" applyBorder="1"/>
    <xf numFmtId="0" fontId="45" fillId="0" borderId="11" xfId="0" applyFont="1" applyBorder="1" applyAlignment="1">
      <alignment horizontal="right" wrapText="1"/>
    </xf>
    <xf numFmtId="0" fontId="71" fillId="0" borderId="11" xfId="0" applyFont="1" applyBorder="1" applyAlignment="1">
      <alignment horizontal="right" vertical="center"/>
    </xf>
    <xf numFmtId="49" fontId="72" fillId="0" borderId="4" xfId="36" applyNumberFormat="1" applyFont="1" applyBorder="1" applyAlignment="1">
      <alignment horizontal="left" shrinkToFit="1"/>
    </xf>
    <xf numFmtId="0" fontId="71" fillId="0" borderId="9" xfId="0" applyFont="1" applyBorder="1" applyAlignment="1">
      <alignment horizontal="right" vertical="center" wrapText="1"/>
    </xf>
    <xf numFmtId="0" fontId="68" fillId="0" borderId="0" xfId="0" applyFont="1"/>
    <xf numFmtId="0" fontId="71" fillId="0" borderId="11" xfId="0" applyFont="1" applyBorder="1"/>
    <xf numFmtId="0" fontId="71" fillId="0" borderId="9" xfId="0" applyFont="1" applyBorder="1"/>
    <xf numFmtId="0" fontId="44" fillId="11" borderId="0" xfId="0" applyFont="1" applyFill="1" applyAlignment="1">
      <alignment horizontal="right"/>
    </xf>
    <xf numFmtId="0" fontId="79" fillId="0" borderId="0" xfId="0" applyFont="1" applyAlignment="1">
      <alignment horizontal="center"/>
    </xf>
    <xf numFmtId="4" fontId="79" fillId="0" borderId="0" xfId="0" applyNumberFormat="1" applyFont="1" applyAlignment="1">
      <alignment horizontal="right"/>
    </xf>
    <xf numFmtId="3" fontId="80" fillId="0" borderId="0" xfId="0" applyNumberFormat="1" applyFont="1"/>
    <xf numFmtId="0" fontId="81" fillId="0" borderId="0" xfId="35" applyFont="1" applyAlignment="1">
      <alignment horizontal="center" vertical="center" wrapText="1"/>
    </xf>
    <xf numFmtId="0" fontId="82" fillId="0" borderId="0" xfId="35" applyFont="1" applyAlignment="1">
      <alignment horizontal="left" vertical="center" wrapText="1"/>
    </xf>
    <xf numFmtId="0" fontId="83" fillId="0" borderId="0" xfId="35" applyFont="1" applyAlignment="1">
      <alignment horizontal="center" vertical="center" wrapText="1"/>
    </xf>
    <xf numFmtId="0" fontId="55" fillId="0" borderId="26" xfId="0" applyFont="1" applyBorder="1" applyAlignment="1">
      <alignment horizontal="right"/>
    </xf>
    <xf numFmtId="4" fontId="84" fillId="0" borderId="0" xfId="0" applyNumberFormat="1" applyFont="1" applyAlignment="1">
      <alignment horizontal="center"/>
    </xf>
    <xf numFmtId="0" fontId="85" fillId="0" borderId="26" xfId="0" applyFont="1" applyBorder="1" applyAlignment="1">
      <alignment horizontal="right"/>
    </xf>
    <xf numFmtId="0" fontId="55" fillId="0" borderId="28" xfId="0" applyFont="1" applyBorder="1" applyAlignment="1">
      <alignment horizontal="right"/>
    </xf>
    <xf numFmtId="0" fontId="55" fillId="0" borderId="0" xfId="0" applyFont="1" applyAlignment="1">
      <alignment horizontal="right"/>
    </xf>
    <xf numFmtId="0" fontId="86" fillId="0" borderId="26" xfId="0" applyFont="1" applyBorder="1" applyAlignment="1">
      <alignment horizontal="right"/>
    </xf>
    <xf numFmtId="174" fontId="55" fillId="0" borderId="0" xfId="0" applyNumberFormat="1" applyFont="1"/>
    <xf numFmtId="0" fontId="79" fillId="0" borderId="0" xfId="0" applyFont="1"/>
    <xf numFmtId="0" fontId="46" fillId="0" borderId="11" xfId="0" applyFont="1" applyBorder="1" applyAlignment="1">
      <alignment horizontal="right"/>
    </xf>
    <xf numFmtId="0" fontId="88" fillId="0" borderId="11" xfId="0" applyFont="1" applyBorder="1" applyAlignment="1">
      <alignment horizontal="left" vertical="center"/>
    </xf>
    <xf numFmtId="0" fontId="88" fillId="0" borderId="11" xfId="0" applyFont="1" applyBorder="1" applyAlignment="1">
      <alignment horizontal="center" vertical="center"/>
    </xf>
    <xf numFmtId="0" fontId="89" fillId="0" borderId="11" xfId="0" applyFont="1" applyBorder="1"/>
    <xf numFmtId="172" fontId="48" fillId="0" borderId="9" xfId="0" applyNumberFormat="1" applyFont="1" applyBorder="1" applyAlignment="1">
      <alignment horizontal="right"/>
    </xf>
    <xf numFmtId="0" fontId="89" fillId="0" borderId="9" xfId="0" applyFont="1" applyBorder="1" applyAlignment="1">
      <alignment horizontal="right" vertical="center"/>
    </xf>
    <xf numFmtId="4" fontId="89" fillId="0" borderId="9" xfId="0" applyNumberFormat="1" applyFont="1" applyBorder="1" applyAlignment="1">
      <alignment horizontal="right" vertical="center"/>
    </xf>
    <xf numFmtId="49" fontId="44" fillId="0" borderId="11" xfId="36" applyNumberFormat="1" applyFont="1" applyBorder="1" applyAlignment="1">
      <alignment horizontal="left" shrinkToFit="1"/>
    </xf>
    <xf numFmtId="0" fontId="46" fillId="0" borderId="11" xfId="0" applyFont="1" applyBorder="1" applyAlignment="1">
      <alignment horizontal="right" wrapText="1"/>
    </xf>
    <xf numFmtId="0" fontId="45" fillId="0" borderId="11" xfId="0" applyFont="1" applyBorder="1" applyAlignment="1">
      <alignment horizontal="right" vertical="top" wrapText="1"/>
    </xf>
    <xf numFmtId="4" fontId="68" fillId="0" borderId="0" xfId="0" applyNumberFormat="1" applyFont="1" applyAlignment="1">
      <alignment horizontal="left"/>
    </xf>
    <xf numFmtId="4" fontId="44" fillId="0" borderId="9" xfId="36" applyNumberFormat="1" applyFont="1" applyBorder="1" applyAlignment="1">
      <alignment horizontal="right"/>
    </xf>
    <xf numFmtId="0" fontId="44" fillId="0" borderId="0" xfId="0" applyFont="1" applyAlignment="1">
      <alignment horizontal="left"/>
    </xf>
    <xf numFmtId="0" fontId="63" fillId="0" borderId="0" xfId="0" applyFont="1" applyAlignment="1">
      <alignment vertical="top"/>
    </xf>
    <xf numFmtId="0" fontId="61" fillId="0" borderId="0" xfId="0" applyFont="1" applyAlignment="1">
      <alignment vertical="center"/>
    </xf>
    <xf numFmtId="0" fontId="58" fillId="0" borderId="11" xfId="0" applyFont="1" applyBorder="1" applyAlignment="1">
      <alignment horizontal="center"/>
    </xf>
    <xf numFmtId="0" fontId="58" fillId="0" borderId="11" xfId="0" applyFont="1" applyBorder="1" applyAlignment="1">
      <alignment horizontal="right"/>
    </xf>
    <xf numFmtId="0" fontId="58" fillId="0" borderId="11" xfId="0" applyFont="1" applyBorder="1" applyAlignment="1">
      <alignment wrapText="1"/>
    </xf>
    <xf numFmtId="2" fontId="58" fillId="0" borderId="11" xfId="0" applyNumberFormat="1" applyFont="1" applyBorder="1" applyAlignment="1">
      <alignment horizontal="center"/>
    </xf>
    <xf numFmtId="173" fontId="58" fillId="0" borderId="11" xfId="0" applyNumberFormat="1" applyFont="1" applyBorder="1" applyAlignment="1">
      <alignment horizontal="center"/>
    </xf>
    <xf numFmtId="173" fontId="58" fillId="0" borderId="12" xfId="0" applyNumberFormat="1" applyFont="1" applyBorder="1" applyAlignment="1">
      <alignment horizontal="center"/>
    </xf>
    <xf numFmtId="0" fontId="58" fillId="10" borderId="10" xfId="0" applyFont="1" applyFill="1" applyBorder="1" applyAlignment="1">
      <alignment horizontal="left"/>
    </xf>
    <xf numFmtId="0" fontId="92" fillId="10" borderId="10" xfId="0" applyFont="1" applyFill="1" applyBorder="1" applyAlignment="1">
      <alignment horizontal="right"/>
    </xf>
    <xf numFmtId="0" fontId="92" fillId="10" borderId="10" xfId="0" applyFont="1" applyFill="1" applyBorder="1" applyAlignment="1">
      <alignment wrapText="1"/>
    </xf>
    <xf numFmtId="0" fontId="92" fillId="10" borderId="10" xfId="0" applyFont="1" applyFill="1" applyBorder="1" applyAlignment="1">
      <alignment horizontal="center"/>
    </xf>
    <xf numFmtId="164" fontId="92" fillId="10" borderId="10" xfId="0" applyNumberFormat="1" applyFont="1" applyFill="1" applyBorder="1" applyAlignment="1">
      <alignment horizontal="center"/>
    </xf>
    <xf numFmtId="164" fontId="92" fillId="10" borderId="11" xfId="0" applyNumberFormat="1" applyFont="1" applyFill="1" applyBorder="1" applyAlignment="1">
      <alignment horizontal="center"/>
    </xf>
    <xf numFmtId="49" fontId="44" fillId="0" borderId="11" xfId="36" applyNumberFormat="1" applyFont="1" applyBorder="1" applyAlignment="1">
      <alignment horizontal="right" vertical="top"/>
    </xf>
    <xf numFmtId="170" fontId="44" fillId="0" borderId="11" xfId="36" applyNumberFormat="1" applyFont="1" applyBorder="1" applyAlignment="1">
      <alignment horizontal="center"/>
    </xf>
    <xf numFmtId="49" fontId="58" fillId="10" borderId="9" xfId="36" applyNumberFormat="1" applyFont="1" applyFill="1" applyBorder="1" applyAlignment="1">
      <alignment horizontal="left" vertical="center"/>
    </xf>
    <xf numFmtId="49" fontId="58" fillId="10" borderId="10" xfId="36" applyNumberFormat="1" applyFont="1" applyFill="1" applyBorder="1" applyAlignment="1">
      <alignment horizontal="right"/>
    </xf>
    <xf numFmtId="0" fontId="58" fillId="10" borderId="10" xfId="36" applyFont="1" applyFill="1" applyBorder="1"/>
    <xf numFmtId="0" fontId="58" fillId="10" borderId="10" xfId="36" applyFont="1" applyFill="1" applyBorder="1" applyAlignment="1">
      <alignment horizontal="center"/>
    </xf>
    <xf numFmtId="165" fontId="58" fillId="10" borderId="10" xfId="36" applyNumberFormat="1" applyFont="1" applyFill="1" applyBorder="1" applyAlignment="1">
      <alignment horizontal="center"/>
    </xf>
    <xf numFmtId="175" fontId="44" fillId="0" borderId="11" xfId="36" applyNumberFormat="1" applyFont="1" applyBorder="1" applyAlignment="1">
      <alignment horizontal="center"/>
    </xf>
    <xf numFmtId="0" fontId="88" fillId="0" borderId="11" xfId="36" applyFont="1" applyBorder="1" applyAlignment="1">
      <alignment horizontal="center"/>
    </xf>
    <xf numFmtId="49" fontId="88" fillId="0" borderId="11" xfId="36" applyNumberFormat="1" applyFont="1" applyBorder="1" applyAlignment="1">
      <alignment horizontal="right"/>
    </xf>
    <xf numFmtId="49" fontId="88" fillId="11" borderId="11" xfId="36" applyNumberFormat="1" applyFont="1" applyFill="1" applyBorder="1" applyAlignment="1">
      <alignment wrapText="1"/>
    </xf>
    <xf numFmtId="49" fontId="88" fillId="11" borderId="11" xfId="36" applyNumberFormat="1" applyFont="1" applyFill="1" applyBorder="1" applyAlignment="1">
      <alignment horizontal="center" wrapText="1"/>
    </xf>
    <xf numFmtId="4" fontId="88" fillId="11" borderId="11" xfId="36" applyNumberFormat="1" applyFont="1" applyFill="1" applyBorder="1" applyAlignment="1">
      <alignment horizontal="center" wrapText="1"/>
    </xf>
    <xf numFmtId="165" fontId="88" fillId="11" borderId="11" xfId="36" applyNumberFormat="1" applyFont="1" applyFill="1" applyBorder="1" applyAlignment="1">
      <alignment horizontal="center" wrapText="1"/>
    </xf>
    <xf numFmtId="0" fontId="88" fillId="0" borderId="0" xfId="0" applyFont="1"/>
    <xf numFmtId="0" fontId="46" fillId="0" borderId="0" xfId="0" applyFont="1"/>
    <xf numFmtId="0" fontId="48" fillId="0" borderId="11" xfId="36" applyFont="1" applyBorder="1" applyAlignment="1">
      <alignment vertical="top" wrapText="1"/>
    </xf>
    <xf numFmtId="49" fontId="88" fillId="11" borderId="11" xfId="36" applyNumberFormat="1" applyFont="1" applyFill="1" applyBorder="1" applyAlignment="1">
      <alignment vertical="top" wrapText="1"/>
    </xf>
    <xf numFmtId="0" fontId="61" fillId="0" borderId="0" xfId="0" applyFont="1" applyAlignment="1">
      <alignment horizontal="right" vertical="center"/>
    </xf>
    <xf numFmtId="0" fontId="61" fillId="0" borderId="0" xfId="0" applyFont="1" applyAlignment="1">
      <alignment horizontal="center" vertical="center"/>
    </xf>
    <xf numFmtId="4" fontId="61" fillId="0" borderId="0" xfId="0" applyNumberFormat="1" applyFont="1" applyAlignment="1">
      <alignment vertical="center"/>
    </xf>
    <xf numFmtId="170" fontId="44" fillId="0" borderId="9" xfId="36" applyNumberFormat="1" applyFont="1" applyBorder="1" applyAlignment="1">
      <alignment horizontal="center"/>
    </xf>
    <xf numFmtId="165" fontId="58" fillId="0" borderId="11" xfId="0" applyNumberFormat="1" applyFont="1" applyBorder="1" applyAlignment="1">
      <alignment horizontal="center"/>
    </xf>
    <xf numFmtId="165" fontId="58" fillId="0" borderId="19" xfId="0" applyNumberFormat="1" applyFont="1" applyBorder="1" applyAlignment="1">
      <alignment horizontal="center"/>
    </xf>
    <xf numFmtId="165" fontId="92" fillId="10" borderId="11" xfId="0" applyNumberFormat="1" applyFont="1" applyFill="1" applyBorder="1" applyAlignment="1">
      <alignment horizontal="center"/>
    </xf>
    <xf numFmtId="0" fontId="58" fillId="0" borderId="0" xfId="0" applyFont="1"/>
    <xf numFmtId="0" fontId="44" fillId="0" borderId="11" xfId="36" applyFont="1" applyBorder="1" applyAlignment="1">
      <alignment horizontal="center"/>
    </xf>
    <xf numFmtId="49" fontId="94" fillId="0" borderId="11" xfId="36" applyNumberFormat="1" applyFont="1" applyBorder="1" applyAlignment="1">
      <alignment horizontal="right"/>
    </xf>
    <xf numFmtId="4" fontId="94" fillId="11" borderId="11" xfId="36" applyNumberFormat="1" applyFont="1" applyFill="1" applyBorder="1" applyAlignment="1">
      <alignment horizontal="center" wrapText="1"/>
    </xf>
    <xf numFmtId="165" fontId="94" fillId="11" borderId="11" xfId="36" applyNumberFormat="1" applyFont="1" applyFill="1" applyBorder="1" applyAlignment="1">
      <alignment horizontal="center" wrapText="1"/>
    </xf>
    <xf numFmtId="165" fontId="94" fillId="0" borderId="11" xfId="13" applyNumberFormat="1" applyFont="1" applyBorder="1" applyAlignment="1">
      <alignment horizontal="center"/>
    </xf>
    <xf numFmtId="0" fontId="45" fillId="0" borderId="11" xfId="36" applyFont="1" applyBorder="1" applyAlignment="1">
      <alignment vertical="top" wrapText="1"/>
    </xf>
    <xf numFmtId="0" fontId="61" fillId="0" borderId="0" xfId="0" applyFont="1" applyFill="1" applyAlignment="1">
      <alignment horizontal="center" vertical="center"/>
    </xf>
    <xf numFmtId="49" fontId="58" fillId="10" borderId="26" xfId="36" applyNumberFormat="1" applyFont="1" applyFill="1" applyBorder="1" applyAlignment="1">
      <alignment horizontal="left" vertical="center"/>
    </xf>
    <xf numFmtId="49" fontId="58" fillId="10" borderId="26" xfId="36" applyNumberFormat="1" applyFont="1" applyFill="1" applyBorder="1" applyAlignment="1">
      <alignment horizontal="right"/>
    </xf>
    <xf numFmtId="0" fontId="58" fillId="10" borderId="26" xfId="36" applyFont="1" applyFill="1" applyBorder="1"/>
    <xf numFmtId="0" fontId="58" fillId="10" borderId="26" xfId="36" applyFont="1" applyFill="1" applyBorder="1" applyAlignment="1">
      <alignment horizontal="center"/>
    </xf>
    <xf numFmtId="165" fontId="58" fillId="10" borderId="26" xfId="36" applyNumberFormat="1" applyFont="1" applyFill="1" applyBorder="1" applyAlignment="1">
      <alignment horizontal="center"/>
    </xf>
    <xf numFmtId="165" fontId="92" fillId="10" borderId="26" xfId="0" applyNumberFormat="1" applyFont="1" applyFill="1" applyBorder="1" applyAlignment="1">
      <alignment horizontal="center"/>
    </xf>
    <xf numFmtId="0" fontId="55" fillId="0" borderId="26" xfId="0" applyFont="1" applyFill="1" applyBorder="1" applyAlignment="1">
      <alignment horizontal="center" vertical="center"/>
    </xf>
    <xf numFmtId="49" fontId="79" fillId="0" borderId="26" xfId="13" applyNumberFormat="1" applyFont="1" applyFill="1" applyBorder="1" applyAlignment="1">
      <alignment horizontal="center" vertical="center"/>
    </xf>
    <xf numFmtId="0" fontId="45" fillId="0" borderId="26" xfId="0" applyFont="1" applyFill="1" applyBorder="1" applyAlignment="1">
      <alignment vertical="top" wrapText="1"/>
    </xf>
    <xf numFmtId="0" fontId="45" fillId="0" borderId="26" xfId="0" applyFont="1" applyFill="1" applyBorder="1" applyAlignment="1">
      <alignment horizontal="center" wrapText="1"/>
    </xf>
    <xf numFmtId="174" fontId="44" fillId="0" borderId="26" xfId="0" applyNumberFormat="1" applyFont="1" applyBorder="1" applyAlignment="1">
      <alignment horizontal="center"/>
    </xf>
    <xf numFmtId="0" fontId="45" fillId="0" borderId="0" xfId="0" applyFont="1" applyAlignment="1">
      <alignment horizontal="center"/>
    </xf>
    <xf numFmtId="0" fontId="45" fillId="0" borderId="0" xfId="0" applyFont="1" applyAlignment="1">
      <alignment horizontal="left"/>
    </xf>
    <xf numFmtId="0" fontId="45" fillId="0" borderId="0" xfId="0" applyFont="1" applyAlignment="1">
      <alignment wrapText="1"/>
    </xf>
    <xf numFmtId="2" fontId="45" fillId="0" borderId="0" xfId="0" applyNumberFormat="1" applyFont="1" applyAlignment="1">
      <alignment horizontal="center"/>
    </xf>
    <xf numFmtId="165" fontId="45" fillId="0" borderId="0" xfId="0" applyNumberFormat="1" applyFont="1" applyAlignment="1">
      <alignment horizontal="center"/>
    </xf>
    <xf numFmtId="0" fontId="49" fillId="0" borderId="26" xfId="0" applyFont="1" applyBorder="1" applyAlignment="1">
      <alignment vertical="top" wrapText="1"/>
    </xf>
    <xf numFmtId="0" fontId="56" fillId="0" borderId="0" xfId="0" applyFont="1" applyBorder="1"/>
    <xf numFmtId="171" fontId="65" fillId="0" borderId="31" xfId="0" applyNumberFormat="1" applyFont="1" applyBorder="1"/>
    <xf numFmtId="171" fontId="65" fillId="0" borderId="8" xfId="0" applyNumberFormat="1" applyFont="1" applyBorder="1"/>
    <xf numFmtId="171" fontId="65" fillId="0" borderId="4" xfId="0" applyNumberFormat="1" applyFont="1" applyBorder="1"/>
    <xf numFmtId="0" fontId="45" fillId="0" borderId="4" xfId="0" applyFont="1" applyBorder="1" applyAlignment="1">
      <alignment horizontal="right" wrapText="1"/>
    </xf>
    <xf numFmtId="171" fontId="45" fillId="0" borderId="4" xfId="0" applyNumberFormat="1" applyFont="1" applyBorder="1"/>
    <xf numFmtId="0" fontId="56" fillId="0" borderId="4" xfId="0" applyFont="1" applyBorder="1"/>
    <xf numFmtId="171" fontId="65" fillId="0" borderId="10" xfId="0" applyNumberFormat="1" applyFont="1" applyBorder="1"/>
    <xf numFmtId="0" fontId="45" fillId="0" borderId="10" xfId="0" applyFont="1" applyBorder="1" applyAlignment="1">
      <alignment horizontal="right" wrapText="1"/>
    </xf>
    <xf numFmtId="0" fontId="56" fillId="0" borderId="10" xfId="0" applyFont="1" applyBorder="1"/>
    <xf numFmtId="165" fontId="44" fillId="0" borderId="10" xfId="36" applyNumberFormat="1" applyFont="1" applyBorder="1" applyAlignment="1">
      <alignment horizontal="center"/>
    </xf>
    <xf numFmtId="165" fontId="44" fillId="0" borderId="4" xfId="36" applyNumberFormat="1" applyFont="1" applyBorder="1" applyAlignment="1">
      <alignment horizontal="center"/>
    </xf>
    <xf numFmtId="0" fontId="57" fillId="0" borderId="0" xfId="0" applyFont="1" applyAlignment="1">
      <alignment vertical="center" wrapText="1"/>
    </xf>
    <xf numFmtId="0" fontId="58" fillId="0" borderId="0" xfId="0" applyFont="1" applyAlignment="1">
      <alignment horizontal="center" vertical="center"/>
    </xf>
    <xf numFmtId="0" fontId="58" fillId="0" borderId="0" xfId="0" applyFont="1" applyAlignment="1">
      <alignment horizontal="center"/>
    </xf>
    <xf numFmtId="0" fontId="44" fillId="0" borderId="11" xfId="0" applyFont="1" applyBorder="1" applyAlignment="1">
      <alignment horizontal="left" vertical="center"/>
    </xf>
    <xf numFmtId="0" fontId="58" fillId="0" borderId="11" xfId="0" applyFont="1" applyBorder="1" applyAlignment="1">
      <alignment horizontal="center" vertical="center"/>
    </xf>
    <xf numFmtId="0" fontId="44" fillId="0" borderId="11" xfId="0" applyFont="1" applyBorder="1" applyAlignment="1">
      <alignment horizontal="center"/>
    </xf>
    <xf numFmtId="0" fontId="94" fillId="0" borderId="11" xfId="0" applyFont="1" applyBorder="1" applyAlignment="1">
      <alignment horizontal="right" vertical="center" wrapText="1"/>
    </xf>
    <xf numFmtId="0" fontId="94" fillId="0" borderId="11" xfId="0" applyFont="1" applyBorder="1" applyAlignment="1">
      <alignment horizontal="center" vertical="center"/>
    </xf>
    <xf numFmtId="0" fontId="44" fillId="0" borderId="11" xfId="0" applyFont="1" applyBorder="1" applyAlignment="1">
      <alignment horizontal="center" vertical="center"/>
    </xf>
    <xf numFmtId="0" fontId="44" fillId="0" borderId="11" xfId="0" applyFont="1" applyBorder="1" applyAlignment="1">
      <alignment horizontal="left" vertical="center" wrapText="1"/>
    </xf>
    <xf numFmtId="1" fontId="58" fillId="0" borderId="11" xfId="0" applyNumberFormat="1" applyFont="1" applyBorder="1" applyAlignment="1">
      <alignment horizontal="center" vertical="center"/>
    </xf>
    <xf numFmtId="0" fontId="44" fillId="0" borderId="0" xfId="0" applyFont="1" applyAlignment="1">
      <alignment horizontal="left" vertical="center"/>
    </xf>
    <xf numFmtId="1" fontId="94" fillId="0" borderId="11" xfId="0" applyNumberFormat="1" applyFont="1" applyBorder="1" applyAlignment="1">
      <alignment horizontal="center" vertical="center"/>
    </xf>
    <xf numFmtId="0" fontId="58" fillId="0" borderId="0" xfId="0" applyFont="1" applyAlignment="1">
      <alignment horizontal="left"/>
    </xf>
    <xf numFmtId="9" fontId="58" fillId="0" borderId="0" xfId="0" applyNumberFormat="1" applyFont="1" applyAlignment="1">
      <alignment horizontal="left"/>
    </xf>
    <xf numFmtId="0" fontId="94" fillId="0" borderId="12" xfId="0" applyFont="1" applyBorder="1" applyAlignment="1">
      <alignment horizontal="right" vertical="center" wrapText="1"/>
    </xf>
    <xf numFmtId="0" fontId="44" fillId="0" borderId="12" xfId="0" applyFont="1" applyBorder="1" applyAlignment="1">
      <alignment horizontal="center"/>
    </xf>
    <xf numFmtId="0" fontId="94" fillId="0" borderId="12" xfId="0" applyFont="1" applyBorder="1" applyAlignment="1">
      <alignment horizontal="center" vertical="center"/>
    </xf>
    <xf numFmtId="0" fontId="44" fillId="0" borderId="11" xfId="0" applyFont="1" applyBorder="1" applyAlignment="1">
      <alignment horizontal="left"/>
    </xf>
    <xf numFmtId="0" fontId="45" fillId="0" borderId="0" xfId="0" applyFont="1" applyAlignment="1">
      <alignment horizontal="center" vertical="center" wrapText="1"/>
    </xf>
    <xf numFmtId="167" fontId="44" fillId="0" borderId="0" xfId="0" applyNumberFormat="1" applyFont="1" applyAlignment="1">
      <alignment horizontal="center"/>
    </xf>
    <xf numFmtId="0" fontId="56" fillId="9" borderId="0" xfId="0" applyFont="1" applyFill="1" applyAlignment="1">
      <alignment vertical="center"/>
    </xf>
    <xf numFmtId="0" fontId="58" fillId="9" borderId="0" xfId="0" applyFont="1" applyFill="1" applyAlignment="1">
      <alignment vertical="center"/>
    </xf>
    <xf numFmtId="0" fontId="44" fillId="10" borderId="0" xfId="0" applyFont="1" applyFill="1" applyAlignment="1">
      <alignment horizontal="center" vertical="center" wrapText="1"/>
    </xf>
    <xf numFmtId="0" fontId="44" fillId="10" borderId="0" xfId="0" applyFont="1" applyFill="1"/>
    <xf numFmtId="0" fontId="44" fillId="10" borderId="0" xfId="0" applyFont="1" applyFill="1" applyAlignment="1">
      <alignment horizontal="center"/>
    </xf>
    <xf numFmtId="167" fontId="44" fillId="10" borderId="0" xfId="0" applyNumberFormat="1" applyFont="1" applyFill="1" applyAlignment="1">
      <alignment horizontal="center"/>
    </xf>
    <xf numFmtId="0" fontId="44" fillId="10" borderId="0" xfId="30" applyFont="1" applyFill="1" applyAlignment="1">
      <alignment horizontal="left" vertical="top"/>
    </xf>
    <xf numFmtId="0" fontId="58" fillId="0" borderId="0" xfId="0" applyFont="1" applyAlignment="1">
      <alignment horizontal="left" vertical="center"/>
    </xf>
    <xf numFmtId="0" fontId="45" fillId="0" borderId="11" xfId="0" applyFont="1" applyBorder="1" applyAlignment="1">
      <alignment horizontal="center" vertical="center" wrapText="1"/>
    </xf>
    <xf numFmtId="167" fontId="44" fillId="0" borderId="11" xfId="0" applyNumberFormat="1" applyFont="1" applyBorder="1" applyAlignment="1">
      <alignment horizontal="center" vertical="center"/>
    </xf>
    <xf numFmtId="0" fontId="44" fillId="0" borderId="11" xfId="30" applyFont="1" applyBorder="1" applyAlignment="1">
      <alignment horizontal="left" vertical="center" wrapText="1"/>
    </xf>
    <xf numFmtId="0" fontId="58" fillId="0" borderId="0" xfId="0" applyFont="1" applyAlignment="1">
      <alignment horizontal="right"/>
    </xf>
    <xf numFmtId="167" fontId="58" fillId="0" borderId="0" xfId="0" applyNumberFormat="1" applyFont="1" applyAlignment="1">
      <alignment horizontal="center"/>
    </xf>
    <xf numFmtId="0" fontId="56" fillId="0" borderId="11" xfId="0" applyFont="1" applyBorder="1" applyAlignment="1">
      <alignment horizontal="center"/>
    </xf>
    <xf numFmtId="0" fontId="44" fillId="0" borderId="11" xfId="0" applyFont="1" applyBorder="1"/>
    <xf numFmtId="2" fontId="44" fillId="0" borderId="11" xfId="36" applyNumberFormat="1" applyFont="1" applyFill="1" applyBorder="1" applyAlignment="1">
      <alignment horizontal="center" shrinkToFit="1"/>
    </xf>
    <xf numFmtId="0" fontId="11" fillId="0" borderId="26" xfId="0" applyFont="1" applyBorder="1"/>
    <xf numFmtId="3" fontId="89" fillId="0" borderId="9" xfId="0" applyNumberFormat="1" applyFont="1" applyBorder="1" applyAlignment="1">
      <alignment horizontal="right" vertical="center"/>
    </xf>
    <xf numFmtId="174" fontId="40" fillId="0" borderId="31" xfId="0" applyNumberFormat="1" applyFont="1" applyBorder="1"/>
    <xf numFmtId="0" fontId="45" fillId="0" borderId="8" xfId="0" applyFont="1" applyBorder="1" applyAlignment="1">
      <alignment horizontal="right" wrapText="1"/>
    </xf>
    <xf numFmtId="0" fontId="63" fillId="20" borderId="0" xfId="35" applyFont="1" applyFill="1" applyAlignment="1" applyProtection="1">
      <alignment horizontal="center" vertical="center" wrapText="1"/>
    </xf>
    <xf numFmtId="7" fontId="48" fillId="0" borderId="26" xfId="0" applyNumberFormat="1" applyFont="1" applyBorder="1"/>
    <xf numFmtId="7" fontId="48" fillId="0" borderId="26" xfId="0" applyNumberFormat="1" applyFont="1" applyBorder="1" applyAlignment="1">
      <alignment horizontal="center"/>
    </xf>
    <xf numFmtId="7" fontId="39" fillId="0" borderId="26" xfId="0" applyNumberFormat="1" applyFont="1" applyBorder="1"/>
    <xf numFmtId="174" fontId="48" fillId="0" borderId="26" xfId="0" applyNumberFormat="1" applyFont="1" applyBorder="1" applyAlignment="1">
      <alignment horizontal="center" vertical="center"/>
    </xf>
    <xf numFmtId="4" fontId="55" fillId="0" borderId="26" xfId="0" applyNumberFormat="1" applyFont="1" applyBorder="1" applyAlignment="1"/>
    <xf numFmtId="0" fontId="95" fillId="0" borderId="26" xfId="0" applyFont="1" applyBorder="1" applyAlignment="1"/>
    <xf numFmtId="0" fontId="89" fillId="0" borderId="26" xfId="0" applyFont="1" applyBorder="1" applyAlignment="1">
      <alignment horizontal="left" vertical="center" wrapText="1"/>
    </xf>
    <xf numFmtId="49" fontId="88" fillId="0" borderId="4" xfId="36" applyNumberFormat="1" applyFont="1" applyBorder="1" applyAlignment="1">
      <alignment horizontal="left" vertical="center" shrinkToFit="1"/>
    </xf>
    <xf numFmtId="0" fontId="97" fillId="0" borderId="26" xfId="0" applyFont="1" applyBorder="1" applyAlignment="1">
      <alignment horizontal="left" vertical="center"/>
    </xf>
    <xf numFmtId="0" fontId="97" fillId="0" borderId="27" xfId="0" applyFont="1" applyBorder="1" applyAlignment="1">
      <alignment horizontal="right" vertical="center" wrapText="1"/>
    </xf>
    <xf numFmtId="0" fontId="55" fillId="0" borderId="11" xfId="0" applyFont="1" applyBorder="1" applyAlignment="1">
      <alignment horizontal="right"/>
    </xf>
    <xf numFmtId="0" fontId="95" fillId="0" borderId="11" xfId="0" applyFont="1" applyBorder="1" applyAlignment="1">
      <alignment horizontal="left" vertical="center"/>
    </xf>
    <xf numFmtId="0" fontId="95" fillId="0" borderId="11" xfId="0" applyFont="1" applyBorder="1" applyAlignment="1">
      <alignment horizontal="center" vertical="center"/>
    </xf>
    <xf numFmtId="0" fontId="39" fillId="0" borderId="11" xfId="0" applyFont="1" applyBorder="1"/>
    <xf numFmtId="0" fontId="39" fillId="0" borderId="9" xfId="0" applyFont="1" applyBorder="1" applyAlignment="1">
      <alignment horizontal="right" vertical="center"/>
    </xf>
    <xf numFmtId="174" fontId="44" fillId="0" borderId="11" xfId="0" applyNumberFormat="1" applyFont="1" applyBorder="1" applyAlignment="1">
      <alignment horizontal="center" vertical="center"/>
    </xf>
    <xf numFmtId="174" fontId="39" fillId="0" borderId="26" xfId="0" applyNumberFormat="1" applyFont="1" applyBorder="1" applyAlignment="1">
      <alignment horizontal="center" vertical="center"/>
    </xf>
    <xf numFmtId="4" fontId="48" fillId="0" borderId="26" xfId="0" applyNumberFormat="1" applyFont="1" applyBorder="1" applyAlignment="1">
      <alignment horizontal="right"/>
    </xf>
    <xf numFmtId="3" fontId="39" fillId="0" borderId="27" xfId="0" applyNumberFormat="1" applyFont="1" applyBorder="1" applyAlignment="1">
      <alignment horizontal="right"/>
    </xf>
    <xf numFmtId="0" fontId="44" fillId="0" borderId="0" xfId="0" applyFont="1"/>
    <xf numFmtId="0" fontId="64" fillId="0" borderId="0" xfId="0" applyFont="1" applyAlignment="1">
      <alignment horizontal="center" vertical="center"/>
    </xf>
    <xf numFmtId="0" fontId="56" fillId="0" borderId="0" xfId="0" applyFont="1" applyAlignment="1">
      <alignment horizontal="left" vertical="center" wrapText="1"/>
    </xf>
    <xf numFmtId="0" fontId="57" fillId="0" borderId="0" xfId="0" applyFont="1" applyAlignment="1">
      <alignment horizontal="center" vertical="center"/>
    </xf>
    <xf numFmtId="0" fontId="44" fillId="0" borderId="4" xfId="0" applyFont="1" applyBorder="1"/>
    <xf numFmtId="0" fontId="0" fillId="0" borderId="0" xfId="0"/>
    <xf numFmtId="0" fontId="71" fillId="0" borderId="26" xfId="0" applyFont="1" applyBorder="1" applyAlignment="1">
      <alignment horizontal="left" vertical="top" wrapText="1"/>
    </xf>
    <xf numFmtId="0" fontId="71" fillId="0" borderId="26" xfId="0" applyFont="1" applyBorder="1" applyAlignment="1">
      <alignment horizontal="left" vertical="top"/>
    </xf>
    <xf numFmtId="0" fontId="48" fillId="0" borderId="26" xfId="0" applyFont="1" applyBorder="1" applyAlignment="1">
      <alignment horizontal="left" vertical="top"/>
    </xf>
    <xf numFmtId="0" fontId="39" fillId="0" borderId="46" xfId="13" applyFont="1" applyFill="1" applyBorder="1" applyAlignment="1">
      <alignment horizontal="left" vertical="center" wrapText="1"/>
    </xf>
    <xf numFmtId="0" fontId="39" fillId="0" borderId="47" xfId="13" applyFont="1" applyFill="1" applyBorder="1" applyAlignment="1">
      <alignment horizontal="left" vertical="center" wrapText="1"/>
    </xf>
    <xf numFmtId="0" fontId="44" fillId="11" borderId="0" xfId="0" applyFont="1" applyFill="1" applyAlignment="1">
      <alignment horizontal="center" wrapText="1"/>
    </xf>
    <xf numFmtId="0" fontId="57" fillId="12" borderId="0" xfId="0" applyFont="1" applyFill="1" applyAlignment="1">
      <alignment horizontal="center" vertical="center"/>
    </xf>
    <xf numFmtId="0" fontId="67" fillId="0" borderId="7" xfId="0" applyFont="1" applyBorder="1" applyAlignment="1">
      <alignment horizontal="left" vertical="center" wrapText="1"/>
    </xf>
    <xf numFmtId="0" fontId="56" fillId="9" borderId="13" xfId="35" applyFont="1" applyFill="1" applyBorder="1" applyAlignment="1" applyProtection="1">
      <alignment horizontal="left" wrapText="1"/>
    </xf>
    <xf numFmtId="0" fontId="56" fillId="9" borderId="3" xfId="35" applyFont="1" applyFill="1" applyBorder="1" applyAlignment="1" applyProtection="1">
      <alignment horizontal="left" wrapText="1"/>
    </xf>
    <xf numFmtId="0" fontId="68" fillId="13" borderId="15" xfId="0" applyFont="1" applyFill="1" applyBorder="1" applyAlignment="1">
      <alignment horizontal="left" vertical="top" wrapText="1"/>
    </xf>
    <xf numFmtId="0" fontId="56" fillId="12" borderId="16" xfId="35" applyFont="1" applyFill="1" applyBorder="1" applyAlignment="1" applyProtection="1">
      <alignment horizontal="left" vertical="top" wrapText="1"/>
    </xf>
    <xf numFmtId="0" fontId="49" fillId="0" borderId="11" xfId="0" applyFont="1" applyBorder="1" applyAlignment="1">
      <alignment horizontal="left" vertical="top"/>
    </xf>
    <xf numFmtId="49" fontId="44" fillId="0" borderId="35" xfId="36" applyNumberFormat="1" applyFont="1" applyBorder="1" applyAlignment="1">
      <alignment horizontal="left" vertical="top"/>
    </xf>
    <xf numFmtId="49" fontId="44" fillId="0" borderId="36" xfId="36" applyNumberFormat="1" applyFont="1" applyBorder="1" applyAlignment="1">
      <alignment horizontal="left" vertical="top"/>
    </xf>
    <xf numFmtId="49" fontId="44" fillId="0" borderId="9" xfId="36" applyNumberFormat="1" applyFont="1" applyBorder="1" applyAlignment="1">
      <alignment horizontal="left" vertical="top"/>
    </xf>
    <xf numFmtId="49" fontId="44" fillId="0" borderId="4" xfId="36" applyNumberFormat="1" applyFont="1" applyBorder="1" applyAlignment="1">
      <alignment horizontal="left" vertical="top"/>
    </xf>
    <xf numFmtId="0" fontId="44" fillId="0" borderId="11" xfId="36" applyFont="1" applyBorder="1" applyAlignment="1">
      <alignment horizontal="left" vertical="top" wrapText="1"/>
    </xf>
    <xf numFmtId="0" fontId="88" fillId="0" borderId="11" xfId="0" applyFont="1" applyBorder="1" applyAlignment="1">
      <alignment horizontal="left" vertical="top" wrapText="1"/>
    </xf>
    <xf numFmtId="0" fontId="48" fillId="0" borderId="11" xfId="0" applyFont="1" applyBorder="1" applyAlignment="1">
      <alignment horizontal="left" vertical="top" wrapText="1"/>
    </xf>
    <xf numFmtId="0" fontId="48" fillId="0" borderId="11" xfId="0" applyFont="1" applyBorder="1" applyAlignment="1">
      <alignment horizontal="left" vertical="top"/>
    </xf>
    <xf numFmtId="0" fontId="88" fillId="0" borderId="9" xfId="0" applyFont="1" applyBorder="1" applyAlignment="1">
      <alignment horizontal="left" vertical="center"/>
    </xf>
    <xf numFmtId="0" fontId="88" fillId="0" borderId="4" xfId="0" applyFont="1" applyBorder="1" applyAlignment="1">
      <alignment horizontal="left" vertical="center"/>
    </xf>
    <xf numFmtId="0" fontId="88" fillId="0" borderId="45" xfId="0" applyFont="1" applyBorder="1" applyAlignment="1">
      <alignment horizontal="left" vertical="center"/>
    </xf>
    <xf numFmtId="0" fontId="45" fillId="0" borderId="11" xfId="36" applyFont="1" applyBorder="1" applyAlignment="1">
      <alignment horizontal="left" vertical="top" wrapText="1"/>
    </xf>
    <xf numFmtId="0" fontId="39" fillId="0" borderId="27" xfId="0" applyFont="1" applyBorder="1" applyAlignment="1">
      <alignment horizontal="left" vertical="top"/>
    </xf>
    <xf numFmtId="0" fontId="39" fillId="0" borderId="31" xfId="0" applyFont="1" applyBorder="1" applyAlignment="1">
      <alignment horizontal="left" vertical="top"/>
    </xf>
    <xf numFmtId="49" fontId="44" fillId="11" borderId="11" xfId="36" applyNumberFormat="1" applyFont="1" applyFill="1" applyBorder="1" applyAlignment="1">
      <alignment horizontal="left" vertical="top" wrapText="1"/>
    </xf>
    <xf numFmtId="0" fontId="71" fillId="0" borderId="9" xfId="0" applyFont="1" applyBorder="1" applyAlignment="1">
      <alignment horizontal="left" vertical="top" wrapText="1"/>
    </xf>
    <xf numFmtId="0" fontId="71" fillId="0" borderId="11" xfId="0" applyFont="1" applyBorder="1" applyAlignment="1">
      <alignment horizontal="left" vertical="top"/>
    </xf>
    <xf numFmtId="0" fontId="79" fillId="0" borderId="0" xfId="0" applyFont="1" applyAlignment="1">
      <alignment horizontal="left"/>
    </xf>
    <xf numFmtId="0" fontId="39" fillId="0" borderId="27" xfId="0" applyFont="1" applyFill="1" applyBorder="1" applyAlignment="1">
      <alignment horizontal="left" vertical="top"/>
    </xf>
    <xf numFmtId="0" fontId="39" fillId="0" borderId="31" xfId="0" applyFont="1" applyFill="1" applyBorder="1" applyAlignment="1">
      <alignment horizontal="left" vertical="top"/>
    </xf>
    <xf numFmtId="49" fontId="44" fillId="0" borderId="22" xfId="36" applyNumberFormat="1" applyFont="1" applyBorder="1" applyAlignment="1">
      <alignment horizontal="left" vertical="top"/>
    </xf>
    <xf numFmtId="49" fontId="44" fillId="0" borderId="26" xfId="36" applyNumberFormat="1" applyFont="1" applyBorder="1" applyAlignment="1">
      <alignment horizontal="left" vertical="top"/>
    </xf>
    <xf numFmtId="0" fontId="68" fillId="13" borderId="26" xfId="0" applyFont="1" applyFill="1" applyBorder="1" applyAlignment="1">
      <alignment horizontal="left" vertical="top" wrapText="1"/>
    </xf>
    <xf numFmtId="49" fontId="44" fillId="0" borderId="19" xfId="36" applyNumberFormat="1" applyFont="1" applyBorder="1" applyAlignment="1">
      <alignment horizontal="left" vertical="top"/>
    </xf>
    <xf numFmtId="0" fontId="56" fillId="9" borderId="0" xfId="35" applyFont="1" applyFill="1" applyAlignment="1" applyProtection="1">
      <alignment horizontal="left" wrapText="1"/>
    </xf>
    <xf numFmtId="0" fontId="68" fillId="13" borderId="25" xfId="0" applyFont="1" applyFill="1" applyBorder="1" applyAlignment="1">
      <alignment horizontal="center" vertical="top" wrapText="1"/>
    </xf>
    <xf numFmtId="49" fontId="45" fillId="0" borderId="26" xfId="36" applyNumberFormat="1" applyFont="1" applyBorder="1" applyAlignment="1">
      <alignment horizontal="left" vertical="top"/>
    </xf>
    <xf numFmtId="0" fontId="56" fillId="9" borderId="0" xfId="35" applyFont="1" applyFill="1" applyBorder="1" applyAlignment="1" applyProtection="1">
      <alignment horizontal="left" wrapText="1"/>
    </xf>
    <xf numFmtId="0" fontId="68" fillId="13" borderId="22" xfId="0" applyFont="1" applyFill="1" applyBorder="1" applyAlignment="1">
      <alignment horizontal="left" vertical="top" wrapText="1"/>
    </xf>
    <xf numFmtId="49" fontId="44" fillId="0" borderId="11" xfId="36" applyNumberFormat="1" applyFont="1" applyBorder="1" applyAlignment="1">
      <alignment horizontal="left" vertical="top"/>
    </xf>
    <xf numFmtId="49" fontId="45" fillId="0" borderId="23" xfId="36" applyNumberFormat="1" applyFont="1" applyBorder="1" applyAlignment="1">
      <alignment horizontal="left" vertical="top"/>
    </xf>
    <xf numFmtId="0" fontId="61" fillId="17" borderId="0" xfId="0" applyFont="1" applyFill="1" applyAlignment="1">
      <alignment horizontal="center" vertical="center"/>
    </xf>
    <xf numFmtId="49" fontId="94" fillId="11" borderId="11" xfId="36" applyNumberFormat="1" applyFont="1" applyFill="1" applyBorder="1" applyAlignment="1">
      <alignment horizontal="left" wrapText="1"/>
    </xf>
    <xf numFmtId="49" fontId="88" fillId="11" borderId="11" xfId="36" applyNumberFormat="1" applyFont="1" applyFill="1" applyBorder="1" applyAlignment="1">
      <alignment horizontal="left" wrapText="1"/>
    </xf>
    <xf numFmtId="0" fontId="56" fillId="0" borderId="0" xfId="0" applyFont="1" applyAlignment="1">
      <alignment horizontal="right" vertical="center" wrapText="1"/>
    </xf>
    <xf numFmtId="0" fontId="61" fillId="0" borderId="0" xfId="0" applyFont="1" applyAlignment="1">
      <alignment horizontal="left" vertical="center"/>
    </xf>
    <xf numFmtId="0" fontId="48" fillId="0" borderId="11" xfId="0" applyFont="1" applyFill="1" applyBorder="1" applyAlignment="1">
      <alignment horizontal="left" vertical="top"/>
    </xf>
    <xf numFmtId="49" fontId="44" fillId="0" borderId="20" xfId="36" applyNumberFormat="1" applyFont="1" applyBorder="1" applyAlignment="1">
      <alignment horizontal="left" vertical="top" wrapText="1"/>
    </xf>
    <xf numFmtId="49" fontId="45" fillId="0" borderId="20" xfId="36" applyNumberFormat="1" applyFont="1" applyBorder="1" applyAlignment="1">
      <alignment horizontal="left"/>
    </xf>
    <xf numFmtId="0" fontId="68" fillId="13" borderId="22" xfId="0" applyFont="1" applyFill="1" applyBorder="1" applyAlignment="1">
      <alignment horizontal="center" vertical="top" wrapText="1"/>
    </xf>
    <xf numFmtId="0" fontId="51" fillId="0" borderId="26" xfId="0" applyFont="1" applyBorder="1" applyAlignment="1">
      <alignment horizontal="left" vertical="center"/>
    </xf>
    <xf numFmtId="0" fontId="51" fillId="0" borderId="27" xfId="0" applyFont="1" applyBorder="1" applyAlignment="1">
      <alignment horizontal="left" vertical="center"/>
    </xf>
    <xf numFmtId="0" fontId="51" fillId="0" borderId="33" xfId="0" applyFont="1" applyBorder="1" applyAlignment="1">
      <alignment horizontal="left" vertical="center"/>
    </xf>
    <xf numFmtId="0" fontId="51" fillId="0" borderId="31" xfId="0" applyFont="1" applyBorder="1" applyAlignment="1">
      <alignment horizontal="left" vertical="center"/>
    </xf>
    <xf numFmtId="0" fontId="39" fillId="0" borderId="27" xfId="13" applyFont="1" applyBorder="1" applyAlignment="1">
      <alignment horizontal="left" vertical="center" wrapText="1"/>
    </xf>
    <xf numFmtId="0" fontId="39" fillId="0" borderId="31" xfId="13" applyFont="1" applyBorder="1" applyAlignment="1">
      <alignment horizontal="left" vertical="center" wrapText="1"/>
    </xf>
    <xf numFmtId="0" fontId="39" fillId="0" borderId="27" xfId="0" applyFont="1" applyBorder="1" applyAlignment="1">
      <alignment horizontal="center"/>
    </xf>
    <xf numFmtId="0" fontId="39" fillId="0" borderId="33" xfId="0" applyFont="1" applyBorder="1" applyAlignment="1">
      <alignment horizontal="center"/>
    </xf>
    <xf numFmtId="0" fontId="39" fillId="0" borderId="31" xfId="0" applyFont="1" applyBorder="1" applyAlignment="1">
      <alignment horizontal="center"/>
    </xf>
    <xf numFmtId="0" fontId="39" fillId="0" borderId="26" xfId="0" applyFont="1" applyBorder="1" applyAlignment="1">
      <alignment horizontal="left"/>
    </xf>
    <xf numFmtId="0" fontId="51" fillId="0" borderId="26" xfId="0" applyFont="1" applyBorder="1" applyAlignment="1">
      <alignment horizontal="left"/>
    </xf>
    <xf numFmtId="0" fontId="51" fillId="0" borderId="27" xfId="0" applyFont="1" applyBorder="1" applyAlignment="1">
      <alignment horizontal="left"/>
    </xf>
    <xf numFmtId="0" fontId="51" fillId="0" borderId="31" xfId="0" applyFont="1" applyBorder="1" applyAlignment="1">
      <alignment horizontal="left"/>
    </xf>
    <xf numFmtId="0" fontId="39" fillId="0" borderId="27" xfId="0" applyFont="1" applyBorder="1" applyAlignment="1">
      <alignment horizontal="left"/>
    </xf>
    <xf numFmtId="0" fontId="39" fillId="0" borderId="31" xfId="0" applyFont="1" applyBorder="1" applyAlignment="1">
      <alignment horizontal="left"/>
    </xf>
    <xf numFmtId="174" fontId="55" fillId="18" borderId="40" xfId="36" applyNumberFormat="1" applyFont="1" applyFill="1" applyBorder="1" applyAlignment="1">
      <alignment horizontal="center" vertical="center" wrapText="1"/>
    </xf>
    <xf numFmtId="174" fontId="55" fillId="18" borderId="44" xfId="36" applyNumberFormat="1" applyFont="1" applyFill="1" applyBorder="1" applyAlignment="1">
      <alignment horizontal="center" vertical="center" wrapText="1"/>
    </xf>
    <xf numFmtId="174" fontId="55" fillId="18" borderId="28" xfId="36" applyNumberFormat="1" applyFont="1" applyFill="1" applyBorder="1" applyAlignment="1">
      <alignment horizontal="center" vertical="center" wrapText="1"/>
    </xf>
    <xf numFmtId="174" fontId="55" fillId="0" borderId="40" xfId="36" applyNumberFormat="1" applyFont="1" applyBorder="1" applyAlignment="1">
      <alignment horizontal="center" vertical="center"/>
    </xf>
    <xf numFmtId="174" fontId="55" fillId="0" borderId="44" xfId="36" applyNumberFormat="1" applyFont="1" applyBorder="1" applyAlignment="1">
      <alignment horizontal="center" vertical="center"/>
    </xf>
    <xf numFmtId="174" fontId="55" fillId="0" borderId="28" xfId="36" applyNumberFormat="1" applyFont="1" applyBorder="1" applyAlignment="1">
      <alignment horizontal="center" vertical="center"/>
    </xf>
    <xf numFmtId="0" fontId="51" fillId="0" borderId="26" xfId="36" applyFont="1" applyBorder="1" applyAlignment="1">
      <alignment horizontal="left" vertical="top" wrapText="1"/>
    </xf>
    <xf numFmtId="49" fontId="55" fillId="18" borderId="26" xfId="36" applyNumberFormat="1" applyFont="1" applyFill="1" applyBorder="1" applyAlignment="1">
      <alignment horizontal="left" wrapText="1"/>
    </xf>
    <xf numFmtId="0" fontId="55" fillId="0" borderId="31" xfId="0" applyFont="1" applyBorder="1" applyAlignment="1">
      <alignment horizontal="center" vertical="center"/>
    </xf>
    <xf numFmtId="0" fontId="55" fillId="0" borderId="27" xfId="0" applyFont="1" applyBorder="1" applyAlignment="1">
      <alignment horizontal="center" vertical="center"/>
    </xf>
    <xf numFmtId="0" fontId="55" fillId="0" borderId="27" xfId="0" applyFont="1" applyBorder="1" applyAlignment="1">
      <alignment horizontal="left" vertical="center"/>
    </xf>
    <xf numFmtId="0" fontId="55" fillId="0" borderId="33" xfId="0" applyFont="1" applyBorder="1" applyAlignment="1">
      <alignment horizontal="left" vertical="center"/>
    </xf>
    <xf numFmtId="0" fontId="55" fillId="0" borderId="31" xfId="0" applyFont="1" applyBorder="1" applyAlignment="1">
      <alignment horizontal="left" vertical="center"/>
    </xf>
  </cellXfs>
  <cellStyles count="46">
    <cellStyle name="Accent" xfId="1"/>
    <cellStyle name="Accent 1" xfId="2"/>
    <cellStyle name="Accent 1 5" xfId="3"/>
    <cellStyle name="Accent 2" xfId="4"/>
    <cellStyle name="Accent 2 6" xfId="5"/>
    <cellStyle name="Accent 3" xfId="6"/>
    <cellStyle name="Accent 3 7" xfId="7"/>
    <cellStyle name="Accent 4" xfId="8"/>
    <cellStyle name="Bad" xfId="9"/>
    <cellStyle name="Bad 8" xfId="10"/>
    <cellStyle name="Error" xfId="11"/>
    <cellStyle name="Error 9" xfId="12"/>
    <cellStyle name="Excel Built-in Normal" xfId="13"/>
    <cellStyle name="Excel Built-in Normal 2" xfId="14"/>
    <cellStyle name="Footnote" xfId="15"/>
    <cellStyle name="Footnote 10" xfId="16"/>
    <cellStyle name="Good" xfId="17"/>
    <cellStyle name="Good 11" xfId="18"/>
    <cellStyle name="Graphics" xfId="19"/>
    <cellStyle name="Heading (user)" xfId="20"/>
    <cellStyle name="Heading (user) 12" xfId="21"/>
    <cellStyle name="Heading 1" xfId="22"/>
    <cellStyle name="Heading 1 13" xfId="23"/>
    <cellStyle name="Heading 2" xfId="24"/>
    <cellStyle name="Heading 2 14" xfId="25"/>
    <cellStyle name="Hyperlink" xfId="26"/>
    <cellStyle name="Hyperlink 15" xfId="27"/>
    <cellStyle name="Neutral" xfId="28"/>
    <cellStyle name="Neutral 16" xfId="29"/>
    <cellStyle name="Normální" xfId="0" builtinId="0" customBuiltin="1"/>
    <cellStyle name="Normální 2" xfId="30"/>
    <cellStyle name="normální 2 2" xfId="31"/>
    <cellStyle name="normální 3" xfId="32"/>
    <cellStyle name="Normální 4" xfId="33"/>
    <cellStyle name="Normální 5" xfId="34"/>
    <cellStyle name="normální_List1" xfId="35"/>
    <cellStyle name="normální_POL.XLS" xfId="36"/>
    <cellStyle name="Note" xfId="37"/>
    <cellStyle name="Note 17" xfId="38"/>
    <cellStyle name="Status" xfId="39"/>
    <cellStyle name="Status 18" xfId="40"/>
    <cellStyle name="TableStyleLight1" xfId="41"/>
    <cellStyle name="Text" xfId="42"/>
    <cellStyle name="Text 19" xfId="43"/>
    <cellStyle name="Warning" xfId="44"/>
    <cellStyle name="Warning 20" xfId="45"/>
  </cellStyles>
  <dxfs count="0"/>
  <tableStyles count="0" defaultTableStyle="TableStyleMedium2" defaultPivotStyle="PivotStyleLight16"/>
  <colors>
    <mruColors>
      <color rgb="FF007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6</xdr:col>
      <xdr:colOff>722</xdr:colOff>
      <xdr:row>7</xdr:row>
      <xdr:rowOff>0</xdr:rowOff>
    </xdr:from>
    <xdr:ext cx="356" cy="390238"/>
    <xdr:pic>
      <xdr:nvPicPr>
        <xdr:cNvPr id="4" name="Picture 3" descr="logo_seda garden_4">
          <a:extLst>
            <a:ext uri="{FF2B5EF4-FFF2-40B4-BE49-F238E27FC236}">
              <a16:creationId xmlns:a16="http://schemas.microsoft.com/office/drawing/2014/main" xmlns="" id="{D6E81D69-F72C-7EA0-9284-81AF04C9A6EF}"/>
            </a:ext>
          </a:extLst>
        </xdr:cNvPr>
        <xdr:cNvPicPr>
          <a:picLocks noChangeAspect="1"/>
        </xdr:cNvPicPr>
      </xdr:nvPicPr>
      <xdr:blipFill>
        <a:blip xmlns:r="http://schemas.openxmlformats.org/officeDocument/2006/relationships" r:embed="rId1">
          <a:lum/>
          <a:alphaModFix/>
        </a:blip>
        <a:srcRect/>
        <a:stretch>
          <a:fillRect/>
        </a:stretch>
      </xdr:blipFill>
      <xdr:spPr>
        <a:xfrm>
          <a:off x="9015182" y="2301240"/>
          <a:ext cx="356" cy="390238"/>
        </a:xfrm>
        <a:prstGeom prst="rect">
          <a:avLst/>
        </a:prstGeom>
        <a:noFill/>
        <a:ln cap="flat">
          <a:noFill/>
        </a:ln>
      </xdr:spPr>
    </xdr:pic>
    <xdr:clientData/>
  </xdr:oneCellAnchor>
  <xdr:oneCellAnchor>
    <xdr:from>
      <xdr:col>6</xdr:col>
      <xdr:colOff>722</xdr:colOff>
      <xdr:row>7</xdr:row>
      <xdr:rowOff>0</xdr:rowOff>
    </xdr:from>
    <xdr:ext cx="356" cy="390238"/>
    <xdr:pic>
      <xdr:nvPicPr>
        <xdr:cNvPr id="5" name="Picture 3" descr="logo_seda garden_4">
          <a:extLst>
            <a:ext uri="{FF2B5EF4-FFF2-40B4-BE49-F238E27FC236}">
              <a16:creationId xmlns:a16="http://schemas.microsoft.com/office/drawing/2014/main" xmlns="" id="{6B2D0E5D-6371-9DA8-A964-1DEE791EBE96}"/>
            </a:ext>
          </a:extLst>
        </xdr:cNvPr>
        <xdr:cNvPicPr>
          <a:picLocks noChangeAspect="1"/>
        </xdr:cNvPicPr>
      </xdr:nvPicPr>
      <xdr:blipFill>
        <a:blip xmlns:r="http://schemas.openxmlformats.org/officeDocument/2006/relationships" r:embed="rId1">
          <a:lum/>
          <a:alphaModFix/>
        </a:blip>
        <a:srcRect/>
        <a:stretch>
          <a:fillRect/>
        </a:stretch>
      </xdr:blipFill>
      <xdr:spPr>
        <a:xfrm>
          <a:off x="9015182" y="2301240"/>
          <a:ext cx="356" cy="390238"/>
        </a:xfrm>
        <a:prstGeom prst="rect">
          <a:avLst/>
        </a:prstGeom>
        <a:noFill/>
        <a:ln cap="flat">
          <a:noFill/>
        </a:ln>
      </xdr:spPr>
    </xdr:pic>
    <xdr:clientData/>
  </xdr:oneCellAnchor>
  <xdr:oneCellAnchor>
    <xdr:from>
      <xdr:col>6</xdr:col>
      <xdr:colOff>722</xdr:colOff>
      <xdr:row>36</xdr:row>
      <xdr:rowOff>0</xdr:rowOff>
    </xdr:from>
    <xdr:ext cx="356" cy="390238"/>
    <xdr:pic>
      <xdr:nvPicPr>
        <xdr:cNvPr id="6" name="Picture 3" descr="logo_seda garden_4">
          <a:extLst>
            <a:ext uri="{FF2B5EF4-FFF2-40B4-BE49-F238E27FC236}">
              <a16:creationId xmlns:a16="http://schemas.microsoft.com/office/drawing/2014/main" xmlns="" id="{096B62D9-260C-EC24-9EFC-0B7F9DE62110}"/>
            </a:ext>
          </a:extLst>
        </xdr:cNvPr>
        <xdr:cNvPicPr>
          <a:picLocks noChangeAspect="1"/>
        </xdr:cNvPicPr>
      </xdr:nvPicPr>
      <xdr:blipFill>
        <a:blip xmlns:r="http://schemas.openxmlformats.org/officeDocument/2006/relationships" r:embed="rId1">
          <a:lum/>
          <a:alphaModFix/>
        </a:blip>
        <a:srcRect/>
        <a:stretch>
          <a:fillRect/>
        </a:stretch>
      </xdr:blipFill>
      <xdr:spPr>
        <a:xfrm>
          <a:off x="9015182" y="4602480"/>
          <a:ext cx="356" cy="390238"/>
        </a:xfrm>
        <a:prstGeom prst="rect">
          <a:avLst/>
        </a:prstGeom>
        <a:noFill/>
        <a:ln cap="flat">
          <a:noFill/>
        </a:ln>
      </xdr:spPr>
    </xdr:pic>
    <xdr:clientData/>
  </xdr:oneCellAnchor>
  <xdr:oneCellAnchor>
    <xdr:from>
      <xdr:col>6</xdr:col>
      <xdr:colOff>722</xdr:colOff>
      <xdr:row>7</xdr:row>
      <xdr:rowOff>0</xdr:rowOff>
    </xdr:from>
    <xdr:ext cx="356" cy="390238"/>
    <xdr:pic>
      <xdr:nvPicPr>
        <xdr:cNvPr id="2" name="Picture 3" descr="logo_seda garden_4">
          <a:extLst>
            <a:ext uri="{FF2B5EF4-FFF2-40B4-BE49-F238E27FC236}">
              <a16:creationId xmlns:a16="http://schemas.microsoft.com/office/drawing/2014/main" xmlns="" id="{F8CB2AB2-9CC5-9EA5-45E4-AD33E8F40E75}"/>
            </a:ext>
          </a:extLst>
        </xdr:cNvPr>
        <xdr:cNvPicPr>
          <a:picLocks noChangeAspect="1"/>
        </xdr:cNvPicPr>
      </xdr:nvPicPr>
      <xdr:blipFill>
        <a:blip xmlns:r="http://schemas.openxmlformats.org/officeDocument/2006/relationships" r:embed="rId1">
          <a:lum/>
          <a:alphaModFix/>
        </a:blip>
        <a:srcRect/>
        <a:stretch>
          <a:fillRect/>
        </a:stretch>
      </xdr:blipFill>
      <xdr:spPr>
        <a:xfrm>
          <a:off x="9015182" y="1889760"/>
          <a:ext cx="356" cy="390238"/>
        </a:xfrm>
        <a:prstGeom prst="rect">
          <a:avLst/>
        </a:prstGeom>
        <a:noFill/>
        <a:ln cap="flat">
          <a:noFill/>
        </a:ln>
      </xdr:spPr>
    </xdr:pic>
    <xdr:clientData/>
  </xdr:oneCellAnchor>
  <xdr:oneCellAnchor>
    <xdr:from>
      <xdr:col>6</xdr:col>
      <xdr:colOff>722</xdr:colOff>
      <xdr:row>7</xdr:row>
      <xdr:rowOff>0</xdr:rowOff>
    </xdr:from>
    <xdr:ext cx="356" cy="390238"/>
    <xdr:pic>
      <xdr:nvPicPr>
        <xdr:cNvPr id="3" name="Picture 3" descr="logo_seda garden_4">
          <a:extLst>
            <a:ext uri="{FF2B5EF4-FFF2-40B4-BE49-F238E27FC236}">
              <a16:creationId xmlns:a16="http://schemas.microsoft.com/office/drawing/2014/main" xmlns="" id="{837FD56D-707F-C5E1-D415-2494944548BA}"/>
            </a:ext>
          </a:extLst>
        </xdr:cNvPr>
        <xdr:cNvPicPr>
          <a:picLocks noChangeAspect="1"/>
        </xdr:cNvPicPr>
      </xdr:nvPicPr>
      <xdr:blipFill>
        <a:blip xmlns:r="http://schemas.openxmlformats.org/officeDocument/2006/relationships" r:embed="rId1">
          <a:lum/>
          <a:alphaModFix/>
        </a:blip>
        <a:srcRect/>
        <a:stretch>
          <a:fillRect/>
        </a:stretch>
      </xdr:blipFill>
      <xdr:spPr>
        <a:xfrm>
          <a:off x="9015182" y="1889760"/>
          <a:ext cx="356" cy="390238"/>
        </a:xfrm>
        <a:prstGeom prst="rect">
          <a:avLst/>
        </a:prstGeom>
        <a:noFill/>
        <a:ln cap="flat">
          <a:noFill/>
        </a:ln>
      </xdr:spPr>
    </xdr:pic>
    <xdr:clientData/>
  </xdr:one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view="pageBreakPreview" zoomScale="60" zoomScaleNormal="100" workbookViewId="0">
      <selection sqref="A1:D1"/>
    </sheetView>
  </sheetViews>
  <sheetFormatPr defaultColWidth="9" defaultRowHeight="13.8"/>
  <cols>
    <col min="1" max="1" width="10.59765625" customWidth="1"/>
    <col min="2" max="2" width="52.69921875" customWidth="1"/>
    <col min="3" max="3" width="12.59765625" bestFit="1" customWidth="1"/>
    <col min="4" max="4" width="23.5" customWidth="1"/>
    <col min="5" max="5" width="9" customWidth="1"/>
  </cols>
  <sheetData>
    <row r="1" spans="1:4" ht="93.75" customHeight="1">
      <c r="A1" s="472" t="s">
        <v>369</v>
      </c>
      <c r="B1" s="472"/>
      <c r="C1" s="472"/>
      <c r="D1" s="472"/>
    </row>
    <row r="2" spans="1:4" ht="14.4">
      <c r="A2" s="470"/>
      <c r="B2" s="470"/>
      <c r="C2" s="470"/>
      <c r="D2" s="470"/>
    </row>
    <row r="3" spans="1:4" ht="14.4">
      <c r="A3" s="71"/>
      <c r="B3" s="71"/>
      <c r="C3" s="71"/>
      <c r="D3" s="71"/>
    </row>
    <row r="4" spans="1:4" ht="14.4">
      <c r="A4" s="71"/>
      <c r="B4" s="71"/>
      <c r="C4" s="71"/>
      <c r="D4" s="71"/>
    </row>
    <row r="5" spans="1:4" ht="14.4">
      <c r="A5" s="71"/>
      <c r="B5" s="71"/>
      <c r="C5" s="71"/>
      <c r="D5" s="71"/>
    </row>
    <row r="6" spans="1:4" ht="14.4">
      <c r="A6" s="71"/>
      <c r="B6" s="71"/>
      <c r="C6" s="71"/>
      <c r="D6" s="71"/>
    </row>
    <row r="7" spans="1:4" ht="14.4">
      <c r="A7" s="71"/>
      <c r="B7" s="71"/>
      <c r="C7" s="71"/>
      <c r="D7" s="71"/>
    </row>
    <row r="8" spans="1:4" ht="14.4">
      <c r="A8" s="71"/>
      <c r="B8" s="71"/>
      <c r="C8" s="71"/>
      <c r="D8" s="71"/>
    </row>
    <row r="9" spans="1:4" ht="14.4">
      <c r="A9" s="71"/>
      <c r="B9" s="71"/>
      <c r="C9" s="71"/>
      <c r="D9" s="71"/>
    </row>
    <row r="10" spans="1:4" ht="14.4">
      <c r="A10" s="71"/>
      <c r="B10" s="71"/>
      <c r="C10" s="71"/>
      <c r="D10" s="71"/>
    </row>
    <row r="11" spans="1:4" ht="14.4">
      <c r="A11" s="71"/>
      <c r="B11" s="71"/>
      <c r="C11" s="71"/>
      <c r="D11" s="71"/>
    </row>
    <row r="12" spans="1:4" ht="14.4">
      <c r="A12" s="71"/>
      <c r="B12" s="71"/>
      <c r="C12" s="71"/>
      <c r="D12" s="71"/>
    </row>
    <row r="13" spans="1:4" ht="14.4">
      <c r="A13" s="71"/>
      <c r="B13" s="71"/>
      <c r="C13" s="71"/>
      <c r="D13" s="71"/>
    </row>
    <row r="14" spans="1:4" ht="14.4">
      <c r="A14" s="71"/>
      <c r="B14" s="71"/>
      <c r="C14" s="71"/>
      <c r="D14" s="71"/>
    </row>
    <row r="15" spans="1:4" s="2" customFormat="1" ht="28.8">
      <c r="A15" s="471" t="s">
        <v>0</v>
      </c>
      <c r="B15" s="471"/>
      <c r="C15" s="471"/>
      <c r="D15" s="471"/>
    </row>
    <row r="16" spans="1:4" ht="14.4">
      <c r="A16" s="71"/>
      <c r="B16" s="71"/>
      <c r="C16" s="71"/>
      <c r="D16" s="71"/>
    </row>
    <row r="17" spans="1:4" ht="14.4">
      <c r="A17" s="71"/>
      <c r="B17" s="71"/>
      <c r="C17" s="71"/>
      <c r="D17" s="71"/>
    </row>
    <row r="18" spans="1:4" ht="14.4">
      <c r="A18" s="71"/>
      <c r="B18" s="71"/>
      <c r="C18" s="71"/>
      <c r="D18" s="71"/>
    </row>
    <row r="19" spans="1:4" ht="14.4">
      <c r="A19" s="71"/>
      <c r="B19" s="71"/>
      <c r="C19" s="71"/>
      <c r="D19" s="71"/>
    </row>
    <row r="20" spans="1:4" ht="14.4">
      <c r="A20" s="71"/>
      <c r="B20" s="71"/>
      <c r="C20" s="71"/>
      <c r="D20" s="71"/>
    </row>
    <row r="21" spans="1:4" ht="14.4">
      <c r="A21" s="71"/>
      <c r="B21" s="71"/>
      <c r="C21" s="71"/>
      <c r="D21" s="71"/>
    </row>
    <row r="29" spans="1:4">
      <c r="A29" s="1"/>
      <c r="B29" s="1"/>
      <c r="C29" s="1"/>
      <c r="D29" s="1"/>
    </row>
  </sheetData>
  <mergeCells count="3">
    <mergeCell ref="A2:D2"/>
    <mergeCell ref="A15:D15"/>
    <mergeCell ref="A1:D1"/>
  </mergeCells>
  <pageMargins left="0.92362204724409414" right="0.39370078740157505" top="0.78740157480315009" bottom="0.59015748031496107" header="0.39370078740157505" footer="0.39370078740157505"/>
  <pageSetup paperSize="9" scale="76" fitToWidth="0" fitToHeight="0" pageOrder="overThenDown"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workbookViewId="0">
      <selection activeCell="K25" sqref="K25"/>
    </sheetView>
  </sheetViews>
  <sheetFormatPr defaultRowHeight="13.8"/>
  <cols>
    <col min="3" max="3" width="54.59765625" customWidth="1"/>
    <col min="5" max="5" width="20.69921875" customWidth="1"/>
  </cols>
  <sheetData>
    <row r="1" spans="1:5" ht="21">
      <c r="A1" s="150" t="s">
        <v>304</v>
      </c>
      <c r="B1" s="151"/>
      <c r="C1" s="152"/>
      <c r="D1" s="153"/>
      <c r="E1" s="71"/>
    </row>
    <row r="2" spans="1:5" ht="14.4">
      <c r="A2" s="151"/>
      <c r="B2" s="151"/>
      <c r="C2" s="71"/>
      <c r="D2" s="154" t="s">
        <v>305</v>
      </c>
      <c r="E2" s="154" t="s">
        <v>306</v>
      </c>
    </row>
    <row r="3" spans="1:5" ht="15.6">
      <c r="A3" s="553">
        <v>1</v>
      </c>
      <c r="B3" s="550" t="s">
        <v>307</v>
      </c>
      <c r="C3" s="550"/>
      <c r="D3" s="552">
        <v>1</v>
      </c>
      <c r="E3" s="544">
        <v>0</v>
      </c>
    </row>
    <row r="4" spans="1:5" ht="14.4">
      <c r="A4" s="553"/>
      <c r="B4" s="551" t="s">
        <v>308</v>
      </c>
      <c r="C4" s="551"/>
      <c r="D4" s="552">
        <v>0</v>
      </c>
      <c r="E4" s="545"/>
    </row>
    <row r="5" spans="1:5" ht="14.4">
      <c r="A5" s="553"/>
      <c r="B5" s="551" t="s">
        <v>309</v>
      </c>
      <c r="C5" s="551"/>
      <c r="D5" s="552">
        <v>0</v>
      </c>
      <c r="E5" s="545"/>
    </row>
    <row r="6" spans="1:5" ht="14.4">
      <c r="A6" s="553"/>
      <c r="B6" s="551" t="s">
        <v>310</v>
      </c>
      <c r="C6" s="551"/>
      <c r="D6" s="552">
        <v>0</v>
      </c>
      <c r="E6" s="545"/>
    </row>
    <row r="7" spans="1:5" ht="14.4">
      <c r="A7" s="553"/>
      <c r="B7" s="551" t="s">
        <v>311</v>
      </c>
      <c r="C7" s="551"/>
      <c r="D7" s="552">
        <v>0</v>
      </c>
      <c r="E7" s="545"/>
    </row>
    <row r="8" spans="1:5" ht="14.4">
      <c r="A8" s="553"/>
      <c r="B8" s="551" t="s">
        <v>312</v>
      </c>
      <c r="C8" s="551"/>
      <c r="D8" s="552">
        <v>1</v>
      </c>
      <c r="E8" s="546"/>
    </row>
    <row r="9" spans="1:5" ht="15.6">
      <c r="A9" s="553">
        <v>2</v>
      </c>
      <c r="B9" s="550" t="s">
        <v>313</v>
      </c>
      <c r="C9" s="550"/>
      <c r="D9" s="552">
        <v>1</v>
      </c>
      <c r="E9" s="547">
        <f t="shared" ref="E9:E20" si="0">SUM(D7)</f>
        <v>0</v>
      </c>
    </row>
    <row r="10" spans="1:5" ht="14.4">
      <c r="A10" s="553"/>
      <c r="B10" s="551" t="s">
        <v>314</v>
      </c>
      <c r="C10" s="551"/>
      <c r="D10" s="552">
        <v>0</v>
      </c>
      <c r="E10" s="548"/>
    </row>
    <row r="11" spans="1:5" ht="14.4">
      <c r="A11" s="553"/>
      <c r="B11" s="551" t="s">
        <v>315</v>
      </c>
      <c r="C11" s="551"/>
      <c r="D11" s="552">
        <v>0</v>
      </c>
      <c r="E11" s="548"/>
    </row>
    <row r="12" spans="1:5" ht="14.4">
      <c r="A12" s="553"/>
      <c r="B12" s="551" t="s">
        <v>316</v>
      </c>
      <c r="C12" s="551"/>
      <c r="D12" s="552">
        <v>0</v>
      </c>
      <c r="E12" s="548"/>
    </row>
    <row r="13" spans="1:5" ht="14.4">
      <c r="A13" s="553"/>
      <c r="B13" s="551" t="s">
        <v>317</v>
      </c>
      <c r="C13" s="551"/>
      <c r="D13" s="552">
        <v>1</v>
      </c>
      <c r="E13" s="548"/>
    </row>
    <row r="14" spans="1:5" ht="14.4">
      <c r="A14" s="553"/>
      <c r="B14" s="551" t="s">
        <v>318</v>
      </c>
      <c r="C14" s="551"/>
      <c r="D14" s="552">
        <v>0</v>
      </c>
      <c r="E14" s="549"/>
    </row>
    <row r="15" spans="1:5" ht="15.6">
      <c r="A15" s="553">
        <v>3</v>
      </c>
      <c r="B15" s="550" t="s">
        <v>319</v>
      </c>
      <c r="C15" s="550"/>
      <c r="D15" s="552">
        <v>1</v>
      </c>
      <c r="E15" s="547">
        <v>0</v>
      </c>
    </row>
    <row r="16" spans="1:5" ht="14.4">
      <c r="A16" s="553"/>
      <c r="B16" s="551" t="s">
        <v>320</v>
      </c>
      <c r="C16" s="551"/>
      <c r="D16" s="552">
        <v>0</v>
      </c>
      <c r="E16" s="548"/>
    </row>
    <row r="17" spans="1:5" ht="14.4">
      <c r="A17" s="553"/>
      <c r="B17" s="551" t="s">
        <v>321</v>
      </c>
      <c r="C17" s="551"/>
      <c r="D17" s="552">
        <v>0</v>
      </c>
      <c r="E17" s="548"/>
    </row>
    <row r="18" spans="1:5" ht="14.4">
      <c r="A18" s="553"/>
      <c r="B18" s="551" t="s">
        <v>322</v>
      </c>
      <c r="C18" s="551"/>
      <c r="D18" s="552">
        <v>0</v>
      </c>
      <c r="E18" s="548"/>
    </row>
    <row r="19" spans="1:5" ht="14.4">
      <c r="A19" s="553"/>
      <c r="B19" s="551" t="s">
        <v>323</v>
      </c>
      <c r="C19" s="551"/>
      <c r="D19" s="552">
        <v>1</v>
      </c>
      <c r="E19" s="549"/>
    </row>
    <row r="20" spans="1:5" ht="15.6">
      <c r="A20" s="156">
        <v>4</v>
      </c>
      <c r="B20" s="550" t="s">
        <v>324</v>
      </c>
      <c r="C20" s="550"/>
      <c r="D20" s="157">
        <v>1</v>
      </c>
      <c r="E20" s="155">
        <f t="shared" si="0"/>
        <v>0</v>
      </c>
    </row>
    <row r="21" spans="1:5" ht="15.6">
      <c r="A21" s="156">
        <v>5</v>
      </c>
      <c r="B21" s="550" t="s">
        <v>325</v>
      </c>
      <c r="C21" s="550"/>
      <c r="D21" s="157">
        <v>1</v>
      </c>
      <c r="E21" s="155">
        <v>0</v>
      </c>
    </row>
    <row r="22" spans="1:5" ht="15.6">
      <c r="A22" s="553">
        <v>6</v>
      </c>
      <c r="B22" s="550" t="s">
        <v>326</v>
      </c>
      <c r="C22" s="550"/>
      <c r="D22" s="552">
        <v>1</v>
      </c>
      <c r="E22" s="547">
        <v>0</v>
      </c>
    </row>
    <row r="23" spans="1:5" ht="14.4">
      <c r="A23" s="553"/>
      <c r="B23" s="551" t="s">
        <v>327</v>
      </c>
      <c r="C23" s="551"/>
      <c r="D23" s="552">
        <v>1</v>
      </c>
      <c r="E23" s="549"/>
    </row>
    <row r="24" spans="1:5" ht="15.6">
      <c r="A24" s="158">
        <v>7</v>
      </c>
      <c r="B24" s="550" t="s">
        <v>328</v>
      </c>
      <c r="C24" s="550"/>
      <c r="D24" s="159">
        <v>1</v>
      </c>
      <c r="E24" s="155">
        <v>0</v>
      </c>
    </row>
    <row r="25" spans="1:5" ht="15.6">
      <c r="A25" s="158">
        <v>8</v>
      </c>
      <c r="B25" s="550" t="s">
        <v>329</v>
      </c>
      <c r="C25" s="550"/>
      <c r="D25" s="159">
        <v>1</v>
      </c>
      <c r="E25" s="160">
        <v>0</v>
      </c>
    </row>
    <row r="26" spans="1:5" ht="15.6">
      <c r="A26" s="110" t="s">
        <v>330</v>
      </c>
      <c r="B26" s="161"/>
      <c r="C26" s="129"/>
      <c r="D26" s="162"/>
      <c r="E26" s="163">
        <f>E3+E9+E15+E20+E21+E22+E24+E25</f>
        <v>0</v>
      </c>
    </row>
    <row r="27" spans="1:5" ht="14.4">
      <c r="A27" s="554" t="s">
        <v>331</v>
      </c>
      <c r="B27" s="555"/>
      <c r="C27" s="556"/>
      <c r="D27" s="164"/>
      <c r="E27" s="155">
        <v>0</v>
      </c>
    </row>
    <row r="28" spans="1:5" ht="15.6">
      <c r="A28" s="165" t="s">
        <v>332</v>
      </c>
      <c r="B28" s="166"/>
      <c r="C28" s="129"/>
      <c r="D28" s="167"/>
      <c r="E28" s="168">
        <v>0</v>
      </c>
    </row>
    <row r="29" spans="1:5" ht="14.4">
      <c r="A29" s="71"/>
      <c r="B29" s="71"/>
      <c r="C29" s="71"/>
      <c r="D29" s="71"/>
      <c r="E29" s="71"/>
    </row>
    <row r="30" spans="1:5" ht="14.4">
      <c r="A30" s="71"/>
      <c r="B30" s="71"/>
      <c r="C30" s="71"/>
      <c r="D30" s="71"/>
      <c r="E30" s="71"/>
    </row>
  </sheetData>
  <mergeCells count="36">
    <mergeCell ref="D22:D23"/>
    <mergeCell ref="B10:C10"/>
    <mergeCell ref="B11:C11"/>
    <mergeCell ref="B12:C12"/>
    <mergeCell ref="B13:C13"/>
    <mergeCell ref="B14:C14"/>
    <mergeCell ref="B15:C15"/>
    <mergeCell ref="B16:C16"/>
    <mergeCell ref="B17:C17"/>
    <mergeCell ref="D9:D14"/>
    <mergeCell ref="D15:D19"/>
    <mergeCell ref="B9:C9"/>
    <mergeCell ref="B3:C3"/>
    <mergeCell ref="B4:C4"/>
    <mergeCell ref="B5:C5"/>
    <mergeCell ref="A3:A8"/>
    <mergeCell ref="A27:C27"/>
    <mergeCell ref="A22:A23"/>
    <mergeCell ref="A9:A14"/>
    <mergeCell ref="A15:A19"/>
    <mergeCell ref="E3:E8"/>
    <mergeCell ref="E9:E14"/>
    <mergeCell ref="E15:E19"/>
    <mergeCell ref="E22:E23"/>
    <mergeCell ref="B25:C25"/>
    <mergeCell ref="B19:C19"/>
    <mergeCell ref="B20:C20"/>
    <mergeCell ref="B21:C21"/>
    <mergeCell ref="B22:C22"/>
    <mergeCell ref="B23:C23"/>
    <mergeCell ref="D3:D8"/>
    <mergeCell ref="B6:C6"/>
    <mergeCell ref="B7:C7"/>
    <mergeCell ref="B8:C8"/>
    <mergeCell ref="B24:C24"/>
    <mergeCell ref="B18:C18"/>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BreakPreview" zoomScale="60" zoomScaleNormal="100" workbookViewId="0">
      <selection sqref="A1:E1"/>
    </sheetView>
  </sheetViews>
  <sheetFormatPr defaultColWidth="9" defaultRowHeight="13.8"/>
  <cols>
    <col min="1" max="1" width="26.796875" style="1" customWidth="1"/>
    <col min="2" max="2" width="38.59765625" style="1" customWidth="1"/>
    <col min="3" max="3" width="16.69921875" style="1" customWidth="1"/>
    <col min="4" max="4" width="19" style="1" customWidth="1"/>
    <col min="5" max="5" width="10.59765625" style="6" hidden="1" customWidth="1"/>
    <col min="6" max="6" width="22.19921875" style="4" bestFit="1" customWidth="1"/>
    <col min="7" max="7" width="20.09765625" style="6" customWidth="1"/>
    <col min="8" max="8" width="9" customWidth="1"/>
  </cols>
  <sheetData>
    <row r="1" spans="1:7" ht="100.2" customHeight="1">
      <c r="A1" s="472" t="s">
        <v>369</v>
      </c>
      <c r="B1" s="472"/>
      <c r="C1" s="472"/>
      <c r="D1" s="472"/>
      <c r="E1" s="472"/>
      <c r="G1" s="3"/>
    </row>
    <row r="2" spans="1:7" ht="21">
      <c r="A2" s="473" t="s">
        <v>1</v>
      </c>
      <c r="B2" s="473"/>
      <c r="C2" s="473"/>
      <c r="D2" s="473"/>
      <c r="E2" s="3"/>
      <c r="F2" s="5"/>
      <c r="G2" s="3"/>
    </row>
    <row r="3" spans="1:7" ht="14.4">
      <c r="A3" s="169"/>
      <c r="B3" s="170"/>
      <c r="C3" s="171"/>
      <c r="D3" s="474"/>
      <c r="G3" s="7"/>
    </row>
    <row r="4" spans="1:7" ht="14.4">
      <c r="A4" s="172"/>
      <c r="B4" s="71"/>
      <c r="C4" s="173"/>
      <c r="D4" s="474"/>
    </row>
    <row r="5" spans="1:7" ht="14.4">
      <c r="A5" s="174" t="s">
        <v>2</v>
      </c>
      <c r="B5" s="170" t="s">
        <v>3</v>
      </c>
      <c r="C5" s="171"/>
      <c r="D5" s="175">
        <f>'Lokalita_A_-_PeO_1_'!G17</f>
        <v>0</v>
      </c>
    </row>
    <row r="6" spans="1:7" ht="14.4">
      <c r="A6" s="169"/>
      <c r="B6" s="176" t="s">
        <v>4</v>
      </c>
      <c r="C6" s="177"/>
      <c r="D6" s="178">
        <v>0</v>
      </c>
    </row>
    <row r="7" spans="1:7" ht="14.4">
      <c r="A7" s="174" t="s">
        <v>5</v>
      </c>
      <c r="B7" s="170" t="s">
        <v>3</v>
      </c>
      <c r="C7" s="171"/>
      <c r="D7" s="175">
        <f>'Lokalita_B_-_PeO_2'!G28</f>
        <v>0</v>
      </c>
      <c r="F7" s="8"/>
      <c r="G7" s="9"/>
    </row>
    <row r="8" spans="1:7" ht="14.4">
      <c r="A8" s="169"/>
      <c r="B8" s="176" t="s">
        <v>4</v>
      </c>
      <c r="C8" s="177"/>
      <c r="D8" s="178">
        <f>'Lokalita_B_-_PeO_2'!G33</f>
        <v>0</v>
      </c>
      <c r="F8" s="8"/>
      <c r="G8" s="9"/>
    </row>
    <row r="9" spans="1:7" ht="14.4">
      <c r="A9" s="174" t="s">
        <v>6</v>
      </c>
      <c r="B9" s="170" t="s">
        <v>3</v>
      </c>
      <c r="C9" s="171"/>
      <c r="D9" s="175">
        <f>'Lokalita_C_-_SDSO_2'!G22</f>
        <v>0</v>
      </c>
      <c r="F9" s="8"/>
      <c r="G9" s="9"/>
    </row>
    <row r="10" spans="1:7" ht="14.4">
      <c r="A10" s="169"/>
      <c r="B10" s="176" t="s">
        <v>4</v>
      </c>
      <c r="C10" s="177"/>
      <c r="D10" s="178">
        <f>'Lokalita_C_-_SDSO_2'!G27</f>
        <v>0</v>
      </c>
      <c r="F10" s="8"/>
      <c r="G10" s="9"/>
    </row>
    <row r="11" spans="1:7" ht="14.4">
      <c r="A11" s="174" t="s">
        <v>297</v>
      </c>
      <c r="B11" s="170" t="s">
        <v>3</v>
      </c>
      <c r="C11" s="171"/>
      <c r="D11" s="175">
        <f>'Větrolam Černý kopec'!G45</f>
        <v>0</v>
      </c>
      <c r="F11" s="8"/>
      <c r="G11" s="9"/>
    </row>
    <row r="12" spans="1:7" ht="14.4">
      <c r="A12" s="174"/>
      <c r="B12" s="176" t="s">
        <v>4</v>
      </c>
      <c r="C12" s="177"/>
      <c r="D12" s="178">
        <f>'Větrolam Černý kopec'!G58</f>
        <v>0</v>
      </c>
      <c r="F12" s="8"/>
    </row>
    <row r="13" spans="1:7" ht="14.4">
      <c r="A13" s="179" t="s">
        <v>211</v>
      </c>
      <c r="B13" s="170"/>
      <c r="C13" s="170"/>
      <c r="D13" s="180"/>
      <c r="F13" s="8"/>
    </row>
    <row r="14" spans="1:7" ht="14.4">
      <c r="A14" s="181"/>
      <c r="B14" s="182" t="s">
        <v>209</v>
      </c>
      <c r="C14" s="183"/>
      <c r="D14" s="184">
        <f>Lokality_Neuznatelné_náklady!G5</f>
        <v>0</v>
      </c>
      <c r="F14" s="8"/>
    </row>
    <row r="15" spans="1:7" ht="14.4">
      <c r="A15" s="181"/>
      <c r="B15" s="182" t="s">
        <v>206</v>
      </c>
      <c r="C15" s="183"/>
      <c r="D15" s="184">
        <f>Lokality_Neuznatelné_náklady!G10</f>
        <v>0</v>
      </c>
      <c r="F15" s="8"/>
    </row>
    <row r="16" spans="1:7" ht="14.4">
      <c r="A16" s="181"/>
      <c r="B16" s="182" t="s">
        <v>207</v>
      </c>
      <c r="C16" s="183"/>
      <c r="D16" s="184">
        <f>Lokality_Neuznatelné_náklady!G46</f>
        <v>0</v>
      </c>
      <c r="F16" s="8"/>
    </row>
    <row r="17" spans="1:8" ht="14.4">
      <c r="A17" s="185"/>
      <c r="B17" s="182" t="s">
        <v>298</v>
      </c>
      <c r="C17" s="183"/>
      <c r="D17" s="186">
        <f>Lokality_Neuznatelné_náklady!G53</f>
        <v>0</v>
      </c>
    </row>
    <row r="18" spans="1:8" s="11" customFormat="1" ht="14.4">
      <c r="A18" s="71"/>
      <c r="B18" s="71"/>
      <c r="C18" s="187"/>
      <c r="D18" s="188"/>
      <c r="E18" s="64"/>
      <c r="F18" s="65"/>
      <c r="G18" s="64"/>
    </row>
    <row r="19" spans="1:8" ht="14.4">
      <c r="A19" s="71"/>
      <c r="B19" s="71"/>
      <c r="C19" s="187"/>
      <c r="D19" s="188"/>
      <c r="G19" s="10"/>
      <c r="H19" s="11"/>
    </row>
    <row r="20" spans="1:8" ht="18">
      <c r="A20" s="189" t="s">
        <v>7</v>
      </c>
      <c r="B20" s="190"/>
      <c r="C20" s="190"/>
      <c r="D20" s="191">
        <f>SUM(D5:D10)</f>
        <v>0</v>
      </c>
      <c r="G20" s="12"/>
    </row>
    <row r="21" spans="1:8" ht="18">
      <c r="A21" s="192" t="s">
        <v>8</v>
      </c>
      <c r="B21" s="193"/>
      <c r="C21" s="193"/>
      <c r="D21" s="194">
        <f>D14+D15+D16+D17</f>
        <v>0</v>
      </c>
    </row>
    <row r="22" spans="1:8" ht="18">
      <c r="A22" s="195" t="s">
        <v>299</v>
      </c>
      <c r="B22" s="196"/>
      <c r="C22" s="197"/>
      <c r="D22" s="198">
        <f>VRN!E26</f>
        <v>0</v>
      </c>
    </row>
    <row r="23" spans="1:8" ht="21">
      <c r="A23" s="199" t="s">
        <v>9</v>
      </c>
      <c r="B23" s="200"/>
      <c r="C23" s="200"/>
      <c r="D23" s="201">
        <f>D20+D21+D22</f>
        <v>0</v>
      </c>
    </row>
    <row r="24" spans="1:8" ht="21">
      <c r="A24" s="202" t="s">
        <v>10</v>
      </c>
      <c r="B24" s="203"/>
      <c r="C24" s="203"/>
      <c r="D24" s="204">
        <f>D23*0.21</f>
        <v>0</v>
      </c>
    </row>
    <row r="25" spans="1:8" ht="21">
      <c r="A25" s="202" t="s">
        <v>11</v>
      </c>
      <c r="B25" s="203"/>
      <c r="C25" s="203"/>
      <c r="D25" s="204">
        <f>D23+D24</f>
        <v>0</v>
      </c>
    </row>
  </sheetData>
  <mergeCells count="3">
    <mergeCell ref="A2:D2"/>
    <mergeCell ref="D3:D4"/>
    <mergeCell ref="A1:E1"/>
  </mergeCells>
  <pageMargins left="0.92362204724409414" right="0.39370078740157505" top="0.78740157480315009" bottom="0.59015748031496107" header="0.39370078740157505" footer="0.39370078740157505"/>
  <pageSetup paperSize="9" scale="76" fitToWidth="0" fitToHeight="0" pageOrder="overThenDown"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L38"/>
  <sheetViews>
    <sheetView view="pageBreakPreview" zoomScale="60" zoomScaleNormal="100" workbookViewId="0">
      <selection sqref="A1:G1"/>
    </sheetView>
  </sheetViews>
  <sheetFormatPr defaultColWidth="9" defaultRowHeight="13.8"/>
  <cols>
    <col min="1" max="1" width="8.5" style="13" customWidth="1"/>
    <col min="2" max="2" width="22.8984375" style="34" customWidth="1"/>
    <col min="3" max="3" width="61.3984375" style="1" customWidth="1"/>
    <col min="4" max="4" width="9.19921875" style="13" customWidth="1"/>
    <col min="5" max="5" width="12.3984375" style="13" customWidth="1"/>
    <col min="6" max="6" width="13.69921875" style="35" customWidth="1"/>
    <col min="7" max="7" width="22.69921875" style="35" customWidth="1"/>
    <col min="8" max="8" width="10.59765625" style="1" customWidth="1"/>
    <col min="9" max="64" width="10.59765625" customWidth="1"/>
    <col min="65" max="65" width="9" customWidth="1"/>
  </cols>
  <sheetData>
    <row r="1" spans="1:64" ht="30.6" customHeight="1">
      <c r="A1" s="481" t="s">
        <v>368</v>
      </c>
      <c r="B1" s="481"/>
      <c r="C1" s="481"/>
      <c r="D1" s="481"/>
      <c r="E1" s="481"/>
      <c r="F1" s="481"/>
      <c r="G1" s="481"/>
    </row>
    <row r="2" spans="1:64" ht="30.6" customHeight="1">
      <c r="A2" s="482" t="s">
        <v>336</v>
      </c>
      <c r="B2" s="482"/>
      <c r="C2" s="482"/>
      <c r="D2" s="482"/>
      <c r="E2" s="482"/>
      <c r="F2" s="482"/>
      <c r="G2" s="482"/>
    </row>
    <row r="3" spans="1:64" ht="15.6">
      <c r="A3" s="71"/>
      <c r="B3" s="205" t="s">
        <v>27</v>
      </c>
      <c r="C3" s="206"/>
      <c r="D3" s="206"/>
      <c r="E3" s="206"/>
      <c r="F3" s="206"/>
      <c r="G3" s="206"/>
      <c r="H3" s="14"/>
    </row>
    <row r="4" spans="1:64" ht="27.75" customHeight="1">
      <c r="A4" s="71"/>
      <c r="B4" s="483" t="s">
        <v>28</v>
      </c>
      <c r="C4" s="483"/>
      <c r="D4" s="483"/>
      <c r="E4" s="483"/>
      <c r="F4" s="207"/>
      <c r="G4" s="207"/>
      <c r="H4"/>
    </row>
    <row r="5" spans="1:64" s="15" customFormat="1" ht="18.75" customHeight="1" thickBot="1">
      <c r="A5" s="484" t="s">
        <v>29</v>
      </c>
      <c r="B5" s="484"/>
      <c r="C5" s="484"/>
      <c r="D5" s="484"/>
      <c r="E5" s="484"/>
      <c r="F5" s="484"/>
      <c r="G5" s="208"/>
      <c r="H5" s="14"/>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row>
    <row r="6" spans="1:64" ht="13.5" customHeight="1" thickTop="1" thickBot="1">
      <c r="A6" s="209" t="s">
        <v>30</v>
      </c>
      <c r="B6" s="210" t="s">
        <v>31</v>
      </c>
      <c r="C6" s="210"/>
      <c r="D6" s="210" t="s">
        <v>16</v>
      </c>
      <c r="E6" s="210" t="s">
        <v>17</v>
      </c>
      <c r="F6" s="210" t="s">
        <v>18</v>
      </c>
      <c r="G6" s="210" t="s">
        <v>19</v>
      </c>
      <c r="H6"/>
    </row>
    <row r="7" spans="1:64" ht="15" thickTop="1">
      <c r="A7" s="211">
        <v>1</v>
      </c>
      <c r="B7" s="66" t="s">
        <v>32</v>
      </c>
      <c r="C7" s="212"/>
      <c r="D7" s="213" t="s">
        <v>33</v>
      </c>
      <c r="E7" s="214">
        <v>1879.7</v>
      </c>
      <c r="F7" s="215">
        <v>0</v>
      </c>
      <c r="G7" s="215">
        <f>+F7*E7</f>
        <v>0</v>
      </c>
    </row>
    <row r="8" spans="1:64" ht="14.4">
      <c r="A8" s="211">
        <v>2</v>
      </c>
      <c r="B8" s="66" t="s">
        <v>34</v>
      </c>
      <c r="C8" s="212"/>
      <c r="D8" s="213" t="s">
        <v>35</v>
      </c>
      <c r="E8" s="214">
        <v>70</v>
      </c>
      <c r="F8" s="215">
        <v>0</v>
      </c>
      <c r="G8" s="215">
        <f>+F8*E8</f>
        <v>0</v>
      </c>
    </row>
    <row r="9" spans="1:64" s="15" customFormat="1" ht="18">
      <c r="A9" s="485" t="s">
        <v>36</v>
      </c>
      <c r="B9" s="485"/>
      <c r="C9" s="485"/>
      <c r="D9" s="485"/>
      <c r="E9" s="485"/>
      <c r="F9" s="485"/>
      <c r="G9" s="216">
        <f>SUM(G7:G8)</f>
        <v>0</v>
      </c>
      <c r="H9" s="1"/>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row>
    <row r="10" spans="1:64" ht="18">
      <c r="A10" s="217"/>
      <c r="B10" s="217"/>
      <c r="C10" s="217"/>
      <c r="D10" s="217"/>
      <c r="E10" s="217"/>
      <c r="F10" s="217"/>
      <c r="G10" s="218"/>
    </row>
    <row r="11" spans="1:64" s="15" customFormat="1" ht="18.75" customHeight="1" thickBot="1">
      <c r="A11" s="484" t="s">
        <v>37</v>
      </c>
      <c r="B11" s="484"/>
      <c r="C11" s="484"/>
      <c r="D11" s="484"/>
      <c r="E11" s="484"/>
      <c r="F11" s="484"/>
      <c r="G11" s="208"/>
      <c r="H11" s="14"/>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row>
    <row r="12" spans="1:64" ht="40.200000000000003" customHeight="1" thickTop="1" thickBot="1">
      <c r="A12" s="209"/>
      <c r="B12" s="486" t="s">
        <v>337</v>
      </c>
      <c r="C12" s="486"/>
      <c r="D12" s="210" t="s">
        <v>16</v>
      </c>
      <c r="E12" s="210" t="s">
        <v>17</v>
      </c>
      <c r="F12" s="210" t="s">
        <v>18</v>
      </c>
      <c r="G12" s="210" t="s">
        <v>19</v>
      </c>
      <c r="H12"/>
    </row>
    <row r="13" spans="1:64" ht="18" thickTop="1">
      <c r="A13" s="211">
        <v>3</v>
      </c>
      <c r="B13" s="489" t="s">
        <v>218</v>
      </c>
      <c r="C13" s="490"/>
      <c r="D13" s="237" t="s">
        <v>338</v>
      </c>
      <c r="E13" s="214">
        <f>Výkaz_výměr!C21</f>
        <v>6843</v>
      </c>
      <c r="F13" s="215">
        <v>0</v>
      </c>
      <c r="G13" s="215">
        <f>+E13*F13</f>
        <v>0</v>
      </c>
    </row>
    <row r="14" spans="1:64" ht="17.399999999999999">
      <c r="A14" s="211">
        <v>4</v>
      </c>
      <c r="B14" s="491" t="s">
        <v>221</v>
      </c>
      <c r="C14" s="492"/>
      <c r="D14" s="237" t="s">
        <v>338</v>
      </c>
      <c r="E14" s="214">
        <f>Výkaz_výměr!C25</f>
        <v>1374</v>
      </c>
      <c r="F14" s="215">
        <v>0</v>
      </c>
      <c r="G14" s="215">
        <f>+E14*F14</f>
        <v>0</v>
      </c>
    </row>
    <row r="15" spans="1:64" s="15" customFormat="1" ht="18.75" customHeight="1">
      <c r="A15" s="485" t="s">
        <v>38</v>
      </c>
      <c r="B15" s="485"/>
      <c r="C15" s="485"/>
      <c r="D15" s="485"/>
      <c r="E15" s="485"/>
      <c r="F15" s="485"/>
      <c r="G15" s="216">
        <f>SUM(G13:G14)</f>
        <v>0</v>
      </c>
      <c r="H15" s="14"/>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row>
    <row r="16" spans="1:64" ht="18.600000000000001" thickBot="1">
      <c r="A16" s="217"/>
      <c r="B16" s="217"/>
      <c r="C16" s="217"/>
      <c r="D16" s="217"/>
      <c r="E16" s="217"/>
      <c r="F16" s="217"/>
      <c r="G16" s="218"/>
    </row>
    <row r="17" spans="1:13" ht="18.600000000000001" thickBot="1">
      <c r="A17" s="487" t="s">
        <v>39</v>
      </c>
      <c r="B17" s="487"/>
      <c r="C17" s="487"/>
      <c r="D17" s="219"/>
      <c r="E17" s="219"/>
      <c r="F17" s="219"/>
      <c r="G17" s="220">
        <f>+G15+G9</f>
        <v>0</v>
      </c>
    </row>
    <row r="18" spans="1:13" ht="18">
      <c r="A18" s="217"/>
      <c r="B18" s="217"/>
      <c r="C18" s="217"/>
      <c r="D18" s="217"/>
      <c r="E18" s="217"/>
      <c r="F18" s="217"/>
      <c r="G18" s="218"/>
    </row>
    <row r="19" spans="1:13" ht="18">
      <c r="A19" s="217"/>
      <c r="B19" s="217"/>
      <c r="C19" s="217"/>
      <c r="D19" s="217"/>
      <c r="E19" s="217"/>
      <c r="F19" s="217"/>
      <c r="G19" s="218"/>
    </row>
    <row r="20" spans="1:13" ht="21">
      <c r="A20" s="221" t="s">
        <v>40</v>
      </c>
      <c r="B20" s="221"/>
      <c r="C20" s="222"/>
      <c r="D20" s="223"/>
      <c r="E20" s="224"/>
      <c r="F20" s="221"/>
      <c r="G20" s="450"/>
      <c r="H20" s="18"/>
      <c r="I20" s="19"/>
      <c r="J20" s="20"/>
    </row>
    <row r="21" spans="1:13" s="24" customFormat="1" ht="15.6">
      <c r="A21" s="226"/>
      <c r="B21" s="488" t="s">
        <v>41</v>
      </c>
      <c r="C21" s="488"/>
      <c r="D21" s="227" t="s">
        <v>16</v>
      </c>
      <c r="E21" s="228" t="s">
        <v>17</v>
      </c>
      <c r="F21" s="69" t="s">
        <v>18</v>
      </c>
      <c r="G21" s="229" t="s">
        <v>42</v>
      </c>
      <c r="H21" s="21"/>
      <c r="I21" s="22"/>
      <c r="J21" s="23"/>
    </row>
    <row r="22" spans="1:13" ht="21">
      <c r="A22" s="230" t="s">
        <v>43</v>
      </c>
      <c r="B22" s="230"/>
      <c r="C22" s="231"/>
      <c r="D22" s="232"/>
      <c r="E22" s="233"/>
      <c r="F22" s="234"/>
      <c r="G22" s="230"/>
      <c r="H22" s="18"/>
      <c r="I22" s="19"/>
      <c r="J22" s="20"/>
    </row>
    <row r="23" spans="1:13" s="26" customFormat="1" ht="17.399999999999999">
      <c r="A23" s="235">
        <v>1</v>
      </c>
      <c r="B23" s="478" t="s">
        <v>44</v>
      </c>
      <c r="C23" s="478"/>
      <c r="D23" s="237" t="s">
        <v>338</v>
      </c>
      <c r="E23" s="468">
        <f>+E13+E14</f>
        <v>8217</v>
      </c>
      <c r="F23" s="454"/>
      <c r="G23" s="236"/>
      <c r="H23" s="25"/>
      <c r="I23" s="475"/>
      <c r="J23" s="475"/>
      <c r="K23" s="475"/>
    </row>
    <row r="24" spans="1:13" s="26" customFormat="1" ht="17.399999999999999">
      <c r="A24" s="235">
        <v>2</v>
      </c>
      <c r="B24" s="478" t="s">
        <v>45</v>
      </c>
      <c r="C24" s="478"/>
      <c r="D24" s="237" t="s">
        <v>338</v>
      </c>
      <c r="E24" s="468">
        <f>+E23</f>
        <v>8217</v>
      </c>
      <c r="F24" s="454"/>
      <c r="G24" s="236"/>
      <c r="H24" s="25"/>
      <c r="I24"/>
      <c r="J24" s="27"/>
      <c r="K24" s="28"/>
    </row>
    <row r="25" spans="1:13" s="26" customFormat="1" ht="17.399999999999999">
      <c r="A25" s="235">
        <v>3</v>
      </c>
      <c r="B25" s="478" t="s">
        <v>46</v>
      </c>
      <c r="C25" s="478"/>
      <c r="D25" s="237" t="s">
        <v>338</v>
      </c>
      <c r="E25" s="468">
        <f>+E24</f>
        <v>8217</v>
      </c>
      <c r="F25" s="454"/>
      <c r="G25" s="236"/>
      <c r="H25" s="25"/>
      <c r="I25"/>
      <c r="J25" s="27"/>
      <c r="K25" s="28"/>
    </row>
    <row r="26" spans="1:13" ht="17.399999999999999">
      <c r="A26" s="235">
        <v>4</v>
      </c>
      <c r="B26" s="478" t="s">
        <v>47</v>
      </c>
      <c r="C26" s="478"/>
      <c r="D26" s="237" t="s">
        <v>338</v>
      </c>
      <c r="E26" s="238">
        <f>Výkaz_výměr!C9</f>
        <v>8217</v>
      </c>
      <c r="F26" s="454"/>
      <c r="G26" s="236"/>
      <c r="H26" s="25"/>
      <c r="J26" s="27"/>
      <c r="K26" s="28"/>
    </row>
    <row r="27" spans="1:13" ht="17.399999999999999">
      <c r="A27" s="235">
        <v>5</v>
      </c>
      <c r="B27" s="478" t="s">
        <v>48</v>
      </c>
      <c r="C27" s="478"/>
      <c r="D27" s="237" t="s">
        <v>338</v>
      </c>
      <c r="E27" s="239">
        <f>+E26*2</f>
        <v>16434</v>
      </c>
      <c r="F27" s="454"/>
      <c r="G27" s="236"/>
      <c r="H27" s="25"/>
      <c r="J27" s="27"/>
      <c r="K27" s="29"/>
    </row>
    <row r="28" spans="1:13" ht="17.399999999999999">
      <c r="A28" s="235">
        <v>6</v>
      </c>
      <c r="B28" s="478" t="s">
        <v>49</v>
      </c>
      <c r="C28" s="478"/>
      <c r="D28" s="237" t="s">
        <v>338</v>
      </c>
      <c r="E28" s="239">
        <f>+E27</f>
        <v>16434</v>
      </c>
      <c r="F28" s="454"/>
      <c r="G28" s="236"/>
      <c r="H28" s="25"/>
      <c r="J28" s="27"/>
      <c r="K28" s="28"/>
    </row>
    <row r="29" spans="1:13" ht="17.399999999999999">
      <c r="A29" s="235">
        <v>7</v>
      </c>
      <c r="B29" s="478" t="s">
        <v>50</v>
      </c>
      <c r="C29" s="478"/>
      <c r="D29" s="237" t="s">
        <v>338</v>
      </c>
      <c r="E29" s="240">
        <f>+E26</f>
        <v>8217</v>
      </c>
      <c r="F29" s="454"/>
      <c r="G29" s="236"/>
      <c r="H29" s="25"/>
      <c r="J29" s="27"/>
      <c r="K29" s="28"/>
    </row>
    <row r="30" spans="1:13" ht="18" thickBot="1">
      <c r="A30" s="235">
        <v>8</v>
      </c>
      <c r="B30" s="479" t="s">
        <v>363</v>
      </c>
      <c r="C30" s="480"/>
      <c r="D30" s="237" t="s">
        <v>338</v>
      </c>
      <c r="E30" s="239">
        <f>+E29*2</f>
        <v>16434</v>
      </c>
      <c r="F30" s="454"/>
      <c r="G30" s="236"/>
      <c r="H30" s="25"/>
      <c r="J30" s="27"/>
      <c r="K30" s="28"/>
    </row>
    <row r="31" spans="1:13" ht="35.4" customHeight="1">
      <c r="A31" s="241">
        <v>9</v>
      </c>
      <c r="B31" s="476" t="s">
        <v>219</v>
      </c>
      <c r="C31" s="476"/>
      <c r="D31" s="242" t="s">
        <v>52</v>
      </c>
      <c r="E31" s="243">
        <f>Výkaz_výměr!C21*0.002</f>
        <v>13.686</v>
      </c>
      <c r="F31" s="454"/>
      <c r="G31" s="244" t="s">
        <v>53</v>
      </c>
      <c r="H31" s="25"/>
      <c r="I31" s="475"/>
      <c r="J31" s="475"/>
      <c r="K31" s="475"/>
      <c r="L31" s="30"/>
      <c r="M31" s="31"/>
    </row>
    <row r="32" spans="1:13" ht="33" customHeight="1">
      <c r="A32" s="241">
        <v>10</v>
      </c>
      <c r="B32" s="476" t="s">
        <v>220</v>
      </c>
      <c r="C32" s="476"/>
      <c r="D32" s="242" t="s">
        <v>52</v>
      </c>
      <c r="E32" s="243">
        <f>Výkaz_výměr!C25*0.002</f>
        <v>2.7480000000000002</v>
      </c>
      <c r="F32" s="454"/>
      <c r="G32" s="244" t="s">
        <v>54</v>
      </c>
      <c r="H32" s="25"/>
      <c r="I32" s="475"/>
      <c r="J32" s="475"/>
      <c r="K32" s="475"/>
      <c r="L32" s="30"/>
      <c r="M32" s="31"/>
    </row>
    <row r="33" spans="1:13" ht="15.6">
      <c r="A33" s="241">
        <v>11</v>
      </c>
      <c r="B33" s="477" t="s">
        <v>55</v>
      </c>
      <c r="C33" s="477"/>
      <c r="D33" s="245" t="s">
        <v>56</v>
      </c>
      <c r="E33" s="245">
        <f>8*E23</f>
        <v>65736</v>
      </c>
      <c r="F33" s="454"/>
      <c r="G33" s="244"/>
      <c r="H33" s="25"/>
      <c r="J33" s="27"/>
      <c r="K33" s="27"/>
      <c r="L33" s="32"/>
      <c r="M33" s="31"/>
    </row>
    <row r="34" spans="1:13" ht="15.6">
      <c r="A34" s="246" t="s">
        <v>57</v>
      </c>
      <c r="B34" s="129" t="s">
        <v>58</v>
      </c>
      <c r="C34" s="247"/>
      <c r="D34" s="248" t="s">
        <v>59</v>
      </c>
      <c r="E34" s="249">
        <v>16</v>
      </c>
      <c r="F34" s="454"/>
      <c r="G34" s="250"/>
      <c r="H34" s="33"/>
    </row>
    <row r="35" spans="1:13" ht="18">
      <c r="A35" s="16"/>
      <c r="B35" s="16"/>
      <c r="C35" s="16"/>
      <c r="D35" s="16"/>
      <c r="E35" s="16"/>
      <c r="F35" s="16"/>
      <c r="G35" s="17"/>
    </row>
    <row r="36" spans="1:13" ht="18">
      <c r="A36" s="16"/>
      <c r="B36" s="16"/>
      <c r="C36" s="16"/>
      <c r="D36" s="16"/>
      <c r="E36" s="16"/>
      <c r="F36" s="16"/>
      <c r="G36" s="17"/>
    </row>
    <row r="37" spans="1:13" ht="18">
      <c r="A37" s="16"/>
      <c r="B37" s="16"/>
      <c r="C37" s="16"/>
      <c r="D37" s="16"/>
      <c r="E37" s="16"/>
      <c r="F37" s="16"/>
      <c r="G37" s="17"/>
    </row>
    <row r="38" spans="1:13" ht="18">
      <c r="A38" s="16"/>
      <c r="B38" s="16"/>
      <c r="C38" s="16"/>
      <c r="D38" s="16"/>
      <c r="E38" s="16"/>
      <c r="F38" s="16"/>
      <c r="G38" s="17"/>
    </row>
  </sheetData>
  <mergeCells count="26">
    <mergeCell ref="I23:K23"/>
    <mergeCell ref="A1:G1"/>
    <mergeCell ref="A2:G2"/>
    <mergeCell ref="B4:E4"/>
    <mergeCell ref="A5:F5"/>
    <mergeCell ref="A9:F9"/>
    <mergeCell ref="A11:F11"/>
    <mergeCell ref="B12:C12"/>
    <mergeCell ref="A15:F15"/>
    <mergeCell ref="A17:C17"/>
    <mergeCell ref="B21:C21"/>
    <mergeCell ref="B23:C23"/>
    <mergeCell ref="B13:C13"/>
    <mergeCell ref="B14:C14"/>
    <mergeCell ref="I31:K31"/>
    <mergeCell ref="B32:C32"/>
    <mergeCell ref="I32:K32"/>
    <mergeCell ref="B33:C33"/>
    <mergeCell ref="B24:C24"/>
    <mergeCell ref="B25:C25"/>
    <mergeCell ref="B26:C26"/>
    <mergeCell ref="B27:C27"/>
    <mergeCell ref="B28:C28"/>
    <mergeCell ref="B29:C29"/>
    <mergeCell ref="B31:C31"/>
    <mergeCell ref="B30:C30"/>
  </mergeCells>
  <printOptions horizontalCentered="1"/>
  <pageMargins left="0.39370078740157505" right="0.39370078740157505" top="0.78740157480315009" bottom="0.59015748031496107" header="0.39370078740157505" footer="0.39370078740157505"/>
  <pageSetup paperSize="9" scale="64" fitToWidth="0" fitToHeight="0" pageOrder="overThenDown"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109"/>
  <sheetViews>
    <sheetView view="pageBreakPreview" zoomScale="60" zoomScaleNormal="100" workbookViewId="0">
      <selection sqref="A1:G1"/>
    </sheetView>
  </sheetViews>
  <sheetFormatPr defaultColWidth="9" defaultRowHeight="13.8"/>
  <cols>
    <col min="1" max="1" width="8.5" style="13" customWidth="1"/>
    <col min="2" max="2" width="22.8984375" style="34" customWidth="1"/>
    <col min="3" max="3" width="67.69921875" style="1" customWidth="1"/>
    <col min="4" max="4" width="9.19921875" style="13" customWidth="1"/>
    <col min="5" max="5" width="12.3984375" style="13" customWidth="1"/>
    <col min="6" max="6" width="13.69921875" style="35" customWidth="1"/>
    <col min="7" max="7" width="22.69921875" style="35" customWidth="1"/>
    <col min="8" max="8" width="10.59765625" style="1" customWidth="1"/>
    <col min="9" max="64" width="10.59765625" customWidth="1"/>
    <col min="65" max="65" width="9" customWidth="1"/>
  </cols>
  <sheetData>
    <row r="1" spans="1:64" ht="30.6" customHeight="1">
      <c r="A1" s="481" t="s">
        <v>368</v>
      </c>
      <c r="B1" s="481"/>
      <c r="C1" s="481"/>
      <c r="D1" s="481"/>
      <c r="E1" s="481"/>
      <c r="F1" s="481"/>
      <c r="G1" s="481"/>
      <c r="H1" s="71"/>
      <c r="I1" s="71"/>
      <c r="J1" s="71"/>
      <c r="K1" s="71"/>
      <c r="L1" s="71"/>
    </row>
    <row r="2" spans="1:64" ht="30.6" customHeight="1">
      <c r="A2" s="482" t="s">
        <v>339</v>
      </c>
      <c r="B2" s="482"/>
      <c r="C2" s="482"/>
      <c r="D2" s="482"/>
      <c r="E2" s="482"/>
      <c r="F2" s="482"/>
      <c r="G2" s="482"/>
      <c r="H2" s="71"/>
      <c r="I2" s="71"/>
      <c r="J2" s="71"/>
      <c r="K2" s="71"/>
      <c r="L2" s="71"/>
    </row>
    <row r="3" spans="1:64" ht="15.6">
      <c r="A3" s="71"/>
      <c r="B3" s="205" t="s">
        <v>27</v>
      </c>
      <c r="C3" s="206"/>
      <c r="D3" s="206"/>
      <c r="E3" s="206"/>
      <c r="F3" s="206"/>
      <c r="G3" s="206"/>
      <c r="H3" s="206"/>
      <c r="I3" s="71"/>
      <c r="J3" s="71"/>
      <c r="K3" s="71"/>
      <c r="L3" s="71"/>
    </row>
    <row r="4" spans="1:64" ht="27.75" customHeight="1">
      <c r="A4" s="71"/>
      <c r="B4" s="483" t="s">
        <v>28</v>
      </c>
      <c r="C4" s="483"/>
      <c r="D4" s="483"/>
      <c r="E4" s="483"/>
      <c r="F4" s="207"/>
      <c r="G4" s="207"/>
      <c r="H4" s="71"/>
      <c r="I4" s="71"/>
      <c r="J4" s="71"/>
      <c r="K4" s="71"/>
      <c r="L4" s="71"/>
    </row>
    <row r="5" spans="1:64" s="15" customFormat="1" ht="18.75" customHeight="1" thickBot="1">
      <c r="A5" s="484" t="s">
        <v>60</v>
      </c>
      <c r="B5" s="484"/>
      <c r="C5" s="484"/>
      <c r="D5" s="484"/>
      <c r="E5" s="484"/>
      <c r="F5" s="484"/>
      <c r="G5" s="208"/>
      <c r="H5" s="251"/>
      <c r="I5" s="208"/>
      <c r="J5" s="208"/>
      <c r="K5" s="208"/>
      <c r="L5" s="208"/>
    </row>
    <row r="6" spans="1:64" ht="27" customHeight="1" thickTop="1" thickBot="1">
      <c r="A6" s="209" t="s">
        <v>30</v>
      </c>
      <c r="B6" s="486" t="s">
        <v>337</v>
      </c>
      <c r="C6" s="486"/>
      <c r="D6" s="210" t="s">
        <v>16</v>
      </c>
      <c r="E6" s="210" t="s">
        <v>17</v>
      </c>
      <c r="F6" s="210" t="s">
        <v>18</v>
      </c>
      <c r="G6" s="210" t="s">
        <v>19</v>
      </c>
      <c r="H6" s="71"/>
      <c r="I6" s="71"/>
      <c r="J6" s="71"/>
      <c r="K6" s="71"/>
      <c r="L6" s="71"/>
    </row>
    <row r="7" spans="1:64" ht="18" thickTop="1">
      <c r="A7" s="211">
        <v>1</v>
      </c>
      <c r="B7" s="519" t="s">
        <v>222</v>
      </c>
      <c r="C7" s="519"/>
      <c r="D7" s="291" t="s">
        <v>338</v>
      </c>
      <c r="E7" s="214">
        <f>Výkaz_výměr!C30</f>
        <v>7842</v>
      </c>
      <c r="F7" s="214">
        <v>0</v>
      </c>
      <c r="G7" s="215">
        <f>+F7*E7</f>
        <v>0</v>
      </c>
      <c r="H7" s="71" t="s">
        <v>61</v>
      </c>
      <c r="I7" s="71"/>
      <c r="J7" s="71"/>
      <c r="K7" s="71"/>
      <c r="L7" s="71"/>
    </row>
    <row r="8" spans="1:64" ht="17.399999999999999">
      <c r="A8" s="252">
        <v>2</v>
      </c>
      <c r="B8" s="515" t="s">
        <v>62</v>
      </c>
      <c r="C8" s="515"/>
      <c r="D8" s="291" t="s">
        <v>338</v>
      </c>
      <c r="E8" s="214">
        <f>Výkaz_výměr!C26</f>
        <v>3361</v>
      </c>
      <c r="F8" s="214">
        <v>0</v>
      </c>
      <c r="G8" s="215">
        <f>+F8*E8</f>
        <v>0</v>
      </c>
      <c r="H8" s="71" t="s">
        <v>63</v>
      </c>
      <c r="I8" s="71"/>
      <c r="J8" s="71"/>
      <c r="K8" s="71"/>
      <c r="L8" s="71"/>
    </row>
    <row r="9" spans="1:64" s="15" customFormat="1" ht="18.75" customHeight="1">
      <c r="A9" s="485" t="s">
        <v>64</v>
      </c>
      <c r="B9" s="516"/>
      <c r="C9" s="516"/>
      <c r="D9" s="485"/>
      <c r="E9" s="485"/>
      <c r="F9" s="485"/>
      <c r="G9" s="216">
        <f>SUM(G7:G8)</f>
        <v>0</v>
      </c>
      <c r="H9" s="206"/>
      <c r="I9" s="71"/>
      <c r="J9" s="71"/>
      <c r="K9" s="71"/>
      <c r="L9" s="71"/>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row>
    <row r="10" spans="1:64" ht="18.75" customHeight="1">
      <c r="A10" s="217"/>
      <c r="B10" s="217"/>
      <c r="C10" s="217"/>
      <c r="D10" s="217"/>
      <c r="E10" s="217"/>
      <c r="F10" s="217"/>
      <c r="G10" s="253"/>
      <c r="H10" s="206"/>
      <c r="I10" s="71"/>
      <c r="J10" s="71"/>
      <c r="K10" s="71"/>
      <c r="L10" s="71"/>
    </row>
    <row r="11" spans="1:64" s="15" customFormat="1" ht="18.75" customHeight="1" thickBot="1">
      <c r="A11" s="513" t="s">
        <v>65</v>
      </c>
      <c r="B11" s="513"/>
      <c r="C11" s="513"/>
      <c r="D11" s="513"/>
      <c r="E11" s="513"/>
      <c r="F11" s="513"/>
      <c r="G11" s="216"/>
      <c r="H11" s="206"/>
      <c r="I11" s="71"/>
      <c r="J11" s="71"/>
      <c r="K11" s="71"/>
      <c r="L11" s="7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row>
    <row r="12" spans="1:64" ht="65.400000000000006" customHeight="1" thickTop="1">
      <c r="A12" s="254" t="s">
        <v>66</v>
      </c>
      <c r="B12" s="517" t="s">
        <v>340</v>
      </c>
      <c r="C12" s="517"/>
      <c r="D12" s="255" t="s">
        <v>16</v>
      </c>
      <c r="E12" s="255" t="s">
        <v>17</v>
      </c>
      <c r="F12" s="255" t="s">
        <v>18</v>
      </c>
      <c r="G12" s="255" t="s">
        <v>19</v>
      </c>
      <c r="H12" s="206"/>
      <c r="I12" s="71"/>
      <c r="J12" s="71"/>
      <c r="K12" s="71"/>
      <c r="L12" s="71"/>
    </row>
    <row r="13" spans="1:64" ht="14.4">
      <c r="A13" s="211">
        <v>3</v>
      </c>
      <c r="B13" s="518" t="s">
        <v>67</v>
      </c>
      <c r="C13" s="518"/>
      <c r="D13" s="213" t="s">
        <v>35</v>
      </c>
      <c r="E13" s="214">
        <v>29</v>
      </c>
      <c r="F13" s="214">
        <v>0</v>
      </c>
      <c r="G13" s="215">
        <f>+F13*E13</f>
        <v>0</v>
      </c>
      <c r="H13" s="71"/>
      <c r="I13" s="71"/>
      <c r="J13" s="71"/>
      <c r="K13" s="71"/>
      <c r="L13" s="71"/>
    </row>
    <row r="14" spans="1:64" ht="14.4">
      <c r="A14" s="211">
        <v>4</v>
      </c>
      <c r="B14" s="66" t="s">
        <v>341</v>
      </c>
      <c r="C14" s="66"/>
      <c r="D14" s="213" t="s">
        <v>35</v>
      </c>
      <c r="E14" s="214">
        <v>18</v>
      </c>
      <c r="F14" s="445" t="s">
        <v>333</v>
      </c>
      <c r="G14" s="256">
        <f>E14*F14</f>
        <v>0</v>
      </c>
      <c r="H14" s="71"/>
      <c r="I14" s="71"/>
      <c r="J14" s="71"/>
      <c r="K14" s="71"/>
      <c r="L14" s="71"/>
    </row>
    <row r="15" spans="1:64" ht="14.4">
      <c r="A15" s="211">
        <v>5</v>
      </c>
      <c r="B15" s="518" t="s">
        <v>212</v>
      </c>
      <c r="C15" s="518"/>
      <c r="D15" s="213" t="s">
        <v>35</v>
      </c>
      <c r="E15" s="214">
        <f>Seznam_rostlin!C7</f>
        <v>5</v>
      </c>
      <c r="F15" s="215">
        <v>0</v>
      </c>
      <c r="G15" s="215">
        <f>+F15*E15</f>
        <v>0</v>
      </c>
      <c r="H15" s="71"/>
      <c r="I15" s="71"/>
      <c r="J15" s="71"/>
      <c r="K15" s="71"/>
      <c r="L15" s="71"/>
    </row>
    <row r="16" spans="1:64" ht="18.75" customHeight="1">
      <c r="A16" s="485" t="s">
        <v>68</v>
      </c>
      <c r="B16" s="485"/>
      <c r="C16" s="485"/>
      <c r="D16" s="485"/>
      <c r="E16" s="485"/>
      <c r="F16" s="485"/>
      <c r="G16" s="216">
        <f>SUM(G13:G15)</f>
        <v>0</v>
      </c>
      <c r="H16" s="71"/>
      <c r="I16" s="71"/>
      <c r="J16" s="71"/>
      <c r="K16" s="71"/>
      <c r="L16" s="71"/>
    </row>
    <row r="17" spans="1:64" ht="18.75" customHeight="1">
      <c r="A17" s="217"/>
      <c r="B17" s="217"/>
      <c r="C17" s="217"/>
      <c r="D17" s="217"/>
      <c r="E17" s="217"/>
      <c r="F17" s="217"/>
      <c r="G17" s="253"/>
      <c r="H17" s="71"/>
      <c r="I17" s="71"/>
      <c r="J17" s="71"/>
      <c r="K17" s="71"/>
      <c r="L17" s="71"/>
    </row>
    <row r="18" spans="1:64" s="15" customFormat="1" ht="18.75" customHeight="1" thickBot="1">
      <c r="A18" s="484" t="s">
        <v>69</v>
      </c>
      <c r="B18" s="484"/>
      <c r="C18" s="484"/>
      <c r="D18" s="484"/>
      <c r="E18" s="484"/>
      <c r="F18" s="484"/>
      <c r="G18" s="216"/>
      <c r="H18" s="206"/>
      <c r="I18" s="71"/>
      <c r="J18" s="71"/>
      <c r="K18" s="71"/>
      <c r="L18" s="71"/>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row>
    <row r="19" spans="1:64" ht="13.5" customHeight="1" thickTop="1">
      <c r="A19" s="257" t="s">
        <v>70</v>
      </c>
      <c r="B19" s="258" t="s">
        <v>342</v>
      </c>
      <c r="C19" s="259"/>
      <c r="D19" s="255" t="s">
        <v>16</v>
      </c>
      <c r="E19" s="255" t="s">
        <v>17</v>
      </c>
      <c r="F19" s="255" t="s">
        <v>18</v>
      </c>
      <c r="G19" s="255" t="s">
        <v>19</v>
      </c>
      <c r="H19" s="71"/>
      <c r="I19" s="71"/>
      <c r="J19" s="71"/>
      <c r="K19" s="71"/>
      <c r="L19" s="71"/>
    </row>
    <row r="20" spans="1:64" ht="14.4">
      <c r="A20" s="260">
        <v>6</v>
      </c>
      <c r="B20" s="510" t="s">
        <v>71</v>
      </c>
      <c r="C20" s="510"/>
      <c r="D20" s="247" t="s">
        <v>35</v>
      </c>
      <c r="E20" s="261">
        <v>5</v>
      </c>
      <c r="F20" s="261">
        <v>0</v>
      </c>
      <c r="G20" s="250">
        <f>+F20*E20</f>
        <v>0</v>
      </c>
      <c r="H20" s="71"/>
      <c r="I20" s="71"/>
      <c r="J20" s="71"/>
      <c r="K20" s="71"/>
      <c r="L20" s="71"/>
    </row>
    <row r="21" spans="1:64" ht="13.5" customHeight="1">
      <c r="A21" s="262" t="s">
        <v>72</v>
      </c>
      <c r="B21" s="511" t="s">
        <v>73</v>
      </c>
      <c r="C21" s="511"/>
      <c r="D21" s="263" t="s">
        <v>16</v>
      </c>
      <c r="E21" s="263" t="s">
        <v>17</v>
      </c>
      <c r="F21" s="263" t="s">
        <v>18</v>
      </c>
      <c r="G21" s="263" t="s">
        <v>19</v>
      </c>
      <c r="H21" s="71"/>
      <c r="I21" s="71"/>
      <c r="J21" s="71"/>
      <c r="K21" s="71"/>
      <c r="L21" s="71"/>
    </row>
    <row r="22" spans="1:64" ht="15">
      <c r="A22" s="260">
        <v>7</v>
      </c>
      <c r="B22" s="510" t="s">
        <v>343</v>
      </c>
      <c r="C22" s="510"/>
      <c r="D22" s="247" t="s">
        <v>35</v>
      </c>
      <c r="E22" s="261">
        <v>1</v>
      </c>
      <c r="F22" s="261">
        <v>0</v>
      </c>
      <c r="G22" s="250">
        <f>+E22*F22</f>
        <v>0</v>
      </c>
      <c r="H22" s="71"/>
      <c r="I22" s="71"/>
      <c r="J22" s="71"/>
      <c r="K22" s="71"/>
      <c r="L22" s="71"/>
    </row>
    <row r="23" spans="1:64" ht="13.5" customHeight="1">
      <c r="A23" s="262" t="s">
        <v>74</v>
      </c>
      <c r="B23" s="511" t="s">
        <v>344</v>
      </c>
      <c r="C23" s="511"/>
      <c r="D23" s="263" t="s">
        <v>16</v>
      </c>
      <c r="E23" s="263" t="s">
        <v>17</v>
      </c>
      <c r="F23" s="263" t="s">
        <v>18</v>
      </c>
      <c r="G23" s="263" t="s">
        <v>19</v>
      </c>
      <c r="H23" s="71"/>
      <c r="I23" s="71"/>
      <c r="J23" s="71"/>
      <c r="K23" s="71"/>
      <c r="L23" s="71"/>
    </row>
    <row r="24" spans="1:64" ht="14.4">
      <c r="A24" s="260">
        <v>8</v>
      </c>
      <c r="B24" s="510" t="s">
        <v>75</v>
      </c>
      <c r="C24" s="510"/>
      <c r="D24" s="247" t="s">
        <v>35</v>
      </c>
      <c r="E24" s="261">
        <v>15</v>
      </c>
      <c r="F24" s="261">
        <v>0</v>
      </c>
      <c r="G24" s="250">
        <f>+E24*F24</f>
        <v>0</v>
      </c>
      <c r="H24" s="71"/>
      <c r="I24" s="71"/>
      <c r="J24" s="71"/>
      <c r="K24" s="71"/>
      <c r="L24" s="71"/>
    </row>
    <row r="25" spans="1:64" ht="26.4" customHeight="1">
      <c r="A25" s="262" t="s">
        <v>76</v>
      </c>
      <c r="B25" s="511" t="s">
        <v>345</v>
      </c>
      <c r="C25" s="511"/>
      <c r="D25" s="263" t="s">
        <v>16</v>
      </c>
      <c r="E25" s="263" t="s">
        <v>17</v>
      </c>
      <c r="F25" s="263" t="s">
        <v>18</v>
      </c>
      <c r="G25" s="263" t="s">
        <v>19</v>
      </c>
      <c r="H25" s="71"/>
      <c r="I25" s="71"/>
      <c r="J25" s="71"/>
      <c r="K25" s="71"/>
      <c r="L25" s="71"/>
    </row>
    <row r="26" spans="1:64" ht="14.4">
      <c r="A26" s="264">
        <v>9</v>
      </c>
      <c r="B26" s="512" t="s">
        <v>77</v>
      </c>
      <c r="C26" s="512"/>
      <c r="D26" s="265" t="s">
        <v>35</v>
      </c>
      <c r="E26" s="266">
        <v>15</v>
      </c>
      <c r="F26" s="266">
        <v>0</v>
      </c>
      <c r="G26" s="267">
        <f>+E26*F26</f>
        <v>0</v>
      </c>
      <c r="H26" s="71"/>
      <c r="I26" s="71"/>
      <c r="J26" s="71"/>
      <c r="K26" s="71"/>
      <c r="L26" s="71"/>
    </row>
    <row r="27" spans="1:64" s="15" customFormat="1" ht="18.75" customHeight="1" thickBot="1">
      <c r="A27" s="485" t="s">
        <v>78</v>
      </c>
      <c r="B27" s="485"/>
      <c r="C27" s="485"/>
      <c r="D27" s="485"/>
      <c r="E27" s="485"/>
      <c r="F27" s="485"/>
      <c r="G27" s="216">
        <f>+G26+G24+G22+G20</f>
        <v>0</v>
      </c>
      <c r="H27" s="206"/>
      <c r="I27" s="71"/>
      <c r="J27" s="71"/>
      <c r="K27" s="71"/>
      <c r="L27" s="71"/>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row>
    <row r="28" spans="1:64" ht="18.600000000000001" thickBot="1">
      <c r="A28" s="487" t="s">
        <v>82</v>
      </c>
      <c r="B28" s="487"/>
      <c r="C28" s="487"/>
      <c r="D28" s="219"/>
      <c r="E28" s="219"/>
      <c r="F28" s="219"/>
      <c r="G28" s="220">
        <f>+G27+G16+G9</f>
        <v>0</v>
      </c>
      <c r="H28" s="71"/>
      <c r="I28" s="71"/>
      <c r="J28" s="71"/>
      <c r="K28" s="71"/>
      <c r="L28" s="71"/>
    </row>
    <row r="29" spans="1:64" ht="18.75" customHeight="1">
      <c r="A29" s="217"/>
      <c r="B29" s="217"/>
      <c r="C29" s="217"/>
      <c r="D29" s="217"/>
      <c r="E29" s="217"/>
      <c r="F29" s="217"/>
      <c r="G29" s="253"/>
      <c r="H29" s="71"/>
      <c r="I29" s="71"/>
      <c r="J29" s="71"/>
      <c r="K29" s="71"/>
      <c r="L29" s="71"/>
    </row>
    <row r="30" spans="1:64" s="15" customFormat="1" ht="18.75" customHeight="1" thickBot="1">
      <c r="A30" s="513" t="s">
        <v>79</v>
      </c>
      <c r="B30" s="513"/>
      <c r="C30" s="513"/>
      <c r="D30" s="513"/>
      <c r="E30" s="513"/>
      <c r="F30" s="513"/>
      <c r="G30" s="216"/>
      <c r="H30" s="206"/>
      <c r="I30" s="71"/>
      <c r="J30" s="71"/>
      <c r="K30" s="71"/>
      <c r="L30" s="71"/>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row>
    <row r="31" spans="1:64" ht="49.95" customHeight="1" thickTop="1" thickBot="1">
      <c r="A31" s="268" t="s">
        <v>80</v>
      </c>
      <c r="B31" s="514" t="s">
        <v>346</v>
      </c>
      <c r="C31" s="514"/>
      <c r="D31" s="255" t="s">
        <v>16</v>
      </c>
      <c r="E31" s="255" t="s">
        <v>17</v>
      </c>
      <c r="F31" s="255" t="s">
        <v>18</v>
      </c>
      <c r="G31" s="255" t="s">
        <v>19</v>
      </c>
      <c r="H31" s="71"/>
      <c r="I31" s="71"/>
      <c r="J31" s="71"/>
      <c r="K31" s="71"/>
      <c r="L31" s="71"/>
    </row>
    <row r="32" spans="1:64" ht="14.4">
      <c r="A32" s="211">
        <v>10</v>
      </c>
      <c r="B32" s="509" t="s">
        <v>347</v>
      </c>
      <c r="C32" s="509"/>
      <c r="D32" s="213" t="s">
        <v>35</v>
      </c>
      <c r="E32" s="214">
        <f>+E15+E13+E14</f>
        <v>52</v>
      </c>
      <c r="F32" s="214">
        <v>0</v>
      </c>
      <c r="G32" s="215">
        <f>+E32*F32</f>
        <v>0</v>
      </c>
      <c r="H32" s="71"/>
      <c r="I32" s="71"/>
      <c r="J32" s="71"/>
      <c r="K32" s="71"/>
      <c r="L32" s="71"/>
    </row>
    <row r="33" spans="1:64" s="15" customFormat="1" ht="18.75" customHeight="1">
      <c r="A33" s="485" t="s">
        <v>81</v>
      </c>
      <c r="B33" s="485"/>
      <c r="C33" s="485"/>
      <c r="D33" s="485"/>
      <c r="E33" s="485"/>
      <c r="F33" s="485"/>
      <c r="G33" s="216">
        <f>+G32*3</f>
        <v>0</v>
      </c>
      <c r="H33" s="206"/>
      <c r="I33" s="71"/>
      <c r="J33" s="71"/>
      <c r="K33" s="71"/>
      <c r="L33" s="71"/>
      <c r="M33"/>
      <c r="N33"/>
      <c r="O33"/>
      <c r="P33"/>
      <c r="Q33"/>
      <c r="R33"/>
      <c r="S33"/>
      <c r="T33"/>
      <c r="U33"/>
      <c r="V33"/>
      <c r="W33"/>
      <c r="X33"/>
      <c r="Y33"/>
      <c r="Z33"/>
      <c r="AA33"/>
      <c r="AB33"/>
      <c r="AC33"/>
      <c r="AD33"/>
      <c r="AE33"/>
      <c r="AF33"/>
      <c r="AG33"/>
      <c r="AH33"/>
      <c r="AI33"/>
      <c r="AJ33"/>
      <c r="AK33"/>
      <c r="AL33"/>
      <c r="AM33"/>
      <c r="AN33"/>
      <c r="AO33"/>
      <c r="AP33"/>
      <c r="AQ33"/>
      <c r="AR33"/>
      <c r="AS33"/>
      <c r="AT33"/>
      <c r="AU33"/>
      <c r="AV33"/>
      <c r="AW33"/>
      <c r="AX33"/>
      <c r="AY33"/>
      <c r="AZ33"/>
      <c r="BA33"/>
      <c r="BB33"/>
      <c r="BC33"/>
      <c r="BD33"/>
      <c r="BE33"/>
      <c r="BF33"/>
      <c r="BG33"/>
      <c r="BH33"/>
      <c r="BI33"/>
      <c r="BJ33"/>
      <c r="BK33"/>
      <c r="BL33"/>
    </row>
    <row r="34" spans="1:64" ht="14.4">
      <c r="A34" s="269"/>
      <c r="B34" s="270"/>
      <c r="C34" s="270"/>
      <c r="D34" s="271"/>
      <c r="E34" s="272"/>
      <c r="F34" s="272"/>
      <c r="G34" s="273"/>
      <c r="H34" s="71"/>
      <c r="I34" s="71"/>
      <c r="J34" s="71"/>
      <c r="K34" s="71"/>
      <c r="L34" s="71"/>
    </row>
    <row r="35" spans="1:64" ht="18.75" customHeight="1">
      <c r="A35" s="274"/>
      <c r="B35" s="275"/>
      <c r="C35" s="276"/>
      <c r="D35" s="276"/>
      <c r="E35" s="277"/>
      <c r="F35" s="278"/>
      <c r="G35" s="234"/>
      <c r="H35" s="71"/>
      <c r="I35" s="71"/>
      <c r="J35" s="71"/>
      <c r="K35" s="71"/>
      <c r="L35" s="71"/>
    </row>
    <row r="36" spans="1:64" ht="21">
      <c r="A36" s="221" t="s">
        <v>40</v>
      </c>
      <c r="B36" s="221"/>
      <c r="C36" s="222"/>
      <c r="D36" s="223"/>
      <c r="E36" s="224"/>
      <c r="F36" s="221"/>
      <c r="G36" s="450"/>
      <c r="H36" s="225"/>
      <c r="I36" s="279"/>
      <c r="J36" s="280"/>
      <c r="K36" s="71"/>
      <c r="L36" s="71"/>
    </row>
    <row r="37" spans="1:64" s="24" customFormat="1" ht="15.6">
      <c r="A37" s="226"/>
      <c r="B37" s="488" t="s">
        <v>41</v>
      </c>
      <c r="C37" s="488"/>
      <c r="D37" s="227" t="s">
        <v>16</v>
      </c>
      <c r="E37" s="228" t="s">
        <v>17</v>
      </c>
      <c r="F37" s="446" t="s">
        <v>358</v>
      </c>
      <c r="G37" s="396" t="s">
        <v>42</v>
      </c>
      <c r="H37" s="281"/>
      <c r="I37" s="282"/>
      <c r="J37" s="283"/>
      <c r="K37" s="68"/>
      <c r="L37" s="68"/>
    </row>
    <row r="38" spans="1:64" ht="21">
      <c r="A38" s="230" t="s">
        <v>183</v>
      </c>
      <c r="B38" s="230"/>
      <c r="C38" s="231"/>
      <c r="D38" s="232"/>
      <c r="E38" s="233"/>
      <c r="G38" s="397"/>
      <c r="H38" s="225"/>
      <c r="I38" s="279"/>
      <c r="J38" s="280"/>
      <c r="K38" s="71"/>
      <c r="L38" s="71"/>
    </row>
    <row r="39" spans="1:64" s="26" customFormat="1" ht="17.399999999999999">
      <c r="A39" s="285">
        <v>1</v>
      </c>
      <c r="B39" s="496" t="s">
        <v>44</v>
      </c>
      <c r="C39" s="496"/>
      <c r="D39" s="291" t="s">
        <v>338</v>
      </c>
      <c r="E39" s="292">
        <f>+E8</f>
        <v>3361</v>
      </c>
      <c r="F39" s="451"/>
      <c r="G39" s="236"/>
      <c r="H39" s="288"/>
      <c r="I39" s="470"/>
      <c r="J39" s="470"/>
      <c r="K39" s="470"/>
      <c r="L39" s="289"/>
    </row>
    <row r="40" spans="1:64" s="26" customFormat="1" ht="17.399999999999999">
      <c r="A40" s="285">
        <v>2</v>
      </c>
      <c r="B40" s="496" t="s">
        <v>45</v>
      </c>
      <c r="C40" s="496"/>
      <c r="D40" s="291" t="s">
        <v>338</v>
      </c>
      <c r="E40" s="292">
        <f>+E39</f>
        <v>3361</v>
      </c>
      <c r="F40" s="451"/>
      <c r="G40" s="399"/>
      <c r="H40" s="288"/>
      <c r="I40" s="71"/>
      <c r="J40" s="276"/>
      <c r="K40" s="290"/>
      <c r="L40" s="289"/>
    </row>
    <row r="41" spans="1:64" s="26" customFormat="1" ht="17.399999999999999">
      <c r="A41" s="285">
        <v>3</v>
      </c>
      <c r="B41" s="496" t="s">
        <v>46</v>
      </c>
      <c r="C41" s="496"/>
      <c r="D41" s="291" t="s">
        <v>338</v>
      </c>
      <c r="E41" s="292">
        <f>+E40</f>
        <v>3361</v>
      </c>
      <c r="F41" s="451"/>
      <c r="G41" s="400"/>
      <c r="H41" s="288"/>
      <c r="I41" s="71"/>
      <c r="J41" s="276"/>
      <c r="K41" s="290"/>
      <c r="L41" s="289"/>
    </row>
    <row r="42" spans="1:64" ht="17.399999999999999">
      <c r="A42" s="285">
        <v>4</v>
      </c>
      <c r="B42" s="496" t="s">
        <v>47</v>
      </c>
      <c r="C42" s="496"/>
      <c r="D42" s="291" t="s">
        <v>338</v>
      </c>
      <c r="E42" s="292">
        <f>Výkaz_výměr!C26</f>
        <v>3361</v>
      </c>
      <c r="F42" s="452"/>
      <c r="G42" s="400"/>
      <c r="H42" s="288"/>
      <c r="I42" s="71"/>
      <c r="J42" s="276"/>
      <c r="K42" s="290"/>
      <c r="L42" s="71"/>
    </row>
    <row r="43" spans="1:64" ht="17.399999999999999">
      <c r="A43" s="285">
        <v>5</v>
      </c>
      <c r="B43" s="496" t="s">
        <v>48</v>
      </c>
      <c r="C43" s="496"/>
      <c r="D43" s="293" t="s">
        <v>338</v>
      </c>
      <c r="E43" s="294">
        <f>+E42*2</f>
        <v>6722</v>
      </c>
      <c r="F43" s="452"/>
      <c r="G43" s="400"/>
      <c r="H43" s="288"/>
      <c r="I43" s="71"/>
      <c r="J43" s="276"/>
      <c r="K43" s="295"/>
      <c r="L43" s="71"/>
    </row>
    <row r="44" spans="1:64" ht="17.399999999999999">
      <c r="A44" s="285">
        <v>6</v>
      </c>
      <c r="B44" s="496" t="s">
        <v>49</v>
      </c>
      <c r="C44" s="496"/>
      <c r="D44" s="293" t="s">
        <v>338</v>
      </c>
      <c r="E44" s="294">
        <f>+E43</f>
        <v>6722</v>
      </c>
      <c r="F44" s="452"/>
      <c r="G44" s="400"/>
      <c r="H44" s="288"/>
      <c r="I44" s="71"/>
      <c r="J44" s="276"/>
      <c r="K44" s="290"/>
      <c r="L44" s="71"/>
    </row>
    <row r="45" spans="1:64" ht="17.399999999999999">
      <c r="A45" s="285">
        <v>7</v>
      </c>
      <c r="B45" s="496" t="s">
        <v>50</v>
      </c>
      <c r="C45" s="496"/>
      <c r="D45" s="237" t="s">
        <v>338</v>
      </c>
      <c r="E45" s="297">
        <f>+E42</f>
        <v>3361</v>
      </c>
      <c r="F45" s="452"/>
      <c r="G45" s="400"/>
      <c r="H45" s="288"/>
      <c r="I45" s="71"/>
      <c r="J45" s="276"/>
      <c r="K45" s="290"/>
      <c r="L45" s="71"/>
    </row>
    <row r="46" spans="1:64" ht="27.6">
      <c r="A46" s="285">
        <v>8</v>
      </c>
      <c r="B46" s="496" t="s">
        <v>225</v>
      </c>
      <c r="C46" s="496"/>
      <c r="D46" s="237" t="s">
        <v>338</v>
      </c>
      <c r="E46" s="294">
        <f>+E45*2</f>
        <v>6722</v>
      </c>
      <c r="F46" s="452"/>
      <c r="G46" s="401" t="s">
        <v>83</v>
      </c>
      <c r="H46" s="288"/>
      <c r="I46" s="71"/>
      <c r="J46" s="276"/>
      <c r="K46" s="290"/>
      <c r="L46" s="71"/>
    </row>
    <row r="47" spans="1:64" ht="37.200000000000003" customHeight="1">
      <c r="A47" s="299">
        <v>9</v>
      </c>
      <c r="B47" s="504" t="s">
        <v>223</v>
      </c>
      <c r="C47" s="504"/>
      <c r="D47" s="458" t="s">
        <v>52</v>
      </c>
      <c r="E47" s="301">
        <f>+E42*0.002</f>
        <v>6.7220000000000004</v>
      </c>
      <c r="F47" s="452"/>
      <c r="G47" s="402" t="s">
        <v>54</v>
      </c>
      <c r="H47" s="288"/>
      <c r="I47" s="470"/>
      <c r="J47" s="470"/>
      <c r="K47" s="470"/>
      <c r="L47" s="302"/>
      <c r="M47" s="31"/>
    </row>
    <row r="48" spans="1:64" ht="15.6">
      <c r="A48" s="299">
        <v>11</v>
      </c>
      <c r="B48" s="505" t="s">
        <v>55</v>
      </c>
      <c r="C48" s="505"/>
      <c r="D48" s="303" t="s">
        <v>56</v>
      </c>
      <c r="E48" s="304">
        <f>8*E39</f>
        <v>26888</v>
      </c>
      <c r="F48" s="452"/>
      <c r="G48" s="402"/>
      <c r="H48" s="288"/>
      <c r="I48" s="71"/>
      <c r="J48" s="276"/>
      <c r="K48" s="276"/>
      <c r="L48" s="305"/>
      <c r="M48" s="31"/>
    </row>
    <row r="49" spans="1:13" ht="21">
      <c r="A49" s="55" t="s">
        <v>182</v>
      </c>
      <c r="B49" s="55"/>
      <c r="C49" s="306"/>
      <c r="D49" s="307"/>
      <c r="E49" s="308"/>
      <c r="F49" s="452"/>
      <c r="G49" s="55"/>
      <c r="H49" s="309"/>
      <c r="I49" s="310"/>
      <c r="J49" s="311"/>
      <c r="K49" s="71"/>
      <c r="L49" s="71"/>
    </row>
    <row r="50" spans="1:13" s="58" customFormat="1" ht="17.399999999999999">
      <c r="A50" s="312">
        <v>12</v>
      </c>
      <c r="B50" s="501" t="s">
        <v>181</v>
      </c>
      <c r="C50" s="502"/>
      <c r="D50" s="291" t="s">
        <v>338</v>
      </c>
      <c r="E50" s="469">
        <f>+E7</f>
        <v>7842</v>
      </c>
      <c r="F50" s="453"/>
      <c r="G50" s="448"/>
      <c r="H50" s="313"/>
      <c r="I50" s="506"/>
      <c r="J50" s="506"/>
      <c r="K50" s="506"/>
      <c r="L50" s="153"/>
    </row>
    <row r="51" spans="1:13" s="58" customFormat="1" ht="17.399999999999999">
      <c r="A51" s="312">
        <v>13</v>
      </c>
      <c r="B51" s="501" t="s">
        <v>176</v>
      </c>
      <c r="C51" s="502"/>
      <c r="D51" s="59" t="s">
        <v>177</v>
      </c>
      <c r="E51" s="63">
        <f>Výkaz_výměr!C30</f>
        <v>7842</v>
      </c>
      <c r="F51" s="453"/>
      <c r="G51" s="448"/>
      <c r="H51" s="313"/>
      <c r="I51" s="71"/>
      <c r="J51" s="276"/>
      <c r="K51" s="290"/>
      <c r="L51" s="153"/>
    </row>
    <row r="52" spans="1:13" ht="17.399999999999999">
      <c r="A52" s="314">
        <v>14</v>
      </c>
      <c r="B52" s="501" t="s">
        <v>47</v>
      </c>
      <c r="C52" s="502"/>
      <c r="D52" s="59" t="s">
        <v>177</v>
      </c>
      <c r="E52" s="63">
        <f>+E51</f>
        <v>7842</v>
      </c>
      <c r="F52" s="452"/>
      <c r="G52" s="448"/>
      <c r="H52" s="313"/>
      <c r="I52" s="71"/>
      <c r="J52" s="276"/>
      <c r="K52" s="290"/>
      <c r="L52" s="71"/>
    </row>
    <row r="53" spans="1:13" ht="17.399999999999999">
      <c r="A53" s="315">
        <v>15</v>
      </c>
      <c r="B53" s="501" t="s">
        <v>178</v>
      </c>
      <c r="C53" s="502"/>
      <c r="D53" s="60" t="s">
        <v>177</v>
      </c>
      <c r="E53" s="61">
        <f>+E51</f>
        <v>7842</v>
      </c>
      <c r="F53" s="452"/>
      <c r="G53" s="448"/>
      <c r="H53" s="313"/>
      <c r="I53" s="71"/>
      <c r="J53" s="276"/>
      <c r="K53" s="316"/>
      <c r="L53" s="71"/>
    </row>
    <row r="54" spans="1:13" ht="17.399999999999999">
      <c r="A54" s="315">
        <v>16</v>
      </c>
      <c r="B54" s="501" t="s">
        <v>179</v>
      </c>
      <c r="C54" s="502"/>
      <c r="D54" s="237" t="s">
        <v>338</v>
      </c>
      <c r="E54" s="61">
        <f>+E53*2</f>
        <v>15684</v>
      </c>
      <c r="F54" s="452"/>
      <c r="G54" s="448"/>
      <c r="H54" s="313"/>
      <c r="I54" s="71"/>
      <c r="J54" s="276"/>
      <c r="K54" s="316"/>
      <c r="L54" s="71"/>
    </row>
    <row r="55" spans="1:13" ht="17.399999999999999">
      <c r="A55" s="312">
        <v>17</v>
      </c>
      <c r="B55" s="501" t="s">
        <v>49</v>
      </c>
      <c r="C55" s="502"/>
      <c r="D55" s="60" t="s">
        <v>177</v>
      </c>
      <c r="E55" s="61">
        <f>+E54</f>
        <v>15684</v>
      </c>
      <c r="F55" s="452"/>
      <c r="G55" s="448"/>
      <c r="H55" s="313"/>
      <c r="I55" s="71"/>
      <c r="J55" s="276"/>
      <c r="K55" s="290"/>
      <c r="L55" s="71"/>
    </row>
    <row r="56" spans="1:13" ht="15.6">
      <c r="A56" s="314">
        <v>18</v>
      </c>
      <c r="B56" s="501" t="s">
        <v>180</v>
      </c>
      <c r="C56" s="502"/>
      <c r="D56" s="56" t="s">
        <v>51</v>
      </c>
      <c r="E56" s="63">
        <f>+E51</f>
        <v>7842</v>
      </c>
      <c r="F56" s="452"/>
      <c r="G56" s="448"/>
      <c r="H56" s="313"/>
      <c r="I56" s="71"/>
      <c r="J56" s="276"/>
      <c r="K56" s="290"/>
      <c r="L56" s="71"/>
    </row>
    <row r="57" spans="1:13" ht="17.399999999999999" customHeight="1">
      <c r="A57" s="312">
        <v>19</v>
      </c>
      <c r="B57" s="507" t="s">
        <v>363</v>
      </c>
      <c r="C57" s="508"/>
      <c r="D57" s="56" t="s">
        <v>51</v>
      </c>
      <c r="E57" s="61">
        <f>+E56*2</f>
        <v>15684</v>
      </c>
      <c r="F57" s="452"/>
      <c r="G57" s="449" t="s">
        <v>83</v>
      </c>
      <c r="H57" s="313"/>
      <c r="I57" s="71"/>
      <c r="J57" s="276"/>
      <c r="K57" s="290"/>
      <c r="L57" s="71"/>
    </row>
    <row r="58" spans="1:13" ht="40.950000000000003" customHeight="1">
      <c r="A58" s="317">
        <v>20</v>
      </c>
      <c r="B58" s="504" t="s">
        <v>223</v>
      </c>
      <c r="C58" s="504"/>
      <c r="D58" s="459" t="s">
        <v>106</v>
      </c>
      <c r="E58" s="460">
        <f>0.002*E56</f>
        <v>15.684000000000001</v>
      </c>
      <c r="F58" s="452"/>
      <c r="G58" s="318"/>
      <c r="H58" s="313"/>
      <c r="I58" s="506"/>
      <c r="J58" s="506"/>
      <c r="K58" s="506"/>
      <c r="L58" s="319"/>
      <c r="M58" s="62"/>
    </row>
    <row r="59" spans="1:13" ht="21">
      <c r="A59" s="230" t="s">
        <v>84</v>
      </c>
      <c r="B59" s="230"/>
      <c r="C59" s="231"/>
      <c r="D59" s="232"/>
      <c r="E59" s="233"/>
      <c r="F59" s="452"/>
      <c r="G59" s="403"/>
      <c r="H59" s="225"/>
      <c r="I59" s="279"/>
      <c r="J59" s="280"/>
      <c r="K59" s="71"/>
      <c r="L59" s="71"/>
    </row>
    <row r="60" spans="1:13" ht="17.399999999999999">
      <c r="A60" s="285">
        <v>21</v>
      </c>
      <c r="B60" s="496" t="s">
        <v>85</v>
      </c>
      <c r="C60" s="496"/>
      <c r="D60" s="237" t="s">
        <v>338</v>
      </c>
      <c r="E60" s="297">
        <f>E42+E51</f>
        <v>11203</v>
      </c>
      <c r="F60" s="452"/>
      <c r="G60" s="401"/>
      <c r="H60" s="288"/>
      <c r="I60" s="71"/>
      <c r="J60" s="276"/>
      <c r="K60" s="290"/>
      <c r="L60" s="71"/>
    </row>
    <row r="61" spans="1:13" ht="30.6" customHeight="1">
      <c r="A61" s="298">
        <v>22</v>
      </c>
      <c r="B61" s="495" t="s">
        <v>348</v>
      </c>
      <c r="C61" s="495"/>
      <c r="D61" s="296" t="s">
        <v>35</v>
      </c>
      <c r="E61" s="297">
        <f>+E15</f>
        <v>5</v>
      </c>
      <c r="F61" s="452"/>
      <c r="G61" s="401" t="s">
        <v>86</v>
      </c>
      <c r="H61" s="288"/>
      <c r="I61" s="71"/>
      <c r="J61" s="276"/>
      <c r="K61" s="290"/>
      <c r="L61" s="71"/>
    </row>
    <row r="62" spans="1:13" ht="15.6">
      <c r="A62" s="298">
        <v>23</v>
      </c>
      <c r="B62" s="495" t="s">
        <v>87</v>
      </c>
      <c r="C62" s="495"/>
      <c r="D62" s="296" t="s">
        <v>35</v>
      </c>
      <c r="E62" s="297">
        <f>+E61</f>
        <v>5</v>
      </c>
      <c r="F62" s="452"/>
      <c r="G62" s="401" t="s">
        <v>88</v>
      </c>
      <c r="H62" s="288"/>
      <c r="I62" s="71"/>
      <c r="J62" s="276"/>
      <c r="K62" s="290"/>
      <c r="L62" s="71"/>
    </row>
    <row r="63" spans="1:13" ht="15.6">
      <c r="A63" s="320">
        <v>24</v>
      </c>
      <c r="B63" s="321" t="s">
        <v>162</v>
      </c>
      <c r="C63" s="322"/>
      <c r="D63" s="323" t="s">
        <v>35</v>
      </c>
      <c r="E63" s="447">
        <f>+E61</f>
        <v>5</v>
      </c>
      <c r="F63" s="452"/>
      <c r="G63" s="401"/>
      <c r="H63" s="288"/>
      <c r="I63" s="71"/>
      <c r="J63" s="276"/>
      <c r="K63" s="290"/>
      <c r="L63" s="71"/>
    </row>
    <row r="64" spans="1:13" ht="36" customHeight="1">
      <c r="A64" s="298">
        <v>25</v>
      </c>
      <c r="B64" s="495" t="s">
        <v>349</v>
      </c>
      <c r="C64" s="495"/>
      <c r="D64" s="296" t="s">
        <v>35</v>
      </c>
      <c r="E64" s="297">
        <f>+E13+E14</f>
        <v>47</v>
      </c>
      <c r="F64" s="452"/>
      <c r="G64" s="401" t="s">
        <v>92</v>
      </c>
      <c r="H64" s="288"/>
      <c r="I64" s="71"/>
      <c r="J64" s="276"/>
      <c r="K64" s="290"/>
      <c r="L64" s="71"/>
    </row>
    <row r="65" spans="1:12" ht="36.6" customHeight="1">
      <c r="A65" s="298">
        <v>26</v>
      </c>
      <c r="B65" s="495" t="s">
        <v>93</v>
      </c>
      <c r="C65" s="495"/>
      <c r="D65" s="296" t="s">
        <v>35</v>
      </c>
      <c r="E65" s="297">
        <f>+E64</f>
        <v>47</v>
      </c>
      <c r="F65" s="452"/>
      <c r="G65" s="401" t="s">
        <v>92</v>
      </c>
      <c r="H65" s="288"/>
      <c r="I65" s="71"/>
      <c r="J65" s="276"/>
      <c r="K65" s="290"/>
      <c r="L65" s="71"/>
    </row>
    <row r="66" spans="1:12" ht="15.6">
      <c r="A66" s="320">
        <v>27</v>
      </c>
      <c r="B66" s="321" t="s">
        <v>166</v>
      </c>
      <c r="C66" s="322"/>
      <c r="D66" s="323" t="s">
        <v>35</v>
      </c>
      <c r="E66" s="447">
        <v>6</v>
      </c>
      <c r="F66" s="452"/>
      <c r="G66" s="401"/>
      <c r="H66" s="288"/>
      <c r="I66" s="71"/>
      <c r="J66" s="276"/>
      <c r="K66" s="290"/>
      <c r="L66" s="71"/>
    </row>
    <row r="67" spans="1:12" ht="15.6">
      <c r="A67" s="320">
        <v>28</v>
      </c>
      <c r="B67" s="321" t="s">
        <v>167</v>
      </c>
      <c r="C67" s="322"/>
      <c r="D67" s="323" t="s">
        <v>35</v>
      </c>
      <c r="E67" s="447">
        <v>4</v>
      </c>
      <c r="F67" s="452"/>
      <c r="G67" s="401"/>
      <c r="H67" s="288"/>
      <c r="I67" s="71"/>
      <c r="J67" s="276"/>
      <c r="K67" s="290"/>
      <c r="L67" s="71"/>
    </row>
    <row r="68" spans="1:12" ht="15.6">
      <c r="A68" s="320">
        <v>29</v>
      </c>
      <c r="B68" s="321" t="s">
        <v>168</v>
      </c>
      <c r="C68" s="322"/>
      <c r="D68" s="323" t="s">
        <v>35</v>
      </c>
      <c r="E68" s="447">
        <v>6</v>
      </c>
      <c r="F68" s="452"/>
      <c r="G68" s="401"/>
      <c r="H68" s="288"/>
      <c r="I68" s="71"/>
      <c r="J68" s="276"/>
      <c r="K68" s="290"/>
      <c r="L68" s="71"/>
    </row>
    <row r="69" spans="1:12" ht="15.6">
      <c r="A69" s="320">
        <v>30</v>
      </c>
      <c r="B69" s="321" t="s">
        <v>169</v>
      </c>
      <c r="C69" s="322"/>
      <c r="D69" s="323" t="s">
        <v>35</v>
      </c>
      <c r="E69" s="447">
        <v>5</v>
      </c>
      <c r="F69" s="452"/>
      <c r="G69" s="401"/>
      <c r="H69" s="288"/>
      <c r="I69" s="71"/>
      <c r="J69" s="276"/>
      <c r="K69" s="290"/>
      <c r="L69" s="71"/>
    </row>
    <row r="70" spans="1:12" ht="15.6">
      <c r="A70" s="320">
        <v>31</v>
      </c>
      <c r="B70" s="321" t="s">
        <v>170</v>
      </c>
      <c r="C70" s="322"/>
      <c r="D70" s="323" t="s">
        <v>35</v>
      </c>
      <c r="E70" s="447">
        <v>4</v>
      </c>
      <c r="F70" s="452"/>
      <c r="G70" s="401"/>
      <c r="H70" s="288"/>
      <c r="I70" s="71"/>
      <c r="J70" s="276"/>
      <c r="K70" s="290"/>
      <c r="L70" s="71"/>
    </row>
    <row r="71" spans="1:12" ht="15.6">
      <c r="A71" s="320">
        <v>32</v>
      </c>
      <c r="B71" s="321" t="s">
        <v>171</v>
      </c>
      <c r="C71" s="322"/>
      <c r="D71" s="323" t="s">
        <v>35</v>
      </c>
      <c r="E71" s="447">
        <v>5</v>
      </c>
      <c r="F71" s="452"/>
      <c r="G71" s="401"/>
      <c r="H71" s="288"/>
      <c r="I71" s="71"/>
      <c r="J71" s="276"/>
      <c r="K71" s="290"/>
      <c r="L71" s="71"/>
    </row>
    <row r="72" spans="1:12" ht="15.6">
      <c r="A72" s="320">
        <v>33</v>
      </c>
      <c r="B72" s="321" t="s">
        <v>172</v>
      </c>
      <c r="C72" s="322"/>
      <c r="D72" s="323" t="s">
        <v>35</v>
      </c>
      <c r="E72" s="447">
        <v>5</v>
      </c>
      <c r="F72" s="452"/>
      <c r="G72" s="401"/>
      <c r="H72" s="288"/>
      <c r="I72" s="71"/>
      <c r="J72" s="276"/>
      <c r="K72" s="290"/>
      <c r="L72" s="71"/>
    </row>
    <row r="73" spans="1:12" ht="15.6">
      <c r="A73" s="320">
        <v>34</v>
      </c>
      <c r="B73" s="321" t="s">
        <v>173</v>
      </c>
      <c r="C73" s="322"/>
      <c r="D73" s="323" t="s">
        <v>35</v>
      </c>
      <c r="E73" s="447">
        <v>4</v>
      </c>
      <c r="F73" s="452"/>
      <c r="G73" s="401"/>
      <c r="H73" s="288"/>
      <c r="I73" s="71"/>
      <c r="J73" s="276"/>
      <c r="K73" s="290"/>
      <c r="L73" s="71"/>
    </row>
    <row r="74" spans="1:12" ht="15.6">
      <c r="A74" s="320">
        <v>35</v>
      </c>
      <c r="B74" s="321" t="s">
        <v>174</v>
      </c>
      <c r="C74" s="322"/>
      <c r="D74" s="323" t="s">
        <v>35</v>
      </c>
      <c r="E74" s="447">
        <v>6</v>
      </c>
      <c r="F74" s="452"/>
      <c r="G74" s="401"/>
      <c r="H74" s="288"/>
      <c r="I74" s="71"/>
      <c r="J74" s="276"/>
      <c r="K74" s="290"/>
      <c r="L74" s="71"/>
    </row>
    <row r="75" spans="1:12" ht="15.6">
      <c r="A75" s="320">
        <v>36</v>
      </c>
      <c r="B75" s="321" t="s">
        <v>100</v>
      </c>
      <c r="C75" s="322"/>
      <c r="D75" s="323" t="s">
        <v>35</v>
      </c>
      <c r="E75" s="447">
        <v>2</v>
      </c>
      <c r="F75" s="452"/>
      <c r="G75" s="401"/>
      <c r="H75" s="288"/>
      <c r="I75" s="71"/>
      <c r="J75" s="276"/>
      <c r="K75" s="290"/>
      <c r="L75" s="71"/>
    </row>
    <row r="76" spans="1:12" s="26" customFormat="1" ht="15.6">
      <c r="A76" s="298">
        <v>37</v>
      </c>
      <c r="B76" s="496" t="s">
        <v>103</v>
      </c>
      <c r="C76" s="496"/>
      <c r="D76" s="286" t="s">
        <v>59</v>
      </c>
      <c r="E76" s="324">
        <f>0.000005*(E61+E64)</f>
        <v>2.6000000000000003E-4</v>
      </c>
      <c r="F76" s="451"/>
      <c r="G76" s="400"/>
      <c r="H76" s="288"/>
      <c r="I76" s="470"/>
      <c r="J76" s="470"/>
      <c r="K76" s="470"/>
      <c r="L76" s="289"/>
    </row>
    <row r="77" spans="1:12" s="26" customFormat="1" ht="15.6">
      <c r="A77" s="298">
        <v>38</v>
      </c>
      <c r="B77" s="496" t="s">
        <v>104</v>
      </c>
      <c r="C77" s="496"/>
      <c r="D77" s="286" t="s">
        <v>35</v>
      </c>
      <c r="E77" s="287">
        <f>+(E65+E62)*5</f>
        <v>260</v>
      </c>
      <c r="F77" s="451"/>
      <c r="G77" s="400"/>
      <c r="H77" s="288"/>
      <c r="I77" s="470"/>
      <c r="J77" s="470"/>
      <c r="K77" s="470"/>
      <c r="L77" s="289"/>
    </row>
    <row r="78" spans="1:12" ht="15.6">
      <c r="A78" s="461">
        <v>39</v>
      </c>
      <c r="B78" s="462" t="s">
        <v>105</v>
      </c>
      <c r="C78" s="463"/>
      <c r="D78" s="464" t="s">
        <v>106</v>
      </c>
      <c r="E78" s="465">
        <f>+(E61+E64)*0.1</f>
        <v>5.2</v>
      </c>
      <c r="F78" s="452"/>
      <c r="G78" s="401"/>
      <c r="H78" s="288"/>
      <c r="I78" s="71"/>
      <c r="J78" s="276"/>
      <c r="K78" s="290"/>
      <c r="L78" s="71"/>
    </row>
    <row r="79" spans="1:12" ht="15.6">
      <c r="A79" s="320">
        <v>40</v>
      </c>
      <c r="B79" s="497" t="s">
        <v>107</v>
      </c>
      <c r="C79" s="498"/>
      <c r="D79" s="323" t="s">
        <v>106</v>
      </c>
      <c r="E79" s="325">
        <f>+E78</f>
        <v>5.2</v>
      </c>
      <c r="F79" s="452"/>
      <c r="G79" s="401"/>
      <c r="H79" s="288"/>
      <c r="I79" s="71"/>
      <c r="J79" s="276"/>
      <c r="K79" s="290"/>
      <c r="L79" s="71"/>
    </row>
    <row r="80" spans="1:12" s="26" customFormat="1" ht="15.6">
      <c r="A80" s="298">
        <v>41</v>
      </c>
      <c r="B80" s="496" t="s">
        <v>108</v>
      </c>
      <c r="C80" s="496"/>
      <c r="D80" s="286" t="s">
        <v>35</v>
      </c>
      <c r="E80" s="287">
        <f>+E62+E64</f>
        <v>52</v>
      </c>
      <c r="F80" s="451"/>
      <c r="G80" s="400"/>
      <c r="H80" s="288"/>
      <c r="I80" s="470"/>
      <c r="J80" s="470"/>
      <c r="K80" s="470"/>
      <c r="L80" s="289"/>
    </row>
    <row r="81" spans="1:12" s="26" customFormat="1" ht="15.6">
      <c r="A81" s="298">
        <v>42</v>
      </c>
      <c r="B81" s="496" t="s">
        <v>365</v>
      </c>
      <c r="C81" s="496"/>
      <c r="D81" s="286" t="s">
        <v>35</v>
      </c>
      <c r="E81" s="287">
        <f>+E80*3</f>
        <v>156</v>
      </c>
      <c r="F81" s="451"/>
      <c r="G81" s="400"/>
      <c r="H81" s="288"/>
      <c r="I81" s="470"/>
      <c r="J81" s="470"/>
      <c r="K81" s="470"/>
      <c r="L81" s="289"/>
    </row>
    <row r="82" spans="1:12" s="26" customFormat="1" ht="15.6">
      <c r="A82" s="298">
        <v>43</v>
      </c>
      <c r="B82" s="496" t="s">
        <v>109</v>
      </c>
      <c r="C82" s="496"/>
      <c r="D82" s="286" t="s">
        <v>35</v>
      </c>
      <c r="E82" s="287">
        <f>+E80*2</f>
        <v>104</v>
      </c>
      <c r="F82" s="451"/>
      <c r="G82" s="400"/>
      <c r="H82" s="288"/>
      <c r="I82" s="470"/>
      <c r="J82" s="470"/>
      <c r="K82" s="470"/>
      <c r="L82" s="289"/>
    </row>
    <row r="83" spans="1:12" s="26" customFormat="1" ht="15.6">
      <c r="A83" s="298">
        <v>44</v>
      </c>
      <c r="B83" s="496" t="s">
        <v>110</v>
      </c>
      <c r="C83" s="496"/>
      <c r="D83" s="286" t="s">
        <v>35</v>
      </c>
      <c r="E83" s="287">
        <f>+E81</f>
        <v>156</v>
      </c>
      <c r="F83" s="451"/>
      <c r="G83" s="400"/>
      <c r="H83" s="288"/>
      <c r="I83" s="470"/>
      <c r="J83" s="470"/>
      <c r="K83" s="470"/>
      <c r="L83" s="289"/>
    </row>
    <row r="84" spans="1:12" s="26" customFormat="1" ht="15.6">
      <c r="A84" s="298">
        <v>45</v>
      </c>
      <c r="B84" s="496" t="s">
        <v>111</v>
      </c>
      <c r="C84" s="496"/>
      <c r="D84" s="286" t="s">
        <v>35</v>
      </c>
      <c r="E84" s="287">
        <f>+E80</f>
        <v>52</v>
      </c>
      <c r="F84" s="451"/>
      <c r="G84" s="400"/>
      <c r="H84" s="288"/>
      <c r="I84" s="470"/>
      <c r="J84" s="470"/>
      <c r="K84" s="470"/>
      <c r="L84" s="289"/>
    </row>
    <row r="85" spans="1:12" s="26" customFormat="1" ht="17.399999999999999">
      <c r="A85" s="298">
        <v>46</v>
      </c>
      <c r="B85" s="496" t="s">
        <v>215</v>
      </c>
      <c r="C85" s="496"/>
      <c r="D85" s="237" t="s">
        <v>338</v>
      </c>
      <c r="E85" s="287">
        <f>+E63</f>
        <v>5</v>
      </c>
      <c r="F85" s="451"/>
      <c r="G85" s="400"/>
      <c r="H85" s="288"/>
      <c r="I85" s="470"/>
      <c r="J85" s="470"/>
      <c r="K85" s="470"/>
      <c r="L85" s="289"/>
    </row>
    <row r="86" spans="1:12" ht="17.399999999999999">
      <c r="A86" s="298">
        <v>47</v>
      </c>
      <c r="B86" s="497" t="s">
        <v>216</v>
      </c>
      <c r="C86" s="499"/>
      <c r="D86" s="457" t="s">
        <v>359</v>
      </c>
      <c r="E86" s="326">
        <f>+E85</f>
        <v>5</v>
      </c>
      <c r="F86" s="452"/>
      <c r="G86" s="401"/>
      <c r="H86" s="288"/>
      <c r="I86" s="71"/>
      <c r="J86" s="276"/>
      <c r="K86" s="290"/>
      <c r="L86" s="71"/>
    </row>
    <row r="87" spans="1:12" s="26" customFormat="1" ht="15.6">
      <c r="A87" s="298">
        <v>48</v>
      </c>
      <c r="B87" s="496" t="s">
        <v>112</v>
      </c>
      <c r="C87" s="496"/>
      <c r="D87" s="286" t="s">
        <v>35</v>
      </c>
      <c r="E87" s="287">
        <f>+E80</f>
        <v>52</v>
      </c>
      <c r="F87" s="451"/>
      <c r="G87" s="400"/>
      <c r="H87" s="288"/>
      <c r="I87" s="470"/>
      <c r="J87" s="470"/>
      <c r="K87" s="470"/>
      <c r="L87" s="289"/>
    </row>
    <row r="88" spans="1:12" ht="15.6">
      <c r="A88" s="298">
        <v>49</v>
      </c>
      <c r="B88" s="494" t="s">
        <v>113</v>
      </c>
      <c r="C88" s="494"/>
      <c r="D88" s="323" t="s">
        <v>106</v>
      </c>
      <c r="E88" s="325">
        <v>0.52</v>
      </c>
      <c r="F88" s="452"/>
      <c r="G88" s="401"/>
      <c r="H88" s="288"/>
      <c r="I88" s="71"/>
      <c r="J88" s="276"/>
      <c r="K88" s="290"/>
      <c r="L88" s="71"/>
    </row>
    <row r="89" spans="1:12" s="26" customFormat="1" ht="15.6">
      <c r="A89" s="298">
        <v>50</v>
      </c>
      <c r="B89" s="495" t="s">
        <v>114</v>
      </c>
      <c r="C89" s="495"/>
      <c r="D89" s="286" t="s">
        <v>35</v>
      </c>
      <c r="E89" s="287">
        <f>+E80</f>
        <v>52</v>
      </c>
      <c r="F89" s="451"/>
      <c r="G89" s="400"/>
      <c r="H89" s="288"/>
      <c r="I89" s="470"/>
      <c r="J89" s="470"/>
      <c r="K89" s="470"/>
      <c r="L89" s="289"/>
    </row>
    <row r="90" spans="1:12" ht="15.6">
      <c r="A90" s="298">
        <v>51</v>
      </c>
      <c r="B90" s="494" t="s">
        <v>115</v>
      </c>
      <c r="C90" s="494"/>
      <c r="D90" s="323" t="s">
        <v>33</v>
      </c>
      <c r="E90" s="325">
        <f>+E89*3.2</f>
        <v>166.4</v>
      </c>
      <c r="F90" s="452"/>
      <c r="G90" s="401"/>
      <c r="H90" s="288"/>
      <c r="I90" s="71"/>
      <c r="J90" s="276"/>
      <c r="K90" s="290"/>
      <c r="L90" s="71"/>
    </row>
    <row r="91" spans="1:12" s="26" customFormat="1" ht="17.399999999999999">
      <c r="A91" s="298">
        <v>52</v>
      </c>
      <c r="B91" s="496" t="s">
        <v>116</v>
      </c>
      <c r="C91" s="496"/>
      <c r="D91" s="237" t="s">
        <v>338</v>
      </c>
      <c r="E91" s="287">
        <f>+E89*0.25</f>
        <v>13</v>
      </c>
      <c r="F91" s="451"/>
      <c r="G91" s="400"/>
      <c r="H91" s="288"/>
      <c r="I91" s="470"/>
      <c r="J91" s="470"/>
      <c r="K91" s="470"/>
      <c r="L91" s="289"/>
    </row>
    <row r="92" spans="1:12" s="26" customFormat="1" ht="17.399999999999999">
      <c r="A92" s="298">
        <v>53</v>
      </c>
      <c r="B92" s="496" t="s">
        <v>117</v>
      </c>
      <c r="C92" s="496"/>
      <c r="D92" s="286" t="s">
        <v>360</v>
      </c>
      <c r="E92" s="287"/>
      <c r="F92" s="451"/>
      <c r="G92" s="400"/>
      <c r="H92" s="288"/>
      <c r="I92" s="470"/>
      <c r="J92" s="470"/>
      <c r="K92" s="470"/>
      <c r="L92" s="289"/>
    </row>
    <row r="93" spans="1:12" s="26" customFormat="1" ht="16.95" customHeight="1">
      <c r="A93" s="298">
        <v>54</v>
      </c>
      <c r="B93" s="496" t="s">
        <v>118</v>
      </c>
      <c r="C93" s="496"/>
      <c r="D93" s="286" t="s">
        <v>360</v>
      </c>
      <c r="E93" s="287">
        <f>+(E87*0.05)*3</f>
        <v>7.8000000000000007</v>
      </c>
      <c r="F93" s="451"/>
      <c r="G93" s="404"/>
      <c r="H93" s="288"/>
      <c r="I93" s="470"/>
      <c r="J93" s="470"/>
      <c r="K93" s="470"/>
      <c r="L93" s="289"/>
    </row>
    <row r="94" spans="1:12" ht="17.399999999999999">
      <c r="A94" s="298">
        <v>55</v>
      </c>
      <c r="B94" s="494" t="s">
        <v>119</v>
      </c>
      <c r="C94" s="494"/>
      <c r="D94" s="323" t="s">
        <v>361</v>
      </c>
      <c r="E94" s="325">
        <f>+E93</f>
        <v>7.8000000000000007</v>
      </c>
      <c r="F94" s="452"/>
      <c r="G94" s="405"/>
      <c r="H94" s="288"/>
      <c r="I94" s="71"/>
      <c r="J94" s="276"/>
      <c r="K94" s="290"/>
      <c r="L94" s="71"/>
    </row>
    <row r="95" spans="1:12" s="26" customFormat="1" ht="17.399999999999999">
      <c r="A95" s="298">
        <v>56</v>
      </c>
      <c r="B95" s="496" t="s">
        <v>120</v>
      </c>
      <c r="C95" s="496"/>
      <c r="D95" s="286" t="s">
        <v>360</v>
      </c>
      <c r="E95" s="287">
        <f>+E94</f>
        <v>7.8000000000000007</v>
      </c>
      <c r="F95" s="451"/>
      <c r="G95" s="404"/>
      <c r="H95" s="288"/>
      <c r="I95" s="470"/>
      <c r="J95" s="470"/>
      <c r="K95" s="470"/>
      <c r="L95" s="289"/>
    </row>
    <row r="96" spans="1:12" ht="21">
      <c r="A96" s="230" t="s">
        <v>121</v>
      </c>
      <c r="B96" s="230"/>
      <c r="C96" s="231"/>
      <c r="D96" s="232"/>
      <c r="E96" s="233"/>
      <c r="F96" s="452"/>
      <c r="G96" s="406"/>
      <c r="H96" s="225"/>
      <c r="I96" s="279"/>
      <c r="J96" s="280"/>
      <c r="K96" s="71"/>
      <c r="L96" s="71"/>
    </row>
    <row r="97" spans="1:12" ht="17.399999999999999">
      <c r="A97" s="298">
        <v>57</v>
      </c>
      <c r="B97" s="493" t="s">
        <v>122</v>
      </c>
      <c r="C97" s="493"/>
      <c r="D97" s="286" t="s">
        <v>360</v>
      </c>
      <c r="E97" s="331">
        <f>+(E87*0.05)*8</f>
        <v>20.8</v>
      </c>
      <c r="F97" s="452"/>
      <c r="G97" s="407"/>
      <c r="H97" s="71"/>
      <c r="I97" s="71"/>
      <c r="J97" s="71"/>
      <c r="K97" s="71"/>
      <c r="L97" s="71"/>
    </row>
    <row r="98" spans="1:12" ht="17.399999999999999">
      <c r="A98" s="328">
        <v>58</v>
      </c>
      <c r="B98" s="494" t="s">
        <v>119</v>
      </c>
      <c r="C98" s="494"/>
      <c r="D98" s="323" t="s">
        <v>361</v>
      </c>
      <c r="E98" s="325">
        <f>+E97</f>
        <v>20.8</v>
      </c>
      <c r="F98" s="452"/>
      <c r="G98" s="405"/>
      <c r="H98" s="288"/>
      <c r="I98" s="71"/>
      <c r="J98" s="276"/>
      <c r="K98" s="290"/>
      <c r="L98" s="71"/>
    </row>
    <row r="99" spans="1:12" ht="15.6">
      <c r="A99" s="329">
        <v>59</v>
      </c>
      <c r="B99" s="503" t="s">
        <v>123</v>
      </c>
      <c r="C99" s="503"/>
      <c r="D99" s="327" t="s">
        <v>124</v>
      </c>
      <c r="E99" s="331">
        <v>1</v>
      </c>
      <c r="F99" s="452"/>
      <c r="G99" s="407"/>
      <c r="H99" s="71"/>
      <c r="I99" s="71"/>
      <c r="J99" s="71"/>
      <c r="K99" s="71"/>
      <c r="L99" s="71"/>
    </row>
    <row r="100" spans="1:12" ht="21">
      <c r="A100" s="230" t="s">
        <v>125</v>
      </c>
      <c r="B100" s="230"/>
      <c r="C100" s="231"/>
      <c r="D100" s="330"/>
      <c r="E100" s="233"/>
      <c r="F100" s="452"/>
      <c r="G100" s="406"/>
      <c r="H100" s="225"/>
      <c r="I100" s="279"/>
      <c r="J100" s="280"/>
      <c r="K100" s="71"/>
      <c r="L100" s="71"/>
    </row>
    <row r="101" spans="1:12" ht="17.399999999999999">
      <c r="A101" s="298">
        <v>60</v>
      </c>
      <c r="B101" s="493" t="s">
        <v>126</v>
      </c>
      <c r="C101" s="493"/>
      <c r="D101" s="286" t="s">
        <v>360</v>
      </c>
      <c r="E101" s="331">
        <f>+(E89*5)*6</f>
        <v>1560</v>
      </c>
      <c r="F101" s="452"/>
      <c r="G101" s="407"/>
      <c r="H101" s="71"/>
      <c r="I101" s="71"/>
      <c r="J101" s="71"/>
      <c r="K101" s="71"/>
      <c r="L101" s="71"/>
    </row>
    <row r="102" spans="1:12" ht="17.399999999999999">
      <c r="A102" s="328">
        <v>61</v>
      </c>
      <c r="B102" s="494" t="s">
        <v>119</v>
      </c>
      <c r="C102" s="494"/>
      <c r="D102" s="323" t="s">
        <v>361</v>
      </c>
      <c r="E102" s="325">
        <f>+E101</f>
        <v>1560</v>
      </c>
      <c r="F102" s="452"/>
      <c r="G102" s="405"/>
      <c r="H102" s="288"/>
      <c r="I102" s="71"/>
      <c r="J102" s="276"/>
      <c r="K102" s="290"/>
      <c r="L102" s="71"/>
    </row>
    <row r="103" spans="1:12" ht="15.6">
      <c r="A103" s="329">
        <v>62</v>
      </c>
      <c r="B103" s="500" t="s">
        <v>123</v>
      </c>
      <c r="C103" s="500"/>
      <c r="D103" s="327" t="s">
        <v>124</v>
      </c>
      <c r="E103" s="331">
        <v>1</v>
      </c>
      <c r="F103" s="452"/>
      <c r="G103" s="407"/>
      <c r="H103" s="71"/>
      <c r="I103" s="71"/>
      <c r="J103" s="71"/>
      <c r="K103" s="71"/>
      <c r="L103" s="71"/>
    </row>
    <row r="104" spans="1:12" ht="21">
      <c r="A104" s="230" t="s">
        <v>127</v>
      </c>
      <c r="B104" s="230"/>
      <c r="C104" s="231"/>
      <c r="D104" s="330"/>
      <c r="E104" s="233"/>
      <c r="F104" s="452"/>
      <c r="G104" s="406"/>
      <c r="H104" s="225"/>
      <c r="I104" s="279"/>
      <c r="J104" s="280"/>
      <c r="K104" s="71"/>
      <c r="L104" s="71"/>
    </row>
    <row r="105" spans="1:12" ht="17.399999999999999">
      <c r="A105" s="298">
        <v>63</v>
      </c>
      <c r="B105" s="493" t="s">
        <v>128</v>
      </c>
      <c r="C105" s="493"/>
      <c r="D105" s="286" t="s">
        <v>360</v>
      </c>
      <c r="E105" s="331">
        <f>+(E89*0.05)*4</f>
        <v>10.4</v>
      </c>
      <c r="F105" s="452"/>
      <c r="G105" s="407"/>
      <c r="H105" s="71"/>
      <c r="I105" s="71"/>
      <c r="J105" s="71"/>
      <c r="K105" s="71"/>
      <c r="L105" s="71"/>
    </row>
    <row r="106" spans="1:12" ht="17.399999999999999">
      <c r="A106" s="328">
        <v>64</v>
      </c>
      <c r="B106" s="494" t="s">
        <v>119</v>
      </c>
      <c r="C106" s="494"/>
      <c r="D106" s="323" t="s">
        <v>361</v>
      </c>
      <c r="E106" s="325">
        <f>+E105</f>
        <v>10.4</v>
      </c>
      <c r="F106" s="452"/>
      <c r="G106" s="405"/>
      <c r="H106" s="288"/>
      <c r="I106" s="71"/>
      <c r="J106" s="276"/>
      <c r="K106" s="290"/>
      <c r="L106" s="71"/>
    </row>
    <row r="107" spans="1:12" ht="15.6">
      <c r="A107" s="329">
        <v>65</v>
      </c>
      <c r="B107" s="500" t="s">
        <v>123</v>
      </c>
      <c r="C107" s="500"/>
      <c r="D107" s="327" t="s">
        <v>124</v>
      </c>
      <c r="E107" s="331">
        <v>1</v>
      </c>
      <c r="F107" s="452"/>
      <c r="G107" s="408"/>
      <c r="H107" s="71"/>
      <c r="I107" s="71"/>
      <c r="J107" s="71"/>
      <c r="K107" s="71"/>
      <c r="L107" s="71"/>
    </row>
    <row r="108" spans="1:12" ht="14.4">
      <c r="A108" s="276"/>
      <c r="B108" s="332"/>
      <c r="C108" s="71"/>
      <c r="D108" s="276"/>
      <c r="E108" s="276"/>
      <c r="F108" s="234"/>
      <c r="G108" s="234"/>
      <c r="H108" s="71"/>
      <c r="I108" s="71"/>
      <c r="J108" s="71"/>
      <c r="K108" s="71"/>
      <c r="L108" s="71"/>
    </row>
    <row r="109" spans="1:12" ht="14.4">
      <c r="A109" s="276"/>
      <c r="B109" s="332"/>
      <c r="C109" s="71"/>
      <c r="D109" s="276"/>
      <c r="E109" s="276"/>
      <c r="F109" s="234"/>
      <c r="G109" s="234"/>
      <c r="H109" s="71"/>
      <c r="I109" s="71"/>
      <c r="J109" s="71"/>
      <c r="K109" s="71"/>
      <c r="L109" s="71"/>
    </row>
  </sheetData>
  <mergeCells count="98">
    <mergeCell ref="B7:C7"/>
    <mergeCell ref="A1:G1"/>
    <mergeCell ref="A2:G2"/>
    <mergeCell ref="B4:E4"/>
    <mergeCell ref="A5:F5"/>
    <mergeCell ref="B6:C6"/>
    <mergeCell ref="B23:C23"/>
    <mergeCell ref="B8:C8"/>
    <mergeCell ref="A9:F9"/>
    <mergeCell ref="A11:F11"/>
    <mergeCell ref="B12:C12"/>
    <mergeCell ref="B13:C13"/>
    <mergeCell ref="B15:C15"/>
    <mergeCell ref="A16:F16"/>
    <mergeCell ref="A18:F18"/>
    <mergeCell ref="B20:C20"/>
    <mergeCell ref="B21:C21"/>
    <mergeCell ref="B22:C22"/>
    <mergeCell ref="I39:K39"/>
    <mergeCell ref="B24:C24"/>
    <mergeCell ref="B25:C25"/>
    <mergeCell ref="B26:C26"/>
    <mergeCell ref="A27:F27"/>
    <mergeCell ref="A30:F30"/>
    <mergeCell ref="B31:C31"/>
    <mergeCell ref="B45:C45"/>
    <mergeCell ref="B32:C32"/>
    <mergeCell ref="A33:F33"/>
    <mergeCell ref="B37:C37"/>
    <mergeCell ref="B39:C39"/>
    <mergeCell ref="B40:C40"/>
    <mergeCell ref="B41:C41"/>
    <mergeCell ref="B42:C42"/>
    <mergeCell ref="B43:C43"/>
    <mergeCell ref="B44:C44"/>
    <mergeCell ref="I76:K76"/>
    <mergeCell ref="B77:C77"/>
    <mergeCell ref="I77:K77"/>
    <mergeCell ref="B46:C46"/>
    <mergeCell ref="B47:C47"/>
    <mergeCell ref="I47:K47"/>
    <mergeCell ref="B48:C48"/>
    <mergeCell ref="B60:C60"/>
    <mergeCell ref="B61:C61"/>
    <mergeCell ref="I50:K50"/>
    <mergeCell ref="I58:K58"/>
    <mergeCell ref="B54:C54"/>
    <mergeCell ref="B55:C55"/>
    <mergeCell ref="B56:C56"/>
    <mergeCell ref="B57:C57"/>
    <mergeCell ref="B58:C58"/>
    <mergeCell ref="I80:K80"/>
    <mergeCell ref="B81:C81"/>
    <mergeCell ref="I81:K81"/>
    <mergeCell ref="B82:C82"/>
    <mergeCell ref="I82:K82"/>
    <mergeCell ref="I89:K89"/>
    <mergeCell ref="B90:C90"/>
    <mergeCell ref="B91:C91"/>
    <mergeCell ref="I91:K91"/>
    <mergeCell ref="B83:C83"/>
    <mergeCell ref="I83:K83"/>
    <mergeCell ref="B84:C84"/>
    <mergeCell ref="I84:K84"/>
    <mergeCell ref="B87:C87"/>
    <mergeCell ref="I87:K87"/>
    <mergeCell ref="I85:K85"/>
    <mergeCell ref="I92:K92"/>
    <mergeCell ref="B93:C93"/>
    <mergeCell ref="I93:K93"/>
    <mergeCell ref="B94:C94"/>
    <mergeCell ref="B95:C95"/>
    <mergeCell ref="I95:K95"/>
    <mergeCell ref="B107:C107"/>
    <mergeCell ref="A28:C28"/>
    <mergeCell ref="B50:C50"/>
    <mergeCell ref="B51:C51"/>
    <mergeCell ref="B52:C52"/>
    <mergeCell ref="B53:C53"/>
    <mergeCell ref="B97:C97"/>
    <mergeCell ref="B98:C98"/>
    <mergeCell ref="B99:C99"/>
    <mergeCell ref="B101:C101"/>
    <mergeCell ref="B102:C102"/>
    <mergeCell ref="B103:C103"/>
    <mergeCell ref="B92:C92"/>
    <mergeCell ref="B88:C88"/>
    <mergeCell ref="B89:C89"/>
    <mergeCell ref="B80:C80"/>
    <mergeCell ref="B105:C105"/>
    <mergeCell ref="B106:C106"/>
    <mergeCell ref="B62:C62"/>
    <mergeCell ref="B64:C64"/>
    <mergeCell ref="B65:C65"/>
    <mergeCell ref="B76:C76"/>
    <mergeCell ref="B85:C85"/>
    <mergeCell ref="B79:C79"/>
    <mergeCell ref="B86:C86"/>
  </mergeCells>
  <printOptions horizontalCentered="1"/>
  <pageMargins left="0.7" right="0.7" top="0.75" bottom="0.75" header="0.3" footer="0.3"/>
  <pageSetup paperSize="9" scale="51" fitToHeight="0" pageOrder="overThenDown" orientation="portrait" r:id="rId1"/>
  <headerFooter alignWithMargins="0"/>
  <rowBreaks count="1" manualBreakCount="1">
    <brk id="35"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view="pageBreakPreview" zoomScale="60" zoomScaleNormal="100" workbookViewId="0">
      <selection sqref="A1:F1"/>
    </sheetView>
  </sheetViews>
  <sheetFormatPr defaultColWidth="9" defaultRowHeight="13.8"/>
  <cols>
    <col min="1" max="1" width="9" customWidth="1"/>
    <col min="2" max="2" width="11.19921875" style="28" bestFit="1" customWidth="1"/>
    <col min="3" max="3" width="63.19921875" customWidth="1"/>
    <col min="4" max="4" width="9" style="27" customWidth="1"/>
    <col min="5" max="5" width="11.09765625" style="27" customWidth="1"/>
    <col min="6" max="6" width="16.8984375" customWidth="1"/>
    <col min="7" max="7" width="20" customWidth="1"/>
    <col min="8" max="8" width="9" customWidth="1"/>
  </cols>
  <sheetData>
    <row r="1" spans="1:9" s="332" customFormat="1" ht="43.2" customHeight="1">
      <c r="A1" s="523" t="s">
        <v>368</v>
      </c>
      <c r="B1" s="523"/>
      <c r="C1" s="523"/>
      <c r="D1" s="523"/>
      <c r="E1" s="523"/>
      <c r="F1" s="523"/>
      <c r="G1" s="333"/>
    </row>
    <row r="2" spans="1:9" s="334" customFormat="1" ht="37.5" customHeight="1">
      <c r="A2" s="520" t="s">
        <v>351</v>
      </c>
      <c r="B2" s="520"/>
      <c r="C2" s="520"/>
      <c r="D2" s="520"/>
      <c r="E2" s="520"/>
      <c r="F2" s="520"/>
      <c r="G2" s="520"/>
    </row>
    <row r="3" spans="1:9" s="524" customFormat="1" ht="18"/>
    <row r="4" spans="1:9" s="71" customFormat="1" ht="14.4">
      <c r="A4" s="335" t="s">
        <v>13</v>
      </c>
      <c r="B4" s="336" t="s">
        <v>14</v>
      </c>
      <c r="C4" s="337" t="s">
        <v>15</v>
      </c>
      <c r="D4" s="335" t="s">
        <v>16</v>
      </c>
      <c r="E4" s="338" t="s">
        <v>17</v>
      </c>
      <c r="F4" s="339" t="s">
        <v>18</v>
      </c>
      <c r="G4" s="340" t="s">
        <v>19</v>
      </c>
    </row>
    <row r="5" spans="1:9" s="71" customFormat="1" ht="14.4">
      <c r="A5" s="341" t="s">
        <v>20</v>
      </c>
      <c r="B5" s="342"/>
      <c r="C5" s="343"/>
      <c r="D5" s="344"/>
      <c r="E5" s="345"/>
      <c r="F5" s="345"/>
      <c r="G5" s="346">
        <f>+G6+G7+G8</f>
        <v>0</v>
      </c>
    </row>
    <row r="6" spans="1:9" s="71" customFormat="1" ht="28.8">
      <c r="A6" s="211">
        <v>1</v>
      </c>
      <c r="B6" s="347">
        <v>111211101</v>
      </c>
      <c r="C6" s="212" t="s">
        <v>201</v>
      </c>
      <c r="D6" s="213" t="s">
        <v>350</v>
      </c>
      <c r="E6" s="214">
        <f>0.25*25</f>
        <v>6.25</v>
      </c>
      <c r="F6" s="215">
        <v>0</v>
      </c>
      <c r="G6" s="267">
        <f>+E6*F6</f>
        <v>0</v>
      </c>
    </row>
    <row r="7" spans="1:9" s="71" customFormat="1" ht="14.4">
      <c r="A7" s="211">
        <v>2</v>
      </c>
      <c r="B7" s="347" t="s">
        <v>21</v>
      </c>
      <c r="C7" s="212" t="s">
        <v>22</v>
      </c>
      <c r="D7" s="213" t="s">
        <v>23</v>
      </c>
      <c r="E7" s="214">
        <v>1</v>
      </c>
      <c r="F7" s="215">
        <v>0</v>
      </c>
      <c r="G7" s="267">
        <f>+F7*E7</f>
        <v>0</v>
      </c>
    </row>
    <row r="8" spans="1:9" s="71" customFormat="1" ht="14.4">
      <c r="A8" s="211">
        <v>3</v>
      </c>
      <c r="B8" s="347" t="s">
        <v>25</v>
      </c>
      <c r="C8" s="212" t="s">
        <v>26</v>
      </c>
      <c r="D8" s="213" t="s">
        <v>23</v>
      </c>
      <c r="E8" s="214">
        <v>1</v>
      </c>
      <c r="F8" s="348">
        <v>0</v>
      </c>
      <c r="G8" s="267">
        <f>+F8*E8</f>
        <v>0</v>
      </c>
    </row>
    <row r="9" spans="1:9" s="71" customFormat="1" ht="14.4">
      <c r="A9" s="335" t="s">
        <v>13</v>
      </c>
      <c r="B9" s="336" t="s">
        <v>14</v>
      </c>
      <c r="C9" s="337" t="s">
        <v>15</v>
      </c>
      <c r="D9" s="335" t="s">
        <v>16</v>
      </c>
      <c r="E9" s="338" t="s">
        <v>17</v>
      </c>
      <c r="F9" s="339" t="s">
        <v>18</v>
      </c>
      <c r="G9" s="340" t="s">
        <v>19</v>
      </c>
    </row>
    <row r="10" spans="1:9" s="71" customFormat="1" ht="14.4">
      <c r="A10" s="349" t="s">
        <v>217</v>
      </c>
      <c r="B10" s="350"/>
      <c r="C10" s="351"/>
      <c r="D10" s="352"/>
      <c r="E10" s="353"/>
      <c r="F10" s="353"/>
      <c r="G10" s="346">
        <f>SUM(G11:G30)</f>
        <v>0</v>
      </c>
    </row>
    <row r="11" spans="1:9" s="71" customFormat="1" ht="14.4">
      <c r="A11" s="211">
        <v>4</v>
      </c>
      <c r="B11" s="347" t="s">
        <v>152</v>
      </c>
      <c r="C11" s="212" t="s">
        <v>185</v>
      </c>
      <c r="D11" s="213" t="s">
        <v>35</v>
      </c>
      <c r="E11" s="214">
        <v>11</v>
      </c>
      <c r="F11" s="348">
        <v>0</v>
      </c>
      <c r="G11" s="267">
        <f>+F11*E11</f>
        <v>0</v>
      </c>
    </row>
    <row r="12" spans="1:9" s="71" customFormat="1" ht="28.8">
      <c r="A12" s="211">
        <v>5</v>
      </c>
      <c r="B12" s="347">
        <v>185802114</v>
      </c>
      <c r="C12" s="212" t="s">
        <v>103</v>
      </c>
      <c r="D12" s="213" t="s">
        <v>59</v>
      </c>
      <c r="E12" s="354">
        <f>+E13*0.000005</f>
        <v>5.0000000000000001E-4</v>
      </c>
      <c r="F12" s="348">
        <v>0</v>
      </c>
      <c r="G12" s="267">
        <f t="shared" ref="G12:G30" si="0">+F12*E12</f>
        <v>0</v>
      </c>
    </row>
    <row r="13" spans="1:9" s="361" customFormat="1" ht="14.4">
      <c r="A13" s="355">
        <v>6</v>
      </c>
      <c r="B13" s="356" t="s">
        <v>175</v>
      </c>
      <c r="C13" s="357" t="s">
        <v>186</v>
      </c>
      <c r="D13" s="358" t="s">
        <v>35</v>
      </c>
      <c r="E13" s="359">
        <f>20*5</f>
        <v>100</v>
      </c>
      <c r="F13" s="360">
        <v>0</v>
      </c>
      <c r="G13" s="267">
        <f t="shared" si="0"/>
        <v>0</v>
      </c>
      <c r="I13" s="362"/>
    </row>
    <row r="14" spans="1:9" s="71" customFormat="1" ht="14.4">
      <c r="A14" s="211">
        <v>7</v>
      </c>
      <c r="B14" s="347" t="s">
        <v>187</v>
      </c>
      <c r="C14" s="212" t="s">
        <v>108</v>
      </c>
      <c r="D14" s="213" t="s">
        <v>35</v>
      </c>
      <c r="E14" s="214">
        <v>20</v>
      </c>
      <c r="F14" s="348">
        <v>0</v>
      </c>
      <c r="G14" s="267">
        <f t="shared" si="0"/>
        <v>0</v>
      </c>
    </row>
    <row r="15" spans="1:9" s="71" customFormat="1" ht="14.4">
      <c r="A15" s="211">
        <v>8</v>
      </c>
      <c r="B15" s="347" t="s">
        <v>152</v>
      </c>
      <c r="C15" s="212" t="s">
        <v>198</v>
      </c>
      <c r="D15" s="213" t="s">
        <v>106</v>
      </c>
      <c r="E15" s="214">
        <f>E14*0.1</f>
        <v>2</v>
      </c>
      <c r="F15" s="348">
        <v>0</v>
      </c>
      <c r="G15" s="267">
        <f t="shared" si="0"/>
        <v>0</v>
      </c>
    </row>
    <row r="16" spans="1:9" s="361" customFormat="1" ht="14.4">
      <c r="A16" s="355">
        <v>9</v>
      </c>
      <c r="B16" s="356" t="s">
        <v>175</v>
      </c>
      <c r="C16" s="357" t="s">
        <v>107</v>
      </c>
      <c r="D16" s="358" t="s">
        <v>106</v>
      </c>
      <c r="E16" s="359">
        <f>+E15</f>
        <v>2</v>
      </c>
      <c r="F16" s="360">
        <v>0</v>
      </c>
      <c r="G16" s="267">
        <f t="shared" si="0"/>
        <v>0</v>
      </c>
      <c r="I16" s="362"/>
    </row>
    <row r="17" spans="1:9" s="361" customFormat="1" ht="14.4">
      <c r="A17" s="355">
        <v>10</v>
      </c>
      <c r="B17" s="356" t="s">
        <v>175</v>
      </c>
      <c r="C17" s="357" t="s">
        <v>188</v>
      </c>
      <c r="D17" s="358" t="s">
        <v>35</v>
      </c>
      <c r="E17" s="359">
        <f>+E14*3</f>
        <v>60</v>
      </c>
      <c r="F17" s="360">
        <v>0</v>
      </c>
      <c r="G17" s="267">
        <f t="shared" si="0"/>
        <v>0</v>
      </c>
      <c r="I17" s="362"/>
    </row>
    <row r="18" spans="1:9" s="361" customFormat="1" ht="14.4">
      <c r="A18" s="355">
        <v>11</v>
      </c>
      <c r="B18" s="356" t="s">
        <v>175</v>
      </c>
      <c r="C18" s="357" t="s">
        <v>109</v>
      </c>
      <c r="D18" s="358" t="s">
        <v>35</v>
      </c>
      <c r="E18" s="359">
        <f>E17</f>
        <v>60</v>
      </c>
      <c r="F18" s="360">
        <v>0</v>
      </c>
      <c r="G18" s="267">
        <f t="shared" si="0"/>
        <v>0</v>
      </c>
      <c r="I18" s="362"/>
    </row>
    <row r="19" spans="1:9" s="361" customFormat="1" ht="14.4">
      <c r="A19" s="355">
        <v>12</v>
      </c>
      <c r="B19" s="356" t="s">
        <v>175</v>
      </c>
      <c r="C19" s="357" t="s">
        <v>110</v>
      </c>
      <c r="D19" s="358" t="s">
        <v>35</v>
      </c>
      <c r="E19" s="359">
        <f>E17</f>
        <v>60</v>
      </c>
      <c r="F19" s="360">
        <v>0</v>
      </c>
      <c r="G19" s="267">
        <f t="shared" si="0"/>
        <v>0</v>
      </c>
      <c r="I19" s="362"/>
    </row>
    <row r="20" spans="1:9" s="71" customFormat="1" ht="28.8">
      <c r="A20" s="211">
        <v>13</v>
      </c>
      <c r="B20" s="347" t="s">
        <v>189</v>
      </c>
      <c r="C20" s="212" t="s">
        <v>190</v>
      </c>
      <c r="D20" s="213" t="s">
        <v>35</v>
      </c>
      <c r="E20" s="214">
        <v>20</v>
      </c>
      <c r="F20" s="348">
        <v>0</v>
      </c>
      <c r="G20" s="267">
        <f t="shared" si="0"/>
        <v>0</v>
      </c>
    </row>
    <row r="21" spans="1:9" s="71" customFormat="1" ht="28.8">
      <c r="A21" s="211">
        <v>14</v>
      </c>
      <c r="B21" s="347">
        <v>184501141</v>
      </c>
      <c r="C21" s="212" t="s">
        <v>199</v>
      </c>
      <c r="D21" s="213" t="s">
        <v>350</v>
      </c>
      <c r="E21" s="214">
        <v>20</v>
      </c>
      <c r="F21" s="348">
        <v>0</v>
      </c>
      <c r="G21" s="267">
        <f t="shared" si="0"/>
        <v>0</v>
      </c>
    </row>
    <row r="22" spans="1:9" s="361" customFormat="1" ht="14.4">
      <c r="A22" s="355">
        <v>15</v>
      </c>
      <c r="B22" s="356" t="s">
        <v>175</v>
      </c>
      <c r="C22" s="357" t="s">
        <v>197</v>
      </c>
      <c r="D22" s="358" t="s">
        <v>51</v>
      </c>
      <c r="E22" s="359">
        <f>+E21</f>
        <v>20</v>
      </c>
      <c r="F22" s="360">
        <v>0</v>
      </c>
      <c r="G22" s="267">
        <f t="shared" si="0"/>
        <v>0</v>
      </c>
      <c r="I22" s="362"/>
    </row>
    <row r="23" spans="1:9" s="71" customFormat="1" ht="14.4">
      <c r="A23" s="211">
        <v>16</v>
      </c>
      <c r="B23" s="347" t="s">
        <v>191</v>
      </c>
      <c r="C23" s="212" t="s">
        <v>192</v>
      </c>
      <c r="D23" s="213" t="s">
        <v>35</v>
      </c>
      <c r="E23" s="214">
        <v>20</v>
      </c>
      <c r="F23" s="348">
        <v>0</v>
      </c>
      <c r="G23" s="267">
        <f t="shared" si="0"/>
        <v>0</v>
      </c>
    </row>
    <row r="24" spans="1:9" s="361" customFormat="1" ht="14.4">
      <c r="A24" s="355">
        <v>17</v>
      </c>
      <c r="B24" s="356" t="s">
        <v>175</v>
      </c>
      <c r="C24" s="522" t="s">
        <v>113</v>
      </c>
      <c r="D24" s="522" t="s">
        <v>106</v>
      </c>
      <c r="E24" s="359">
        <v>0.2</v>
      </c>
      <c r="F24" s="360">
        <v>0</v>
      </c>
      <c r="G24" s="267">
        <f t="shared" si="0"/>
        <v>0</v>
      </c>
      <c r="I24" s="362"/>
    </row>
    <row r="25" spans="1:9" s="71" customFormat="1" ht="15.6">
      <c r="A25" s="211">
        <v>18</v>
      </c>
      <c r="B25" s="347">
        <v>184813121</v>
      </c>
      <c r="C25" s="363" t="s">
        <v>352</v>
      </c>
      <c r="D25" s="213" t="s">
        <v>24</v>
      </c>
      <c r="E25" s="214">
        <v>20</v>
      </c>
      <c r="F25" s="348">
        <v>0</v>
      </c>
      <c r="G25" s="267">
        <f t="shared" si="0"/>
        <v>0</v>
      </c>
    </row>
    <row r="26" spans="1:9" s="361" customFormat="1" ht="34.200000000000003" customHeight="1">
      <c r="A26" s="355">
        <v>19</v>
      </c>
      <c r="B26" s="356" t="s">
        <v>175</v>
      </c>
      <c r="C26" s="364" t="s">
        <v>193</v>
      </c>
      <c r="D26" s="364" t="s">
        <v>33</v>
      </c>
      <c r="E26" s="359">
        <f>+E25*3.2</f>
        <v>64</v>
      </c>
      <c r="F26" s="360">
        <v>0</v>
      </c>
      <c r="G26" s="267">
        <f t="shared" si="0"/>
        <v>0</v>
      </c>
      <c r="I26" s="362"/>
    </row>
    <row r="27" spans="1:9" s="71" customFormat="1" ht="16.2">
      <c r="A27" s="211">
        <v>20</v>
      </c>
      <c r="B27" s="347">
        <v>184911431</v>
      </c>
      <c r="C27" s="212" t="s">
        <v>353</v>
      </c>
      <c r="D27" s="213" t="s">
        <v>354</v>
      </c>
      <c r="E27" s="214">
        <f>0.25*20</f>
        <v>5</v>
      </c>
      <c r="F27" s="348">
        <v>0</v>
      </c>
      <c r="G27" s="267">
        <f t="shared" si="0"/>
        <v>0</v>
      </c>
    </row>
    <row r="28" spans="1:9" s="71" customFormat="1" ht="14.4">
      <c r="A28" s="211">
        <v>21</v>
      </c>
      <c r="B28" s="347" t="s">
        <v>194</v>
      </c>
      <c r="C28" s="212" t="s">
        <v>200</v>
      </c>
      <c r="D28" s="213" t="s">
        <v>23</v>
      </c>
      <c r="E28" s="214">
        <f>+(E25*0.05)*3</f>
        <v>3</v>
      </c>
      <c r="F28" s="348">
        <v>0</v>
      </c>
      <c r="G28" s="267">
        <f t="shared" si="0"/>
        <v>0</v>
      </c>
    </row>
    <row r="29" spans="1:9" s="361" customFormat="1" ht="14.4">
      <c r="A29" s="355">
        <v>22</v>
      </c>
      <c r="B29" s="356" t="s">
        <v>175</v>
      </c>
      <c r="C29" s="522" t="s">
        <v>119</v>
      </c>
      <c r="D29" s="522" t="s">
        <v>23</v>
      </c>
      <c r="E29" s="359">
        <f>E28</f>
        <v>3</v>
      </c>
      <c r="F29" s="360">
        <v>0</v>
      </c>
      <c r="G29" s="267">
        <f t="shared" si="0"/>
        <v>0</v>
      </c>
      <c r="I29" s="362"/>
    </row>
    <row r="30" spans="1:9" s="71" customFormat="1" ht="14.4">
      <c r="A30" s="211">
        <v>23</v>
      </c>
      <c r="B30" s="347" t="s">
        <v>195</v>
      </c>
      <c r="C30" s="212" t="s">
        <v>196</v>
      </c>
      <c r="D30" s="213" t="s">
        <v>23</v>
      </c>
      <c r="E30" s="214">
        <f>E28</f>
        <v>3</v>
      </c>
      <c r="F30" s="348">
        <v>0</v>
      </c>
      <c r="G30" s="267">
        <f t="shared" si="0"/>
        <v>0</v>
      </c>
    </row>
    <row r="31" spans="1:9" s="334" customFormat="1" ht="37.5" customHeight="1">
      <c r="A31" s="334" t="s">
        <v>303</v>
      </c>
      <c r="B31" s="365"/>
      <c r="E31" s="366"/>
      <c r="F31" s="334" t="s">
        <v>205</v>
      </c>
      <c r="G31" s="367">
        <f>+G10+G5</f>
        <v>0</v>
      </c>
    </row>
    <row r="32" spans="1:9" s="71" customFormat="1" ht="14.4">
      <c r="A32" s="211"/>
      <c r="B32" s="347"/>
      <c r="C32" s="212"/>
      <c r="D32" s="213"/>
      <c r="E32" s="214"/>
      <c r="F32" s="368"/>
      <c r="G32" s="250"/>
    </row>
    <row r="33" spans="1:9" s="71" customFormat="1" ht="14.4">
      <c r="A33" s="335" t="s">
        <v>13</v>
      </c>
      <c r="B33" s="336" t="s">
        <v>14</v>
      </c>
      <c r="C33" s="337" t="s">
        <v>15</v>
      </c>
      <c r="D33" s="335" t="s">
        <v>16</v>
      </c>
      <c r="E33" s="338" t="s">
        <v>17</v>
      </c>
      <c r="F33" s="369" t="s">
        <v>18</v>
      </c>
      <c r="G33" s="370" t="s">
        <v>19</v>
      </c>
    </row>
    <row r="34" spans="1:9" s="372" customFormat="1" ht="14.4">
      <c r="A34" s="349" t="s">
        <v>202</v>
      </c>
      <c r="B34" s="350"/>
      <c r="C34" s="351"/>
      <c r="D34" s="352"/>
      <c r="E34" s="352"/>
      <c r="F34" s="353"/>
      <c r="G34" s="371">
        <f>+G35+G37</f>
        <v>0</v>
      </c>
    </row>
    <row r="35" spans="1:9" s="71" customFormat="1" ht="14.4">
      <c r="A35" s="211">
        <v>24</v>
      </c>
      <c r="B35" s="347" t="s">
        <v>150</v>
      </c>
      <c r="C35" s="212" t="s">
        <v>122</v>
      </c>
      <c r="D35" s="213" t="s">
        <v>23</v>
      </c>
      <c r="E35" s="214">
        <f>+(E25*0.05)*8</f>
        <v>8</v>
      </c>
      <c r="F35" s="215">
        <v>0</v>
      </c>
      <c r="G35" s="215">
        <f>E35*F35</f>
        <v>0</v>
      </c>
    </row>
    <row r="36" spans="1:9" s="71" customFormat="1" ht="14.4">
      <c r="A36" s="373"/>
      <c r="B36" s="374"/>
      <c r="C36" s="521" t="s">
        <v>151</v>
      </c>
      <c r="D36" s="521"/>
      <c r="E36" s="375"/>
      <c r="F36" s="376"/>
      <c r="G36" s="377"/>
      <c r="I36" s="289"/>
    </row>
    <row r="37" spans="1:9" s="71" customFormat="1" ht="41.4">
      <c r="A37" s="211">
        <v>25</v>
      </c>
      <c r="B37" s="347" t="s">
        <v>152</v>
      </c>
      <c r="C37" s="378" t="s">
        <v>123</v>
      </c>
      <c r="D37" s="213" t="s">
        <v>124</v>
      </c>
      <c r="E37" s="214">
        <v>1</v>
      </c>
      <c r="F37" s="215">
        <v>0</v>
      </c>
      <c r="G37" s="215">
        <f>E37*F37</f>
        <v>0</v>
      </c>
    </row>
    <row r="38" spans="1:9" s="71" customFormat="1" ht="14.4">
      <c r="A38" s="349" t="s">
        <v>203</v>
      </c>
      <c r="B38" s="350"/>
      <c r="C38" s="351"/>
      <c r="D38" s="352"/>
      <c r="E38" s="352"/>
      <c r="F38" s="353"/>
      <c r="G38" s="371">
        <f>+G39+G41</f>
        <v>0</v>
      </c>
    </row>
    <row r="39" spans="1:9" s="71" customFormat="1" ht="14.4">
      <c r="A39" s="211">
        <v>26</v>
      </c>
      <c r="B39" s="347" t="s">
        <v>150</v>
      </c>
      <c r="C39" s="212" t="s">
        <v>126</v>
      </c>
      <c r="D39" s="213" t="s">
        <v>23</v>
      </c>
      <c r="E39" s="214">
        <f>+(E25*0.05)*6</f>
        <v>6</v>
      </c>
      <c r="F39" s="215">
        <v>0</v>
      </c>
      <c r="G39" s="215">
        <f>+F39*E39</f>
        <v>0</v>
      </c>
    </row>
    <row r="40" spans="1:9" s="71" customFormat="1" ht="14.4">
      <c r="A40" s="373"/>
      <c r="B40" s="374"/>
      <c r="C40" s="521" t="s">
        <v>153</v>
      </c>
      <c r="D40" s="521"/>
      <c r="E40" s="375"/>
      <c r="F40" s="376"/>
      <c r="G40" s="377"/>
    </row>
    <row r="41" spans="1:9" s="71" customFormat="1" ht="41.4">
      <c r="A41" s="211">
        <v>27</v>
      </c>
      <c r="B41" s="347" t="s">
        <v>152</v>
      </c>
      <c r="C41" s="378" t="s">
        <v>123</v>
      </c>
      <c r="D41" s="213" t="s">
        <v>124</v>
      </c>
      <c r="E41" s="214">
        <v>1</v>
      </c>
      <c r="F41" s="215">
        <v>0</v>
      </c>
      <c r="G41" s="215">
        <f>E41*F41</f>
        <v>0</v>
      </c>
    </row>
    <row r="42" spans="1:9" s="71" customFormat="1" ht="14.4">
      <c r="A42" s="349" t="s">
        <v>204</v>
      </c>
      <c r="B42" s="350"/>
      <c r="C42" s="351"/>
      <c r="D42" s="352"/>
      <c r="E42" s="352"/>
      <c r="F42" s="353"/>
      <c r="G42" s="371">
        <f>+G43+G45</f>
        <v>0</v>
      </c>
    </row>
    <row r="43" spans="1:9" s="71" customFormat="1" ht="14.4">
      <c r="A43" s="211">
        <v>28</v>
      </c>
      <c r="B43" s="347" t="s">
        <v>150</v>
      </c>
      <c r="C43" s="212" t="s">
        <v>128</v>
      </c>
      <c r="D43" s="213" t="s">
        <v>23</v>
      </c>
      <c r="E43" s="214">
        <f>+(E25*0.05)*4</f>
        <v>4</v>
      </c>
      <c r="F43" s="215">
        <v>0</v>
      </c>
      <c r="G43" s="215">
        <f>+F43*E43</f>
        <v>0</v>
      </c>
    </row>
    <row r="44" spans="1:9" s="71" customFormat="1" ht="14.4">
      <c r="A44" s="373"/>
      <c r="B44" s="374"/>
      <c r="C44" s="521" t="s">
        <v>154</v>
      </c>
      <c r="D44" s="521"/>
      <c r="E44" s="375"/>
      <c r="F44" s="376"/>
      <c r="G44" s="377"/>
    </row>
    <row r="45" spans="1:9" s="71" customFormat="1" ht="41.4">
      <c r="A45" s="211">
        <v>29</v>
      </c>
      <c r="B45" s="347" t="s">
        <v>152</v>
      </c>
      <c r="C45" s="378" t="s">
        <v>123</v>
      </c>
      <c r="D45" s="213" t="s">
        <v>124</v>
      </c>
      <c r="E45" s="214">
        <v>1</v>
      </c>
      <c r="F45" s="215">
        <v>0</v>
      </c>
      <c r="G45" s="215">
        <f>E45*F45</f>
        <v>0</v>
      </c>
    </row>
    <row r="46" spans="1:9" s="334" customFormat="1" ht="37.5" customHeight="1">
      <c r="A46" s="334" t="s">
        <v>208</v>
      </c>
      <c r="B46" s="365"/>
      <c r="E46" s="366"/>
      <c r="F46" s="334" t="s">
        <v>205</v>
      </c>
      <c r="G46" s="367">
        <f>+G42+G38+G34</f>
        <v>0</v>
      </c>
    </row>
    <row r="47" spans="1:9" s="71" customFormat="1" ht="14.4">
      <c r="B47" s="290"/>
      <c r="D47" s="276"/>
      <c r="E47" s="276"/>
    </row>
    <row r="48" spans="1:9" s="71" customFormat="1" ht="21">
      <c r="A48" s="520" t="s">
        <v>355</v>
      </c>
      <c r="B48" s="520"/>
      <c r="C48" s="520"/>
      <c r="D48" s="520"/>
      <c r="E48" s="520"/>
      <c r="F48" s="520"/>
      <c r="G48" s="520"/>
    </row>
    <row r="49" spans="1:7" s="71" customFormat="1" ht="18">
      <c r="A49" s="379"/>
      <c r="B49" s="379"/>
      <c r="C49" s="379"/>
      <c r="D49" s="379"/>
      <c r="E49" s="379"/>
      <c r="F49" s="379"/>
      <c r="G49" s="379"/>
    </row>
    <row r="50" spans="1:7" s="71" customFormat="1" ht="14.4">
      <c r="A50" s="335" t="s">
        <v>13</v>
      </c>
      <c r="B50" s="336" t="s">
        <v>14</v>
      </c>
      <c r="C50" s="337" t="s">
        <v>15</v>
      </c>
      <c r="D50" s="335" t="s">
        <v>16</v>
      </c>
      <c r="E50" s="338" t="s">
        <v>17</v>
      </c>
      <c r="F50" s="339" t="s">
        <v>18</v>
      </c>
      <c r="G50" s="340" t="s">
        <v>19</v>
      </c>
    </row>
    <row r="51" spans="1:7" s="71" customFormat="1" ht="14.4">
      <c r="A51" s="380" t="s">
        <v>300</v>
      </c>
      <c r="B51" s="381"/>
      <c r="C51" s="382"/>
      <c r="D51" s="383"/>
      <c r="E51" s="383"/>
      <c r="F51" s="384"/>
      <c r="G51" s="385">
        <f>G52</f>
        <v>0</v>
      </c>
    </row>
    <row r="52" spans="1:7" s="71" customFormat="1" ht="27.6">
      <c r="A52" s="386">
        <v>30</v>
      </c>
      <c r="B52" s="387" t="s">
        <v>254</v>
      </c>
      <c r="C52" s="388" t="s">
        <v>301</v>
      </c>
      <c r="D52" s="389" t="s">
        <v>356</v>
      </c>
      <c r="E52" s="455">
        <v>123318</v>
      </c>
      <c r="F52" s="456">
        <v>0</v>
      </c>
      <c r="G52" s="390">
        <f>E52*F52</f>
        <v>0</v>
      </c>
    </row>
    <row r="53" spans="1:7" s="71" customFormat="1" ht="30.6" customHeight="1">
      <c r="A53" s="334" t="s">
        <v>302</v>
      </c>
      <c r="B53" s="365"/>
      <c r="C53" s="334"/>
      <c r="D53" s="334"/>
      <c r="E53" s="366"/>
      <c r="F53" s="334" t="s">
        <v>205</v>
      </c>
      <c r="G53" s="367">
        <f>G52</f>
        <v>0</v>
      </c>
    </row>
    <row r="54" spans="1:7" s="71" customFormat="1" ht="14.4">
      <c r="B54" s="290"/>
      <c r="D54" s="276"/>
      <c r="E54" s="276"/>
    </row>
    <row r="55" spans="1:7" s="71" customFormat="1" ht="14.4">
      <c r="B55" s="290"/>
      <c r="D55" s="276"/>
      <c r="E55" s="276"/>
    </row>
    <row r="56" spans="1:7" s="71" customFormat="1" ht="14.4">
      <c r="B56" s="290"/>
      <c r="D56" s="276"/>
      <c r="E56" s="276"/>
    </row>
  </sheetData>
  <mergeCells count="9">
    <mergeCell ref="A48:G48"/>
    <mergeCell ref="C40:D40"/>
    <mergeCell ref="C44:D44"/>
    <mergeCell ref="C24:D24"/>
    <mergeCell ref="A1:F1"/>
    <mergeCell ref="C36:D36"/>
    <mergeCell ref="A3:XFD3"/>
    <mergeCell ref="A2:G2"/>
    <mergeCell ref="C29:D29"/>
  </mergeCells>
  <pageMargins left="0.70000000000000007" right="0.70000000000000007" top="0.78740157500000008" bottom="0.78740157500000008" header="0.30000000000000004" footer="0.30000000000000004"/>
  <pageSetup paperSize="9" scale="57"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92"/>
  <sheetViews>
    <sheetView view="pageBreakPreview" zoomScale="60" zoomScaleNormal="100" workbookViewId="0">
      <selection sqref="A1:G1"/>
    </sheetView>
  </sheetViews>
  <sheetFormatPr defaultColWidth="9" defaultRowHeight="13.8"/>
  <cols>
    <col min="1" max="1" width="8.5" style="13" customWidth="1"/>
    <col min="2" max="2" width="15.8984375" style="34" customWidth="1"/>
    <col min="3" max="3" width="66.296875" style="1" customWidth="1"/>
    <col min="4" max="4" width="8.69921875" style="13" customWidth="1"/>
    <col min="5" max="5" width="12.3984375" style="13" customWidth="1"/>
    <col min="6" max="6" width="13.69921875" style="35" customWidth="1"/>
    <col min="7" max="7" width="22.69921875" style="35" customWidth="1"/>
    <col min="8" max="8" width="10.59765625" style="1" customWidth="1"/>
    <col min="9" max="64" width="10.59765625" customWidth="1"/>
    <col min="65" max="65" width="9" customWidth="1"/>
  </cols>
  <sheetData>
    <row r="1" spans="1:64" ht="30.6" customHeight="1">
      <c r="A1" s="481" t="s">
        <v>368</v>
      </c>
      <c r="B1" s="481"/>
      <c r="C1" s="481"/>
      <c r="D1" s="481"/>
      <c r="E1" s="481"/>
      <c r="F1" s="481"/>
      <c r="G1" s="481"/>
    </row>
    <row r="2" spans="1:64" ht="30.6" customHeight="1">
      <c r="A2" s="482" t="s">
        <v>357</v>
      </c>
      <c r="B2" s="482"/>
      <c r="C2" s="482"/>
      <c r="D2" s="482"/>
      <c r="E2" s="482"/>
      <c r="F2" s="482"/>
      <c r="G2" s="482"/>
    </row>
    <row r="3" spans="1:64" ht="14.4">
      <c r="A3" s="391" t="s">
        <v>12</v>
      </c>
      <c r="B3" s="392"/>
      <c r="C3" s="393"/>
      <c r="D3" s="391"/>
      <c r="E3" s="394"/>
      <c r="F3" s="395"/>
      <c r="G3" s="395"/>
    </row>
    <row r="4" spans="1:64" ht="15.6">
      <c r="A4" s="71"/>
      <c r="B4" s="205" t="s">
        <v>27</v>
      </c>
      <c r="C4" s="206"/>
      <c r="D4" s="206"/>
      <c r="E4" s="206"/>
      <c r="F4" s="206"/>
      <c r="G4" s="206"/>
      <c r="H4" s="14"/>
    </row>
    <row r="5" spans="1:64" ht="27.75" customHeight="1">
      <c r="A5" s="71"/>
      <c r="B5" s="483" t="s">
        <v>28</v>
      </c>
      <c r="C5" s="483"/>
      <c r="D5" s="483"/>
      <c r="E5" s="483"/>
      <c r="F5" s="207"/>
      <c r="G5" s="207"/>
      <c r="H5"/>
    </row>
    <row r="6" spans="1:64" s="15" customFormat="1" ht="18.75" customHeight="1" thickBot="1">
      <c r="A6" s="484" t="s">
        <v>29</v>
      </c>
      <c r="B6" s="484"/>
      <c r="C6" s="484"/>
      <c r="D6" s="484"/>
      <c r="E6" s="484"/>
      <c r="F6" s="484"/>
      <c r="G6" s="216"/>
      <c r="H6" s="14"/>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row>
    <row r="7" spans="1:64" ht="13.5" customHeight="1" thickTop="1" thickBot="1">
      <c r="A7" s="209" t="s">
        <v>30</v>
      </c>
      <c r="B7" s="210" t="s">
        <v>31</v>
      </c>
      <c r="C7" s="210"/>
      <c r="D7" s="210" t="s">
        <v>16</v>
      </c>
      <c r="E7" s="210" t="s">
        <v>17</v>
      </c>
      <c r="F7" s="210" t="s">
        <v>18</v>
      </c>
      <c r="G7" s="210" t="s">
        <v>19</v>
      </c>
      <c r="H7"/>
    </row>
    <row r="8" spans="1:64" ht="29.4" customHeight="1" thickTop="1">
      <c r="A8" s="211">
        <v>1</v>
      </c>
      <c r="B8" s="526" t="s">
        <v>32</v>
      </c>
      <c r="C8" s="526"/>
      <c r="D8" s="213" t="s">
        <v>33</v>
      </c>
      <c r="E8" s="214">
        <v>495.2</v>
      </c>
      <c r="F8" s="215">
        <v>0</v>
      </c>
      <c r="G8" s="215">
        <f>+F8*E8</f>
        <v>0</v>
      </c>
      <c r="H8"/>
    </row>
    <row r="9" spans="1:64" ht="14.4">
      <c r="A9" s="211">
        <v>2</v>
      </c>
      <c r="B9" s="66" t="s">
        <v>34</v>
      </c>
      <c r="C9" s="212"/>
      <c r="D9" s="213" t="s">
        <v>35</v>
      </c>
      <c r="E9" s="214">
        <v>5</v>
      </c>
      <c r="F9" s="215">
        <v>0</v>
      </c>
      <c r="G9" s="215">
        <f>+F9*E9</f>
        <v>0</v>
      </c>
      <c r="H9"/>
    </row>
    <row r="10" spans="1:64" s="15" customFormat="1" ht="18.75" customHeight="1">
      <c r="A10" s="485" t="s">
        <v>36</v>
      </c>
      <c r="B10" s="485"/>
      <c r="C10" s="485"/>
      <c r="D10" s="485"/>
      <c r="E10" s="485"/>
      <c r="F10" s="485"/>
      <c r="G10" s="216">
        <f>SUM(G8:G9)</f>
        <v>0</v>
      </c>
      <c r="H10" s="14"/>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row>
    <row r="11" spans="1:64" ht="18">
      <c r="A11" s="217"/>
      <c r="B11" s="217"/>
      <c r="C11" s="217"/>
      <c r="D11" s="217"/>
      <c r="E11" s="217"/>
      <c r="F11" s="217"/>
      <c r="G11" s="218"/>
    </row>
    <row r="12" spans="1:64" s="15" customFormat="1" ht="18.75" customHeight="1" thickBot="1">
      <c r="A12" s="484" t="s">
        <v>60</v>
      </c>
      <c r="B12" s="484"/>
      <c r="C12" s="484"/>
      <c r="D12" s="484"/>
      <c r="E12" s="484"/>
      <c r="F12" s="484"/>
      <c r="G12" s="216"/>
      <c r="H12" s="14"/>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row>
    <row r="13" spans="1:64" ht="27" customHeight="1" thickTop="1" thickBot="1">
      <c r="A13" s="209" t="s">
        <v>66</v>
      </c>
      <c r="B13" s="486" t="s">
        <v>337</v>
      </c>
      <c r="C13" s="486"/>
      <c r="D13" s="210" t="s">
        <v>16</v>
      </c>
      <c r="E13" s="210" t="s">
        <v>17</v>
      </c>
      <c r="F13" s="210" t="s">
        <v>18</v>
      </c>
      <c r="G13" s="210" t="s">
        <v>19</v>
      </c>
      <c r="H13"/>
    </row>
    <row r="14" spans="1:64" ht="18" thickTop="1">
      <c r="A14" s="211">
        <v>3</v>
      </c>
      <c r="B14" s="527" t="s">
        <v>62</v>
      </c>
      <c r="C14" s="527"/>
      <c r="D14" s="293" t="s">
        <v>338</v>
      </c>
      <c r="E14" s="214">
        <f>Výkaz_výměr!C27</f>
        <v>4494</v>
      </c>
      <c r="F14" s="215">
        <v>0</v>
      </c>
      <c r="G14" s="215">
        <f>+E14*F14</f>
        <v>0</v>
      </c>
      <c r="H14"/>
    </row>
    <row r="15" spans="1:64" s="15" customFormat="1" ht="18.75" customHeight="1">
      <c r="A15" s="485" t="s">
        <v>64</v>
      </c>
      <c r="B15" s="485"/>
      <c r="C15" s="485"/>
      <c r="D15" s="485"/>
      <c r="E15" s="485"/>
      <c r="F15" s="485"/>
      <c r="G15" s="216">
        <f>SUM(G14:G14)</f>
        <v>0</v>
      </c>
      <c r="H15" s="14"/>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row>
    <row r="16" spans="1:64" ht="18.75" customHeight="1">
      <c r="A16" s="217"/>
      <c r="B16" s="217"/>
      <c r="C16" s="217"/>
      <c r="D16" s="217"/>
      <c r="E16" s="217"/>
      <c r="F16" s="217"/>
      <c r="G16" s="253"/>
      <c r="H16" s="14"/>
    </row>
    <row r="17" spans="1:64" s="15" customFormat="1" ht="18.75" customHeight="1" thickBot="1">
      <c r="A17" s="513" t="s">
        <v>65</v>
      </c>
      <c r="B17" s="513"/>
      <c r="C17" s="513"/>
      <c r="D17" s="513"/>
      <c r="E17" s="513"/>
      <c r="F17" s="513"/>
      <c r="G17" s="216"/>
      <c r="H17" s="14"/>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row>
    <row r="18" spans="1:64" ht="65.400000000000006" customHeight="1" thickTop="1">
      <c r="A18" s="254" t="s">
        <v>129</v>
      </c>
      <c r="B18" s="528" t="s">
        <v>340</v>
      </c>
      <c r="C18" s="528"/>
      <c r="D18" s="255" t="s">
        <v>16</v>
      </c>
      <c r="E18" s="255" t="s">
        <v>17</v>
      </c>
      <c r="F18" s="255" t="s">
        <v>18</v>
      </c>
      <c r="G18" s="255" t="s">
        <v>19</v>
      </c>
      <c r="H18" s="14"/>
    </row>
    <row r="19" spans="1:64" ht="14.4">
      <c r="A19" s="211">
        <v>4</v>
      </c>
      <c r="B19" s="518" t="s">
        <v>67</v>
      </c>
      <c r="C19" s="518"/>
      <c r="D19" s="213" t="s">
        <v>35</v>
      </c>
      <c r="E19" s="214">
        <f>Výkaz_výměr!B19</f>
        <v>25</v>
      </c>
      <c r="F19" s="214">
        <v>0</v>
      </c>
      <c r="G19" s="215">
        <f>+F19*E19</f>
        <v>0</v>
      </c>
    </row>
    <row r="20" spans="1:64" ht="14.4">
      <c r="A20" s="211">
        <v>5</v>
      </c>
      <c r="B20" s="518" t="s">
        <v>212</v>
      </c>
      <c r="C20" s="518"/>
      <c r="D20" s="213" t="s">
        <v>35</v>
      </c>
      <c r="E20" s="214">
        <f>Výkaz_výměr!B15</f>
        <v>6</v>
      </c>
      <c r="F20" s="214">
        <v>0</v>
      </c>
      <c r="G20" s="215">
        <f>+F20*E20</f>
        <v>0</v>
      </c>
    </row>
    <row r="21" spans="1:64" ht="18.75" customHeight="1" thickBot="1">
      <c r="A21" s="485" t="s">
        <v>68</v>
      </c>
      <c r="B21" s="485"/>
      <c r="C21" s="485"/>
      <c r="D21" s="485"/>
      <c r="E21" s="485"/>
      <c r="F21" s="485"/>
      <c r="G21" s="216">
        <f>SUM(G19:G20)</f>
        <v>0</v>
      </c>
      <c r="H21"/>
    </row>
    <row r="22" spans="1:64" ht="18.600000000000001" thickBot="1">
      <c r="A22" s="487" t="s">
        <v>130</v>
      </c>
      <c r="B22" s="487"/>
      <c r="C22" s="487"/>
      <c r="D22" s="219"/>
      <c r="E22" s="219"/>
      <c r="F22" s="219"/>
      <c r="G22" s="220">
        <f>+G21+G15+G10</f>
        <v>0</v>
      </c>
    </row>
    <row r="23" spans="1:64" ht="18.75" customHeight="1">
      <c r="A23" s="217"/>
      <c r="B23" s="217"/>
      <c r="C23" s="217"/>
      <c r="D23" s="217"/>
      <c r="E23" s="217"/>
      <c r="F23" s="217"/>
      <c r="G23" s="253"/>
      <c r="H23"/>
    </row>
    <row r="24" spans="1:64" s="15" customFormat="1" ht="18.75" customHeight="1" thickBot="1">
      <c r="A24" s="513" t="s">
        <v>79</v>
      </c>
      <c r="B24" s="513"/>
      <c r="C24" s="513"/>
      <c r="D24" s="513"/>
      <c r="E24" s="513"/>
      <c r="F24" s="513"/>
      <c r="G24" s="216"/>
      <c r="H24" s="1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row>
    <row r="25" spans="1:64" ht="49.95" customHeight="1" thickTop="1" thickBot="1">
      <c r="A25" s="268" t="s">
        <v>80</v>
      </c>
      <c r="B25" s="514" t="s">
        <v>346</v>
      </c>
      <c r="C25" s="514"/>
      <c r="D25" s="255" t="s">
        <v>16</v>
      </c>
      <c r="E25" s="255" t="s">
        <v>17</v>
      </c>
      <c r="F25" s="255" t="s">
        <v>18</v>
      </c>
      <c r="G25" s="255" t="s">
        <v>19</v>
      </c>
      <c r="H25"/>
    </row>
    <row r="26" spans="1:64" ht="14.4">
      <c r="A26" s="211">
        <v>6</v>
      </c>
      <c r="B26" s="518" t="s">
        <v>347</v>
      </c>
      <c r="C26" s="518"/>
      <c r="D26" s="213" t="s">
        <v>35</v>
      </c>
      <c r="E26" s="214">
        <f>+E20+E19</f>
        <v>31</v>
      </c>
      <c r="F26" s="214">
        <v>0</v>
      </c>
      <c r="G26" s="215">
        <f>+E26*F26</f>
        <v>0</v>
      </c>
    </row>
    <row r="27" spans="1:64" s="15" customFormat="1" ht="18.75" customHeight="1">
      <c r="A27" s="485" t="s">
        <v>81</v>
      </c>
      <c r="B27" s="485"/>
      <c r="C27" s="485"/>
      <c r="D27" s="485"/>
      <c r="E27" s="485"/>
      <c r="F27" s="485"/>
      <c r="G27" s="216">
        <f>+G26*3</f>
        <v>0</v>
      </c>
      <c r="H27" s="14"/>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row>
    <row r="28" spans="1:64" ht="14.4">
      <c r="A28" s="269"/>
      <c r="B28" s="270"/>
      <c r="C28" s="270"/>
      <c r="D28" s="271"/>
      <c r="E28" s="272"/>
      <c r="F28" s="272"/>
      <c r="G28" s="273"/>
    </row>
    <row r="29" spans="1:64" ht="18.75" customHeight="1">
      <c r="A29" s="274"/>
      <c r="B29" s="275"/>
      <c r="C29" s="276"/>
      <c r="D29" s="276"/>
      <c r="E29" s="277"/>
      <c r="F29" s="278"/>
      <c r="G29" s="234"/>
      <c r="H29"/>
    </row>
    <row r="30" spans="1:64" ht="21">
      <c r="A30" s="221" t="s">
        <v>40</v>
      </c>
      <c r="B30" s="221"/>
      <c r="C30" s="222"/>
      <c r="D30" s="223"/>
      <c r="E30" s="224"/>
      <c r="F30" s="221"/>
      <c r="G30" s="450"/>
      <c r="H30" s="18"/>
      <c r="I30" s="19"/>
      <c r="J30" s="20"/>
    </row>
    <row r="31" spans="1:64" s="24" customFormat="1" ht="15.6">
      <c r="A31" s="226"/>
      <c r="B31" s="488" t="s">
        <v>41</v>
      </c>
      <c r="C31" s="488"/>
      <c r="D31" s="227" t="s">
        <v>16</v>
      </c>
      <c r="E31" s="228" t="s">
        <v>17</v>
      </c>
      <c r="F31" s="69" t="s">
        <v>334</v>
      </c>
      <c r="G31" s="396" t="s">
        <v>42</v>
      </c>
      <c r="H31" s="21"/>
      <c r="I31" s="22"/>
      <c r="J31" s="23"/>
    </row>
    <row r="32" spans="1:64" ht="21">
      <c r="A32" s="230" t="s">
        <v>43</v>
      </c>
      <c r="B32" s="230"/>
      <c r="C32" s="231"/>
      <c r="D32" s="232"/>
      <c r="E32" s="233"/>
      <c r="F32" s="234"/>
      <c r="G32" s="397"/>
      <c r="H32" s="18"/>
      <c r="I32" s="19"/>
      <c r="J32" s="20"/>
    </row>
    <row r="33" spans="1:13" s="26" customFormat="1" ht="17.399999999999999">
      <c r="A33" s="285">
        <v>1</v>
      </c>
      <c r="B33" s="496" t="s">
        <v>44</v>
      </c>
      <c r="C33" s="496"/>
      <c r="D33" s="293" t="s">
        <v>338</v>
      </c>
      <c r="E33" s="292">
        <f>Výkaz_výměr!C11</f>
        <v>4494</v>
      </c>
      <c r="F33" s="454"/>
      <c r="G33" s="398"/>
      <c r="H33" s="25"/>
      <c r="I33" s="475"/>
      <c r="J33" s="475"/>
      <c r="K33" s="475"/>
    </row>
    <row r="34" spans="1:13" s="26" customFormat="1" ht="17.399999999999999">
      <c r="A34" s="285">
        <v>2</v>
      </c>
      <c r="B34" s="496" t="s">
        <v>45</v>
      </c>
      <c r="C34" s="496"/>
      <c r="D34" s="293" t="s">
        <v>338</v>
      </c>
      <c r="E34" s="292">
        <f>+E33</f>
        <v>4494</v>
      </c>
      <c r="F34" s="454"/>
      <c r="G34" s="399"/>
      <c r="H34" s="25"/>
      <c r="I34"/>
      <c r="J34" s="27"/>
      <c r="K34" s="28"/>
    </row>
    <row r="35" spans="1:13" s="26" customFormat="1" ht="17.399999999999999">
      <c r="A35" s="285">
        <v>3</v>
      </c>
      <c r="B35" s="496" t="s">
        <v>46</v>
      </c>
      <c r="C35" s="496"/>
      <c r="D35" s="293" t="s">
        <v>338</v>
      </c>
      <c r="E35" s="292">
        <f>+E34</f>
        <v>4494</v>
      </c>
      <c r="F35" s="454"/>
      <c r="G35" s="400"/>
      <c r="H35" s="25"/>
      <c r="I35"/>
      <c r="J35" s="27"/>
      <c r="K35" s="28"/>
    </row>
    <row r="36" spans="1:13" ht="17.399999999999999">
      <c r="A36" s="285">
        <v>4</v>
      </c>
      <c r="B36" s="496" t="s">
        <v>47</v>
      </c>
      <c r="C36" s="496"/>
      <c r="D36" s="291" t="s">
        <v>338</v>
      </c>
      <c r="E36" s="292">
        <f>Výkaz_výměr!C11</f>
        <v>4494</v>
      </c>
      <c r="F36" s="454"/>
      <c r="G36" s="400"/>
      <c r="H36" s="25"/>
      <c r="J36" s="27"/>
      <c r="K36" s="28"/>
    </row>
    <row r="37" spans="1:13" ht="17.399999999999999">
      <c r="A37" s="285">
        <v>5</v>
      </c>
      <c r="B37" s="496" t="s">
        <v>48</v>
      </c>
      <c r="C37" s="496"/>
      <c r="D37" s="293" t="s">
        <v>338</v>
      </c>
      <c r="E37" s="294">
        <f>+E36*2</f>
        <v>8988</v>
      </c>
      <c r="F37" s="454"/>
      <c r="G37" s="400"/>
      <c r="H37" s="25"/>
      <c r="J37" s="27"/>
      <c r="K37" s="29"/>
    </row>
    <row r="38" spans="1:13" ht="17.399999999999999">
      <c r="A38" s="285">
        <v>6</v>
      </c>
      <c r="B38" s="496" t="s">
        <v>49</v>
      </c>
      <c r="C38" s="496"/>
      <c r="D38" s="293" t="s">
        <v>338</v>
      </c>
      <c r="E38" s="294">
        <f>+E37</f>
        <v>8988</v>
      </c>
      <c r="F38" s="454"/>
      <c r="G38" s="400"/>
      <c r="H38" s="25"/>
      <c r="J38" s="27"/>
      <c r="K38" s="28"/>
    </row>
    <row r="39" spans="1:13" ht="17.399999999999999">
      <c r="A39" s="285">
        <v>7</v>
      </c>
      <c r="B39" s="496" t="s">
        <v>50</v>
      </c>
      <c r="C39" s="496"/>
      <c r="D39" s="291" t="s">
        <v>338</v>
      </c>
      <c r="E39" s="297">
        <f>+E36</f>
        <v>4494</v>
      </c>
      <c r="F39" s="454"/>
      <c r="G39" s="400"/>
      <c r="H39" s="25"/>
      <c r="J39" s="27"/>
      <c r="K39" s="28"/>
    </row>
    <row r="40" spans="1:13" ht="29.4" customHeight="1">
      <c r="A40" s="285">
        <v>8</v>
      </c>
      <c r="B40" s="525" t="s">
        <v>363</v>
      </c>
      <c r="C40" s="525"/>
      <c r="D40" s="291" t="s">
        <v>338</v>
      </c>
      <c r="E40" s="294">
        <f>+E39*2</f>
        <v>8988</v>
      </c>
      <c r="F40" s="454"/>
      <c r="G40" s="401" t="s">
        <v>83</v>
      </c>
      <c r="H40" s="25"/>
      <c r="J40" s="27"/>
      <c r="K40" s="28"/>
    </row>
    <row r="41" spans="1:13" ht="46.2" customHeight="1">
      <c r="A41" s="299">
        <v>9</v>
      </c>
      <c r="B41" s="504" t="s">
        <v>224</v>
      </c>
      <c r="C41" s="504"/>
      <c r="D41" s="300" t="s">
        <v>52</v>
      </c>
      <c r="E41" s="301">
        <f>Výkaz_výměr!C27*0.002</f>
        <v>8.9879999999999995</v>
      </c>
      <c r="F41" s="454"/>
      <c r="G41" s="402" t="s">
        <v>54</v>
      </c>
      <c r="H41" s="25"/>
      <c r="I41" s="475"/>
      <c r="J41" s="475"/>
      <c r="K41" s="475"/>
      <c r="L41" s="30"/>
      <c r="M41" s="31"/>
    </row>
    <row r="42" spans="1:13" ht="15.6">
      <c r="A42" s="299">
        <v>11</v>
      </c>
      <c r="B42" s="505" t="s">
        <v>55</v>
      </c>
      <c r="C42" s="505"/>
      <c r="D42" s="303" t="s">
        <v>56</v>
      </c>
      <c r="E42" s="304">
        <f>8*E33</f>
        <v>35952</v>
      </c>
      <c r="F42" s="454"/>
      <c r="G42" s="402"/>
      <c r="H42" s="25"/>
      <c r="J42" s="27"/>
      <c r="K42" s="27"/>
      <c r="L42" s="32"/>
      <c r="M42" s="31"/>
    </row>
    <row r="43" spans="1:13" ht="21">
      <c r="A43" s="230" t="s">
        <v>84</v>
      </c>
      <c r="B43" s="230"/>
      <c r="C43" s="231"/>
      <c r="D43" s="232"/>
      <c r="E43" s="233"/>
      <c r="F43" s="454"/>
      <c r="G43" s="403"/>
      <c r="H43" s="18"/>
      <c r="I43" s="19"/>
      <c r="J43" s="20"/>
    </row>
    <row r="44" spans="1:13" ht="15.6">
      <c r="A44" s="285">
        <v>12</v>
      </c>
      <c r="B44" s="496" t="s">
        <v>85</v>
      </c>
      <c r="C44" s="496"/>
      <c r="D44" s="296" t="s">
        <v>51</v>
      </c>
      <c r="E44" s="297">
        <f>+E39</f>
        <v>4494</v>
      </c>
      <c r="F44" s="454"/>
      <c r="G44" s="401"/>
      <c r="H44" s="25"/>
      <c r="J44" s="27"/>
      <c r="K44" s="28"/>
    </row>
    <row r="45" spans="1:13" ht="30.6" customHeight="1">
      <c r="A45" s="298">
        <v>13</v>
      </c>
      <c r="B45" s="495" t="s">
        <v>348</v>
      </c>
      <c r="C45" s="495"/>
      <c r="D45" s="296" t="s">
        <v>35</v>
      </c>
      <c r="E45" s="297">
        <f>Seznam_rostlin!C27</f>
        <v>6</v>
      </c>
      <c r="F45" s="454"/>
      <c r="G45" s="401" t="s">
        <v>86</v>
      </c>
      <c r="H45" s="25"/>
      <c r="J45" s="27"/>
      <c r="K45" s="28"/>
    </row>
    <row r="46" spans="1:13" ht="15.6">
      <c r="A46" s="298">
        <v>14</v>
      </c>
      <c r="B46" s="495" t="s">
        <v>87</v>
      </c>
      <c r="C46" s="495"/>
      <c r="D46" s="296" t="s">
        <v>35</v>
      </c>
      <c r="E46" s="297">
        <f>+E45</f>
        <v>6</v>
      </c>
      <c r="F46" s="454"/>
      <c r="G46" s="401" t="s">
        <v>88</v>
      </c>
      <c r="H46" s="25"/>
      <c r="J46" s="27"/>
      <c r="K46" s="28"/>
    </row>
    <row r="47" spans="1:13" ht="15.6">
      <c r="A47" s="328">
        <v>15</v>
      </c>
      <c r="B47" s="321" t="s">
        <v>89</v>
      </c>
      <c r="C47" s="322"/>
      <c r="D47" s="323" t="s">
        <v>35</v>
      </c>
      <c r="E47" s="325">
        <v>2</v>
      </c>
      <c r="F47" s="454"/>
      <c r="G47" s="401"/>
      <c r="H47" s="25"/>
      <c r="J47" s="27"/>
      <c r="K47" s="28"/>
    </row>
    <row r="48" spans="1:13" ht="15.6">
      <c r="A48" s="320">
        <v>16</v>
      </c>
      <c r="B48" s="321" t="s">
        <v>90</v>
      </c>
      <c r="C48" s="322"/>
      <c r="D48" s="323" t="s">
        <v>35</v>
      </c>
      <c r="E48" s="325">
        <v>2</v>
      </c>
      <c r="F48" s="454"/>
      <c r="G48" s="401"/>
      <c r="H48" s="25"/>
      <c r="J48" s="27"/>
      <c r="K48" s="28"/>
    </row>
    <row r="49" spans="1:11" ht="15.6">
      <c r="A49" s="328">
        <v>17</v>
      </c>
      <c r="B49" s="321" t="s">
        <v>91</v>
      </c>
      <c r="C49" s="322"/>
      <c r="D49" s="323" t="s">
        <v>35</v>
      </c>
      <c r="E49" s="325">
        <v>2</v>
      </c>
      <c r="F49" s="454"/>
      <c r="G49" s="401"/>
      <c r="H49" s="25"/>
      <c r="J49" s="27"/>
      <c r="K49" s="28"/>
    </row>
    <row r="50" spans="1:11" ht="36" customHeight="1">
      <c r="A50" s="298">
        <v>18</v>
      </c>
      <c r="B50" s="495" t="s">
        <v>349</v>
      </c>
      <c r="C50" s="495"/>
      <c r="D50" s="296" t="s">
        <v>35</v>
      </c>
      <c r="E50" s="297">
        <f>Výkaz_výměr!B19</f>
        <v>25</v>
      </c>
      <c r="F50" s="454"/>
      <c r="G50" s="401" t="s">
        <v>92</v>
      </c>
      <c r="H50" s="25"/>
      <c r="J50" s="27"/>
      <c r="K50" s="28"/>
    </row>
    <row r="51" spans="1:11" ht="36.6" customHeight="1">
      <c r="A51" s="298">
        <v>19</v>
      </c>
      <c r="B51" s="495" t="s">
        <v>93</v>
      </c>
      <c r="C51" s="495"/>
      <c r="D51" s="296" t="s">
        <v>35</v>
      </c>
      <c r="E51" s="297">
        <f>+E50</f>
        <v>25</v>
      </c>
      <c r="F51" s="454"/>
      <c r="G51" s="401" t="s">
        <v>92</v>
      </c>
      <c r="H51" s="25"/>
      <c r="J51" s="27"/>
      <c r="K51" s="28"/>
    </row>
    <row r="52" spans="1:11" ht="15.6">
      <c r="A52" s="320">
        <v>20</v>
      </c>
      <c r="B52" s="321" t="s">
        <v>94</v>
      </c>
      <c r="C52" s="322"/>
      <c r="D52" s="323" t="s">
        <v>35</v>
      </c>
      <c r="E52" s="325">
        <v>4</v>
      </c>
      <c r="F52" s="454"/>
      <c r="G52" s="401"/>
      <c r="H52" s="25"/>
      <c r="J52" s="27"/>
      <c r="K52" s="28"/>
    </row>
    <row r="53" spans="1:11" ht="15.6">
      <c r="A53" s="328">
        <v>21</v>
      </c>
      <c r="B53" s="321" t="s">
        <v>95</v>
      </c>
      <c r="C53" s="322"/>
      <c r="D53" s="323" t="s">
        <v>35</v>
      </c>
      <c r="E53" s="325">
        <v>4</v>
      </c>
      <c r="F53" s="454"/>
      <c r="G53" s="401"/>
      <c r="H53" s="25"/>
      <c r="J53" s="27"/>
      <c r="K53" s="28"/>
    </row>
    <row r="54" spans="1:11" ht="15.6">
      <c r="A54" s="328">
        <v>22</v>
      </c>
      <c r="B54" s="321" t="s">
        <v>96</v>
      </c>
      <c r="C54" s="322"/>
      <c r="D54" s="323" t="s">
        <v>35</v>
      </c>
      <c r="E54" s="325">
        <v>4</v>
      </c>
      <c r="F54" s="454"/>
      <c r="G54" s="401"/>
      <c r="H54" s="25"/>
      <c r="J54" s="27"/>
      <c r="K54" s="28"/>
    </row>
    <row r="55" spans="1:11" ht="15.6">
      <c r="A55" s="328">
        <v>23</v>
      </c>
      <c r="B55" s="321" t="s">
        <v>97</v>
      </c>
      <c r="C55" s="322"/>
      <c r="D55" s="323" t="s">
        <v>35</v>
      </c>
      <c r="E55" s="325">
        <v>3</v>
      </c>
      <c r="F55" s="454"/>
      <c r="G55" s="401"/>
      <c r="H55" s="25"/>
      <c r="J55" s="27"/>
      <c r="K55" s="28"/>
    </row>
    <row r="56" spans="1:11" ht="15.6">
      <c r="A56" s="320">
        <v>24</v>
      </c>
      <c r="B56" s="321" t="s">
        <v>98</v>
      </c>
      <c r="C56" s="322"/>
      <c r="D56" s="323" t="s">
        <v>35</v>
      </c>
      <c r="E56" s="325">
        <v>2</v>
      </c>
      <c r="F56" s="454"/>
      <c r="G56" s="401"/>
      <c r="H56" s="25"/>
      <c r="J56" s="27"/>
      <c r="K56" s="28"/>
    </row>
    <row r="57" spans="1:11" ht="15.6">
      <c r="A57" s="328">
        <v>25</v>
      </c>
      <c r="B57" s="321" t="s">
        <v>99</v>
      </c>
      <c r="C57" s="322"/>
      <c r="D57" s="323" t="s">
        <v>35</v>
      </c>
      <c r="E57" s="325">
        <v>1</v>
      </c>
      <c r="F57" s="454"/>
      <c r="G57" s="401"/>
      <c r="H57" s="25"/>
      <c r="J57" s="27"/>
      <c r="K57" s="28"/>
    </row>
    <row r="58" spans="1:11" ht="15.6">
      <c r="A58" s="328">
        <v>26</v>
      </c>
      <c r="B58" s="321" t="s">
        <v>100</v>
      </c>
      <c r="C58" s="322"/>
      <c r="D58" s="323" t="s">
        <v>35</v>
      </c>
      <c r="E58" s="325">
        <v>2</v>
      </c>
      <c r="F58" s="454"/>
      <c r="G58" s="401"/>
      <c r="H58" s="25"/>
      <c r="J58" s="27"/>
      <c r="K58" s="28"/>
    </row>
    <row r="59" spans="1:11" ht="15.6">
      <c r="A59" s="328">
        <v>27</v>
      </c>
      <c r="B59" s="321" t="s">
        <v>101</v>
      </c>
      <c r="C59" s="322"/>
      <c r="D59" s="323" t="s">
        <v>35</v>
      </c>
      <c r="E59" s="325">
        <v>3</v>
      </c>
      <c r="F59" s="454"/>
      <c r="G59" s="401"/>
      <c r="H59" s="25"/>
      <c r="J59" s="27"/>
      <c r="K59" s="28"/>
    </row>
    <row r="60" spans="1:11" ht="15.6">
      <c r="A60" s="320">
        <v>28</v>
      </c>
      <c r="B60" s="321" t="s">
        <v>102</v>
      </c>
      <c r="C60" s="322"/>
      <c r="D60" s="323" t="s">
        <v>35</v>
      </c>
      <c r="E60" s="325">
        <v>2</v>
      </c>
      <c r="F60" s="454"/>
      <c r="G60" s="401"/>
      <c r="H60" s="25"/>
      <c r="J60" s="27"/>
      <c r="K60" s="28"/>
    </row>
    <row r="61" spans="1:11" s="26" customFormat="1" ht="15.6">
      <c r="A61" s="298">
        <v>29</v>
      </c>
      <c r="B61" s="496" t="s">
        <v>103</v>
      </c>
      <c r="C61" s="496"/>
      <c r="D61" s="286" t="s">
        <v>59</v>
      </c>
      <c r="E61" s="324">
        <f>0.000005*(E45+E50)</f>
        <v>1.55E-4</v>
      </c>
      <c r="F61" s="454"/>
      <c r="G61" s="400"/>
      <c r="H61" s="25"/>
      <c r="I61" s="475"/>
      <c r="J61" s="475"/>
      <c r="K61" s="475"/>
    </row>
    <row r="62" spans="1:11" s="26" customFormat="1" ht="15.6">
      <c r="A62" s="298">
        <v>30</v>
      </c>
      <c r="B62" s="496" t="s">
        <v>104</v>
      </c>
      <c r="C62" s="496"/>
      <c r="D62" s="286" t="s">
        <v>35</v>
      </c>
      <c r="E62" s="287">
        <f>+(E51+E46)*5</f>
        <v>155</v>
      </c>
      <c r="F62" s="454"/>
      <c r="G62" s="400"/>
      <c r="H62" s="25"/>
      <c r="I62" s="475"/>
      <c r="J62" s="475"/>
      <c r="K62" s="475"/>
    </row>
    <row r="63" spans="1:11" ht="15.6">
      <c r="A63" s="461">
        <v>31</v>
      </c>
      <c r="B63" s="462" t="s">
        <v>105</v>
      </c>
      <c r="C63" s="463"/>
      <c r="D63" s="464" t="s">
        <v>106</v>
      </c>
      <c r="E63" s="465">
        <f>+(E45+E50)*0.1</f>
        <v>3.1</v>
      </c>
      <c r="F63" s="467"/>
      <c r="G63" s="401"/>
      <c r="H63" s="25"/>
      <c r="J63" s="27"/>
      <c r="K63" s="28"/>
    </row>
    <row r="64" spans="1:11" ht="15.6">
      <c r="A64" s="320">
        <v>32</v>
      </c>
      <c r="B64" s="497" t="s">
        <v>107</v>
      </c>
      <c r="C64" s="498"/>
      <c r="D64" s="323" t="s">
        <v>106</v>
      </c>
      <c r="E64" s="325">
        <f>+E63</f>
        <v>3.1</v>
      </c>
      <c r="F64" s="454"/>
      <c r="G64" s="401"/>
      <c r="H64" s="25"/>
      <c r="J64" s="27"/>
      <c r="K64" s="28"/>
    </row>
    <row r="65" spans="1:11" s="26" customFormat="1" ht="15.6">
      <c r="A65" s="298">
        <v>33</v>
      </c>
      <c r="B65" s="496" t="s">
        <v>108</v>
      </c>
      <c r="C65" s="496"/>
      <c r="D65" s="286" t="s">
        <v>35</v>
      </c>
      <c r="E65" s="287">
        <f>+E45+E50</f>
        <v>31</v>
      </c>
      <c r="F65" s="454"/>
      <c r="G65" s="400"/>
      <c r="H65" s="25"/>
      <c r="I65" s="475"/>
      <c r="J65" s="475"/>
      <c r="K65" s="475"/>
    </row>
    <row r="66" spans="1:11" s="26" customFormat="1" ht="15.6">
      <c r="A66" s="298">
        <v>34</v>
      </c>
      <c r="B66" s="496" t="s">
        <v>366</v>
      </c>
      <c r="C66" s="496"/>
      <c r="D66" s="286" t="s">
        <v>35</v>
      </c>
      <c r="E66" s="287">
        <f>+E65*3</f>
        <v>93</v>
      </c>
      <c r="F66" s="454"/>
      <c r="G66" s="400"/>
      <c r="H66" s="25"/>
      <c r="I66" s="475"/>
      <c r="J66" s="475"/>
      <c r="K66" s="475"/>
    </row>
    <row r="67" spans="1:11" s="26" customFormat="1" ht="15.6">
      <c r="A67" s="298">
        <v>35</v>
      </c>
      <c r="B67" s="496" t="s">
        <v>109</v>
      </c>
      <c r="C67" s="496"/>
      <c r="D67" s="286" t="s">
        <v>35</v>
      </c>
      <c r="E67" s="287">
        <f>+E65*2</f>
        <v>62</v>
      </c>
      <c r="F67" s="454"/>
      <c r="G67" s="400"/>
      <c r="H67" s="25"/>
      <c r="I67" s="475"/>
      <c r="J67" s="475"/>
      <c r="K67" s="475"/>
    </row>
    <row r="68" spans="1:11" s="26" customFormat="1" ht="15.6">
      <c r="A68" s="285">
        <v>36</v>
      </c>
      <c r="B68" s="496" t="s">
        <v>110</v>
      </c>
      <c r="C68" s="496"/>
      <c r="D68" s="286" t="s">
        <v>35</v>
      </c>
      <c r="E68" s="287">
        <f>+E66</f>
        <v>93</v>
      </c>
      <c r="F68" s="454"/>
      <c r="G68" s="400"/>
      <c r="H68" s="25"/>
      <c r="I68" s="475"/>
      <c r="J68" s="475"/>
      <c r="K68" s="475"/>
    </row>
    <row r="69" spans="1:11" s="26" customFormat="1" ht="15.6">
      <c r="A69" s="298">
        <v>37</v>
      </c>
      <c r="B69" s="496" t="s">
        <v>111</v>
      </c>
      <c r="C69" s="496"/>
      <c r="D69" s="286" t="s">
        <v>35</v>
      </c>
      <c r="E69" s="287">
        <f>+E65</f>
        <v>31</v>
      </c>
      <c r="F69" s="454"/>
      <c r="G69" s="400"/>
      <c r="H69" s="25"/>
      <c r="I69" s="475"/>
      <c r="J69" s="475"/>
      <c r="K69" s="475"/>
    </row>
    <row r="70" spans="1:11" s="26" customFormat="1" ht="28.95" customHeight="1">
      <c r="A70" s="298">
        <v>38</v>
      </c>
      <c r="B70" s="495" t="s">
        <v>215</v>
      </c>
      <c r="C70" s="495"/>
      <c r="D70" s="291" t="s">
        <v>338</v>
      </c>
      <c r="E70" s="287">
        <f>+E46</f>
        <v>6</v>
      </c>
      <c r="F70" s="454"/>
      <c r="G70" s="400"/>
      <c r="H70" s="25"/>
      <c r="I70" s="475"/>
      <c r="J70" s="475"/>
      <c r="K70" s="475"/>
    </row>
    <row r="71" spans="1:11" ht="17.399999999999999">
      <c r="A71" s="298">
        <v>39</v>
      </c>
      <c r="B71" s="321" t="s">
        <v>216</v>
      </c>
      <c r="C71" s="322"/>
      <c r="D71" s="323" t="s">
        <v>359</v>
      </c>
      <c r="E71" s="326">
        <f>+E70</f>
        <v>6</v>
      </c>
      <c r="F71" s="454"/>
      <c r="G71" s="401"/>
      <c r="H71" s="25"/>
      <c r="J71" s="27"/>
      <c r="K71" s="28"/>
    </row>
    <row r="72" spans="1:11" s="26" customFormat="1" ht="15.6">
      <c r="A72" s="285">
        <v>40</v>
      </c>
      <c r="B72" s="496" t="s">
        <v>112</v>
      </c>
      <c r="C72" s="496"/>
      <c r="D72" s="286" t="s">
        <v>35</v>
      </c>
      <c r="E72" s="287">
        <f>+E65</f>
        <v>31</v>
      </c>
      <c r="F72" s="454"/>
      <c r="G72" s="400"/>
      <c r="H72" s="25"/>
      <c r="I72" s="475"/>
      <c r="J72" s="475"/>
      <c r="K72" s="475"/>
    </row>
    <row r="73" spans="1:11" ht="15.6">
      <c r="A73" s="298">
        <v>41</v>
      </c>
      <c r="B73" s="494" t="s">
        <v>113</v>
      </c>
      <c r="C73" s="494"/>
      <c r="D73" s="323" t="s">
        <v>106</v>
      </c>
      <c r="E73" s="325">
        <v>0.31</v>
      </c>
      <c r="F73" s="454"/>
      <c r="G73" s="401"/>
      <c r="H73" s="25"/>
      <c r="J73" s="27"/>
      <c r="K73" s="28"/>
    </row>
    <row r="74" spans="1:11" s="26" customFormat="1" ht="15.6">
      <c r="A74" s="298">
        <v>42</v>
      </c>
      <c r="B74" s="495" t="s">
        <v>114</v>
      </c>
      <c r="C74" s="495"/>
      <c r="D74" s="286" t="s">
        <v>35</v>
      </c>
      <c r="E74" s="287">
        <f>+E65</f>
        <v>31</v>
      </c>
      <c r="F74" s="454"/>
      <c r="G74" s="400"/>
      <c r="H74" s="25"/>
      <c r="I74" s="475"/>
      <c r="J74" s="475"/>
      <c r="K74" s="475"/>
    </row>
    <row r="75" spans="1:11" ht="15.6">
      <c r="A75" s="298">
        <v>43</v>
      </c>
      <c r="B75" s="494" t="s">
        <v>115</v>
      </c>
      <c r="C75" s="494"/>
      <c r="D75" s="323" t="s">
        <v>33</v>
      </c>
      <c r="E75" s="325">
        <f>+E74*3.2</f>
        <v>99.2</v>
      </c>
      <c r="F75" s="454"/>
      <c r="G75" s="401"/>
      <c r="H75" s="25"/>
      <c r="J75" s="27"/>
      <c r="K75" s="28"/>
    </row>
    <row r="76" spans="1:11" s="26" customFormat="1" ht="17.399999999999999">
      <c r="A76" s="285">
        <v>44</v>
      </c>
      <c r="B76" s="496" t="s">
        <v>116</v>
      </c>
      <c r="C76" s="496"/>
      <c r="D76" s="291" t="s">
        <v>338</v>
      </c>
      <c r="E76" s="287">
        <f>+E74*0.25</f>
        <v>7.75</v>
      </c>
      <c r="F76" s="454"/>
      <c r="G76" s="400"/>
      <c r="H76" s="25"/>
      <c r="I76" s="475"/>
      <c r="J76" s="475"/>
      <c r="K76" s="475"/>
    </row>
    <row r="77" spans="1:11" s="26" customFormat="1" ht="17.399999999999999">
      <c r="A77" s="298">
        <v>45</v>
      </c>
      <c r="B77" s="496" t="s">
        <v>117</v>
      </c>
      <c r="C77" s="496"/>
      <c r="D77" s="286" t="s">
        <v>360</v>
      </c>
      <c r="E77" s="287"/>
      <c r="F77" s="454"/>
      <c r="G77" s="400"/>
      <c r="H77" s="25"/>
      <c r="I77" s="475"/>
      <c r="J77" s="475"/>
      <c r="K77" s="475"/>
    </row>
    <row r="78" spans="1:11" s="26" customFormat="1" ht="16.95" customHeight="1">
      <c r="A78" s="298">
        <v>46</v>
      </c>
      <c r="B78" s="496" t="s">
        <v>118</v>
      </c>
      <c r="C78" s="496"/>
      <c r="D78" s="286" t="s">
        <v>360</v>
      </c>
      <c r="E78" s="287">
        <f>+(E72*0.05)*3</f>
        <v>4.6500000000000004</v>
      </c>
      <c r="F78" s="454"/>
      <c r="G78" s="404"/>
      <c r="H78" s="25"/>
      <c r="I78" s="475"/>
      <c r="J78" s="475"/>
      <c r="K78" s="475"/>
    </row>
    <row r="79" spans="1:11" ht="17.399999999999999">
      <c r="A79" s="298">
        <v>47</v>
      </c>
      <c r="B79" s="494" t="s">
        <v>119</v>
      </c>
      <c r="C79" s="494"/>
      <c r="D79" s="323" t="s">
        <v>361</v>
      </c>
      <c r="E79" s="325">
        <f>+E78</f>
        <v>4.6500000000000004</v>
      </c>
      <c r="F79" s="454"/>
      <c r="G79" s="405"/>
      <c r="H79" s="25"/>
      <c r="J79" s="27"/>
      <c r="K79" s="28"/>
    </row>
    <row r="80" spans="1:11" s="26" customFormat="1" ht="17.399999999999999">
      <c r="A80" s="285">
        <v>48</v>
      </c>
      <c r="B80" s="496" t="s">
        <v>120</v>
      </c>
      <c r="C80" s="496"/>
      <c r="D80" s="286" t="s">
        <v>360</v>
      </c>
      <c r="E80" s="287">
        <f>+E79</f>
        <v>4.6500000000000004</v>
      </c>
      <c r="F80" s="454"/>
      <c r="G80" s="404"/>
      <c r="H80" s="25"/>
      <c r="I80" s="475"/>
      <c r="J80" s="475"/>
      <c r="K80" s="475"/>
    </row>
    <row r="81" spans="1:11" ht="21">
      <c r="A81" s="230" t="s">
        <v>121</v>
      </c>
      <c r="B81" s="230"/>
      <c r="C81" s="231"/>
      <c r="D81" s="232"/>
      <c r="E81" s="233"/>
      <c r="F81" s="454"/>
      <c r="G81" s="406"/>
      <c r="H81" s="18"/>
      <c r="I81" s="19"/>
      <c r="J81" s="20"/>
    </row>
    <row r="82" spans="1:11" ht="17.399999999999999">
      <c r="A82" s="298">
        <v>49</v>
      </c>
      <c r="B82" s="493" t="s">
        <v>122</v>
      </c>
      <c r="C82" s="493"/>
      <c r="D82" s="286" t="s">
        <v>360</v>
      </c>
      <c r="E82" s="331">
        <f>+(E72*0.05)*8</f>
        <v>12.4</v>
      </c>
      <c r="F82" s="454"/>
      <c r="G82" s="407"/>
      <c r="H82"/>
    </row>
    <row r="83" spans="1:11" ht="17.399999999999999">
      <c r="A83" s="328">
        <v>50</v>
      </c>
      <c r="B83" s="494" t="s">
        <v>119</v>
      </c>
      <c r="C83" s="494"/>
      <c r="D83" s="323" t="s">
        <v>361</v>
      </c>
      <c r="E83" s="325">
        <f>+E82</f>
        <v>12.4</v>
      </c>
      <c r="F83" s="454"/>
      <c r="G83" s="405"/>
      <c r="H83" s="25"/>
      <c r="J83" s="27"/>
      <c r="K83" s="28"/>
    </row>
    <row r="84" spans="1:11" ht="46.2" customHeight="1">
      <c r="A84" s="329">
        <v>51</v>
      </c>
      <c r="B84" s="503" t="s">
        <v>123</v>
      </c>
      <c r="C84" s="503"/>
      <c r="D84" s="327" t="s">
        <v>124</v>
      </c>
      <c r="E84" s="331">
        <v>1</v>
      </c>
      <c r="F84" s="454"/>
      <c r="G84" s="407"/>
      <c r="H84"/>
    </row>
    <row r="85" spans="1:11" ht="21">
      <c r="A85" s="230" t="s">
        <v>125</v>
      </c>
      <c r="B85" s="230"/>
      <c r="C85" s="231"/>
      <c r="D85" s="330"/>
      <c r="E85" s="233"/>
      <c r="F85" s="454"/>
      <c r="G85" s="406"/>
      <c r="H85" s="18"/>
      <c r="I85" s="19"/>
      <c r="J85" s="20"/>
    </row>
    <row r="86" spans="1:11" ht="17.399999999999999">
      <c r="A86" s="298">
        <v>52</v>
      </c>
      <c r="B86" s="493" t="s">
        <v>126</v>
      </c>
      <c r="C86" s="493"/>
      <c r="D86" s="286" t="s">
        <v>360</v>
      </c>
      <c r="E86" s="331">
        <f>+(E74*0.05)*6</f>
        <v>9.3000000000000007</v>
      </c>
      <c r="F86" s="454"/>
      <c r="G86" s="407"/>
      <c r="H86"/>
    </row>
    <row r="87" spans="1:11" ht="17.399999999999999">
      <c r="A87" s="328">
        <v>53</v>
      </c>
      <c r="B87" s="494" t="s">
        <v>119</v>
      </c>
      <c r="C87" s="494"/>
      <c r="D87" s="323" t="s">
        <v>361</v>
      </c>
      <c r="E87" s="325">
        <f>+E86</f>
        <v>9.3000000000000007</v>
      </c>
      <c r="F87" s="454"/>
      <c r="G87" s="405"/>
      <c r="H87" s="25"/>
      <c r="J87" s="27"/>
      <c r="K87" s="28"/>
    </row>
    <row r="88" spans="1:11" ht="56.4" customHeight="1">
      <c r="A88" s="298">
        <v>54</v>
      </c>
      <c r="B88" s="500" t="s">
        <v>123</v>
      </c>
      <c r="C88" s="500"/>
      <c r="D88" s="327" t="s">
        <v>124</v>
      </c>
      <c r="E88" s="331">
        <v>1</v>
      </c>
      <c r="F88" s="454"/>
      <c r="G88" s="407"/>
      <c r="H88"/>
    </row>
    <row r="89" spans="1:11" ht="21">
      <c r="A89" s="230" t="s">
        <v>127</v>
      </c>
      <c r="B89" s="230"/>
      <c r="C89" s="231"/>
      <c r="D89" s="330"/>
      <c r="E89" s="233"/>
      <c r="F89" s="454"/>
      <c r="G89" s="406"/>
      <c r="H89" s="18"/>
      <c r="I89" s="19"/>
      <c r="J89" s="20"/>
    </row>
    <row r="90" spans="1:11" ht="17.399999999999999">
      <c r="A90" s="298">
        <v>55</v>
      </c>
      <c r="B90" s="493" t="s">
        <v>128</v>
      </c>
      <c r="C90" s="493"/>
      <c r="D90" s="286" t="s">
        <v>360</v>
      </c>
      <c r="E90" s="331">
        <f>+(E74*0.05)*4</f>
        <v>6.2</v>
      </c>
      <c r="F90" s="454"/>
      <c r="G90" s="407"/>
      <c r="H90"/>
    </row>
    <row r="91" spans="1:11" ht="17.399999999999999">
      <c r="A91" s="328">
        <v>56</v>
      </c>
      <c r="B91" s="494" t="s">
        <v>119</v>
      </c>
      <c r="C91" s="494"/>
      <c r="D91" s="323" t="s">
        <v>361</v>
      </c>
      <c r="E91" s="325">
        <f>+E90</f>
        <v>6.2</v>
      </c>
      <c r="F91" s="454"/>
      <c r="G91" s="405"/>
      <c r="H91" s="25"/>
      <c r="J91" s="27"/>
      <c r="K91" s="28"/>
    </row>
    <row r="92" spans="1:11" ht="56.4" customHeight="1">
      <c r="A92" s="298">
        <v>57</v>
      </c>
      <c r="B92" s="500" t="s">
        <v>123</v>
      </c>
      <c r="C92" s="500"/>
      <c r="D92" s="327" t="s">
        <v>124</v>
      </c>
      <c r="E92" s="331">
        <v>1</v>
      </c>
      <c r="F92" s="454"/>
      <c r="G92" s="408"/>
      <c r="H92"/>
    </row>
  </sheetData>
  <mergeCells count="79">
    <mergeCell ref="B64:C64"/>
    <mergeCell ref="A10:F10"/>
    <mergeCell ref="A1:G1"/>
    <mergeCell ref="A2:G2"/>
    <mergeCell ref="B5:E5"/>
    <mergeCell ref="A6:F6"/>
    <mergeCell ref="B8:C8"/>
    <mergeCell ref="B26:C26"/>
    <mergeCell ref="A12:F12"/>
    <mergeCell ref="B13:C13"/>
    <mergeCell ref="B14:C14"/>
    <mergeCell ref="A15:F15"/>
    <mergeCell ref="A17:F17"/>
    <mergeCell ref="B18:C18"/>
    <mergeCell ref="B19:C19"/>
    <mergeCell ref="B20:C20"/>
    <mergeCell ref="A21:F21"/>
    <mergeCell ref="A24:F24"/>
    <mergeCell ref="B25:C25"/>
    <mergeCell ref="B40:C40"/>
    <mergeCell ref="A27:F27"/>
    <mergeCell ref="B31:C31"/>
    <mergeCell ref="B33:C33"/>
    <mergeCell ref="B38:C38"/>
    <mergeCell ref="B39:C39"/>
    <mergeCell ref="I33:K33"/>
    <mergeCell ref="B34:C34"/>
    <mergeCell ref="B35:C35"/>
    <mergeCell ref="B36:C36"/>
    <mergeCell ref="B37:C37"/>
    <mergeCell ref="B61:C61"/>
    <mergeCell ref="I61:K61"/>
    <mergeCell ref="B62:C62"/>
    <mergeCell ref="I62:K62"/>
    <mergeCell ref="B41:C41"/>
    <mergeCell ref="I41:K41"/>
    <mergeCell ref="B42:C42"/>
    <mergeCell ref="B44:C44"/>
    <mergeCell ref="B45:C45"/>
    <mergeCell ref="B46:C46"/>
    <mergeCell ref="I65:K65"/>
    <mergeCell ref="B66:C66"/>
    <mergeCell ref="I66:K66"/>
    <mergeCell ref="B67:C67"/>
    <mergeCell ref="I67:K67"/>
    <mergeCell ref="I74:K74"/>
    <mergeCell ref="B75:C75"/>
    <mergeCell ref="B76:C76"/>
    <mergeCell ref="I76:K76"/>
    <mergeCell ref="B68:C68"/>
    <mergeCell ref="I68:K68"/>
    <mergeCell ref="B69:C69"/>
    <mergeCell ref="I69:K69"/>
    <mergeCell ref="B72:C72"/>
    <mergeCell ref="I72:K72"/>
    <mergeCell ref="B70:C70"/>
    <mergeCell ref="I70:K70"/>
    <mergeCell ref="I77:K77"/>
    <mergeCell ref="B78:C78"/>
    <mergeCell ref="I78:K78"/>
    <mergeCell ref="B79:C79"/>
    <mergeCell ref="B80:C80"/>
    <mergeCell ref="I80:K80"/>
    <mergeCell ref="B90:C90"/>
    <mergeCell ref="B91:C91"/>
    <mergeCell ref="B92:C92"/>
    <mergeCell ref="A22:C22"/>
    <mergeCell ref="B82:C82"/>
    <mergeCell ref="B83:C83"/>
    <mergeCell ref="B84:C84"/>
    <mergeCell ref="B86:C86"/>
    <mergeCell ref="B87:C87"/>
    <mergeCell ref="B88:C88"/>
    <mergeCell ref="B77:C77"/>
    <mergeCell ref="B73:C73"/>
    <mergeCell ref="B74:C74"/>
    <mergeCell ref="B65:C65"/>
    <mergeCell ref="B50:C50"/>
    <mergeCell ref="B51:C51"/>
  </mergeCells>
  <printOptions horizontalCentered="1"/>
  <pageMargins left="0.39370078740157505" right="0.39370078740157505" top="0.78740157480315009" bottom="0.59015748031496107" header="0.39370078740157505" footer="0.39370078740157505"/>
  <pageSetup paperSize="9" scale="39" pageOrder="overThenDown" orientation="portrait" r:id="rId1"/>
  <headerFooter alignWithMargins="0"/>
  <rowBreaks count="1" manualBreakCount="1">
    <brk id="29"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view="pageBreakPreview" zoomScale="60" zoomScaleNormal="100" workbookViewId="0">
      <selection sqref="A1:C1"/>
    </sheetView>
  </sheetViews>
  <sheetFormatPr defaultColWidth="9" defaultRowHeight="13.8"/>
  <cols>
    <col min="1" max="1" width="38.19921875" style="34" customWidth="1"/>
    <col min="2" max="2" width="18.59765625" style="13" customWidth="1"/>
    <col min="3" max="3" width="23.19921875" style="13" customWidth="1"/>
    <col min="4" max="4" width="10.59765625" style="54" customWidth="1"/>
    <col min="5" max="14" width="10.59765625" customWidth="1"/>
    <col min="15" max="15" width="9" customWidth="1"/>
  </cols>
  <sheetData>
    <row r="1" spans="1:14" ht="54" customHeight="1">
      <c r="A1" s="523" t="s">
        <v>368</v>
      </c>
      <c r="B1" s="523"/>
      <c r="C1" s="523"/>
      <c r="D1" s="332"/>
      <c r="E1" s="3"/>
      <c r="F1" s="3"/>
      <c r="G1" s="3"/>
      <c r="H1" s="3"/>
      <c r="I1" s="27"/>
      <c r="J1" s="27"/>
      <c r="K1" s="27"/>
    </row>
    <row r="2" spans="1:14" ht="30.6" customHeight="1">
      <c r="A2" s="409" t="s">
        <v>131</v>
      </c>
      <c r="B2" s="409"/>
      <c r="C2" s="409"/>
      <c r="D2" s="332"/>
      <c r="E2" s="3"/>
      <c r="F2" s="3"/>
      <c r="G2" s="3"/>
      <c r="H2" s="3"/>
      <c r="I2" s="27"/>
      <c r="J2" s="27"/>
      <c r="K2" s="27"/>
    </row>
    <row r="3" spans="1:14" ht="14.4">
      <c r="A3" s="410"/>
      <c r="B3" s="410" t="s">
        <v>35</v>
      </c>
      <c r="C3" s="411" t="s">
        <v>132</v>
      </c>
      <c r="D3" s="332"/>
      <c r="E3" s="3"/>
      <c r="F3" s="3"/>
      <c r="G3" s="3"/>
      <c r="H3" s="3"/>
      <c r="I3" s="27"/>
      <c r="J3" s="27"/>
      <c r="K3" s="27"/>
    </row>
    <row r="4" spans="1:14" ht="14.4">
      <c r="A4" s="412" t="s">
        <v>133</v>
      </c>
      <c r="B4" s="413">
        <v>25</v>
      </c>
      <c r="C4" s="414"/>
      <c r="D4" s="332"/>
      <c r="E4" s="3"/>
      <c r="F4" s="3"/>
      <c r="G4" s="3"/>
      <c r="H4" s="3"/>
      <c r="I4" s="3"/>
      <c r="J4" s="3"/>
      <c r="K4" s="3"/>
    </row>
    <row r="5" spans="1:14" ht="14.4">
      <c r="A5" s="415" t="s">
        <v>134</v>
      </c>
      <c r="B5" s="416">
        <v>0</v>
      </c>
      <c r="C5" s="414"/>
      <c r="D5" s="332"/>
      <c r="E5" s="3"/>
      <c r="F5" s="3"/>
      <c r="G5" s="3"/>
      <c r="H5" s="3"/>
      <c r="I5" s="3"/>
      <c r="J5" s="3"/>
      <c r="K5" s="3"/>
    </row>
    <row r="6" spans="1:14" ht="14.4">
      <c r="A6" s="415" t="s">
        <v>135</v>
      </c>
      <c r="B6" s="416">
        <v>25</v>
      </c>
      <c r="C6" s="414"/>
      <c r="D6" s="332"/>
      <c r="E6" s="3"/>
      <c r="F6" s="3"/>
      <c r="G6" s="3"/>
      <c r="H6" s="3"/>
      <c r="I6" s="3"/>
      <c r="J6" s="3"/>
      <c r="K6" s="3"/>
    </row>
    <row r="7" spans="1:14" ht="14.4">
      <c r="A7" s="415" t="s">
        <v>136</v>
      </c>
      <c r="B7" s="416">
        <v>0</v>
      </c>
      <c r="C7" s="414"/>
      <c r="D7" s="332"/>
      <c r="E7" s="3"/>
      <c r="F7" s="3"/>
      <c r="G7" s="3"/>
      <c r="H7" s="3"/>
      <c r="I7" s="3"/>
      <c r="J7" s="3"/>
      <c r="K7" s="3"/>
    </row>
    <row r="8" spans="1:14" ht="14.4">
      <c r="A8" s="412" t="s">
        <v>137</v>
      </c>
      <c r="B8" s="417"/>
      <c r="C8" s="335">
        <f>SUM(C9+C10+C11)</f>
        <v>16072</v>
      </c>
      <c r="D8" s="332"/>
      <c r="E8" s="3"/>
      <c r="F8" s="3"/>
      <c r="G8" s="3"/>
      <c r="H8" s="3"/>
      <c r="I8" s="3"/>
      <c r="J8" s="3"/>
      <c r="K8" s="3"/>
    </row>
    <row r="9" spans="1:14" ht="14.4">
      <c r="A9" s="415" t="s">
        <v>134</v>
      </c>
      <c r="B9" s="417"/>
      <c r="C9" s="416">
        <v>8217</v>
      </c>
      <c r="D9" s="332"/>
      <c r="E9" s="3"/>
      <c r="F9" s="3"/>
      <c r="G9" s="3"/>
      <c r="H9" s="3"/>
      <c r="I9" s="3"/>
      <c r="J9" s="3"/>
      <c r="K9" s="3"/>
    </row>
    <row r="10" spans="1:14" ht="14.4">
      <c r="A10" s="415" t="s">
        <v>135</v>
      </c>
      <c r="B10" s="417"/>
      <c r="C10" s="416">
        <v>3361</v>
      </c>
      <c r="D10" s="332"/>
      <c r="E10" s="3"/>
      <c r="F10" s="3"/>
      <c r="G10" s="3"/>
      <c r="H10" s="3"/>
      <c r="I10" s="3"/>
      <c r="J10" s="3"/>
      <c r="K10" s="3"/>
    </row>
    <row r="11" spans="1:14" ht="14.4">
      <c r="A11" s="415" t="s">
        <v>136</v>
      </c>
      <c r="B11" s="417"/>
      <c r="C11" s="416">
        <v>4494</v>
      </c>
      <c r="D11" s="332"/>
      <c r="E11" s="3"/>
      <c r="F11" s="3"/>
      <c r="G11" s="3"/>
      <c r="H11" s="3"/>
      <c r="I11" s="3"/>
      <c r="J11" s="3"/>
      <c r="K11" s="3"/>
    </row>
    <row r="12" spans="1:14" ht="14.4">
      <c r="A12" s="418" t="s">
        <v>138</v>
      </c>
      <c r="B12" s="419">
        <v>11</v>
      </c>
      <c r="C12" s="417"/>
      <c r="D12" s="420"/>
      <c r="E12" s="37"/>
      <c r="F12" s="37"/>
      <c r="G12" s="38"/>
      <c r="H12" s="39"/>
      <c r="I12" s="40"/>
      <c r="J12" s="40"/>
      <c r="K12" s="6"/>
      <c r="L12" s="41"/>
      <c r="N12" s="41"/>
    </row>
    <row r="13" spans="1:14" ht="14.4">
      <c r="A13" s="415" t="s">
        <v>134</v>
      </c>
      <c r="B13" s="421">
        <v>0</v>
      </c>
      <c r="C13" s="417"/>
      <c r="D13" s="420"/>
      <c r="E13" s="37"/>
      <c r="F13" s="37"/>
      <c r="G13" s="38"/>
      <c r="H13" s="39"/>
      <c r="I13" s="40"/>
      <c r="J13" s="40"/>
      <c r="K13" s="6"/>
      <c r="L13" s="41"/>
      <c r="N13" s="41"/>
    </row>
    <row r="14" spans="1:14" ht="14.4">
      <c r="A14" s="415" t="s">
        <v>135</v>
      </c>
      <c r="B14" s="421">
        <v>5</v>
      </c>
      <c r="C14" s="417"/>
      <c r="D14" s="420"/>
      <c r="E14" s="37"/>
      <c r="F14" s="37"/>
      <c r="G14" s="38"/>
      <c r="H14" s="39"/>
      <c r="I14" s="40"/>
      <c r="J14" s="40"/>
      <c r="K14" s="6"/>
      <c r="L14" s="41"/>
      <c r="N14" s="41"/>
    </row>
    <row r="15" spans="1:14" ht="14.4">
      <c r="A15" s="415" t="s">
        <v>136</v>
      </c>
      <c r="B15" s="421">
        <v>6</v>
      </c>
      <c r="C15" s="417"/>
      <c r="D15" s="420"/>
      <c r="E15" s="37"/>
      <c r="F15" s="37"/>
      <c r="G15" s="38"/>
      <c r="H15" s="39"/>
      <c r="I15" s="40"/>
      <c r="J15" s="40"/>
      <c r="K15" s="6"/>
      <c r="L15" s="41"/>
      <c r="N15" s="41"/>
    </row>
    <row r="16" spans="1:14" ht="14.4">
      <c r="A16" s="418" t="s">
        <v>139</v>
      </c>
      <c r="B16" s="419">
        <f>SUM(B17:B19)</f>
        <v>72</v>
      </c>
      <c r="C16" s="413"/>
      <c r="D16" s="420"/>
      <c r="E16" s="37"/>
      <c r="F16" s="37"/>
      <c r="G16" s="38"/>
      <c r="H16" s="39"/>
      <c r="I16" s="40"/>
      <c r="J16" s="40"/>
      <c r="K16" s="6"/>
      <c r="L16" s="41"/>
      <c r="N16" s="41"/>
    </row>
    <row r="17" spans="1:14" ht="14.4">
      <c r="A17" s="415" t="s">
        <v>134</v>
      </c>
      <c r="B17" s="421">
        <v>0</v>
      </c>
      <c r="C17" s="416"/>
      <c r="D17" s="420"/>
      <c r="E17" s="37"/>
      <c r="F17" s="37"/>
      <c r="G17" s="38"/>
      <c r="H17" s="39"/>
      <c r="I17" s="40"/>
      <c r="J17" s="40"/>
      <c r="K17" s="6"/>
      <c r="L17" s="41"/>
      <c r="N17" s="41"/>
    </row>
    <row r="18" spans="1:14" ht="14.4">
      <c r="A18" s="415" t="s">
        <v>135</v>
      </c>
      <c r="B18" s="421">
        <v>47</v>
      </c>
      <c r="C18" s="416"/>
      <c r="D18" s="420"/>
      <c r="E18" s="37"/>
      <c r="F18" s="37"/>
      <c r="G18" s="38"/>
      <c r="H18" s="39"/>
      <c r="I18" s="40"/>
      <c r="J18" s="40"/>
      <c r="K18" s="6"/>
      <c r="L18" s="41"/>
      <c r="N18" s="41"/>
    </row>
    <row r="19" spans="1:14" ht="14.4">
      <c r="A19" s="415" t="s">
        <v>136</v>
      </c>
      <c r="B19" s="421">
        <v>25</v>
      </c>
      <c r="C19" s="416"/>
      <c r="D19" s="420"/>
      <c r="E19" s="37"/>
      <c r="F19" s="37"/>
      <c r="G19" s="38"/>
      <c r="H19" s="39"/>
      <c r="I19" s="40"/>
      <c r="J19" s="40"/>
      <c r="K19" s="6"/>
      <c r="L19" s="41"/>
      <c r="N19" s="41"/>
    </row>
    <row r="20" spans="1:14" ht="14.4">
      <c r="A20" s="418" t="s">
        <v>140</v>
      </c>
      <c r="B20" s="414"/>
      <c r="C20" s="335">
        <v>6843</v>
      </c>
      <c r="D20" s="422"/>
      <c r="E20" s="43"/>
      <c r="F20" s="42"/>
      <c r="G20" s="44"/>
      <c r="H20" s="45"/>
      <c r="I20" s="46"/>
      <c r="J20" s="46"/>
      <c r="L20" s="41"/>
      <c r="N20" s="41"/>
    </row>
    <row r="21" spans="1:14" ht="14.4">
      <c r="A21" s="415" t="s">
        <v>134</v>
      </c>
      <c r="B21" s="414"/>
      <c r="C21" s="416">
        <v>6843</v>
      </c>
      <c r="D21" s="422"/>
      <c r="E21" s="43"/>
      <c r="F21" s="42"/>
      <c r="G21" s="44"/>
      <c r="H21" s="45"/>
      <c r="I21" s="46"/>
      <c r="J21" s="46"/>
      <c r="L21" s="41"/>
      <c r="N21" s="41"/>
    </row>
    <row r="22" spans="1:14" ht="14.4">
      <c r="A22" s="415" t="s">
        <v>135</v>
      </c>
      <c r="B22" s="414"/>
      <c r="C22" s="416">
        <v>0</v>
      </c>
      <c r="D22" s="422"/>
      <c r="E22" s="43"/>
      <c r="F22" s="42"/>
      <c r="G22" s="44"/>
      <c r="H22" s="45"/>
      <c r="I22" s="46"/>
      <c r="J22" s="46"/>
      <c r="L22" s="41"/>
      <c r="N22" s="41"/>
    </row>
    <row r="23" spans="1:14" ht="14.4">
      <c r="A23" s="415" t="s">
        <v>136</v>
      </c>
      <c r="B23" s="414"/>
      <c r="C23" s="416">
        <v>0</v>
      </c>
      <c r="D23" s="422"/>
      <c r="E23" s="43"/>
      <c r="F23" s="42"/>
      <c r="G23" s="44"/>
      <c r="H23" s="45"/>
      <c r="I23" s="46"/>
      <c r="J23" s="46"/>
      <c r="L23" s="41"/>
      <c r="N23" s="41"/>
    </row>
    <row r="24" spans="1:14" ht="14.4">
      <c r="A24" s="418" t="s">
        <v>141</v>
      </c>
      <c r="B24" s="414"/>
      <c r="C24" s="335">
        <f>SUM(C25:C27)</f>
        <v>9229</v>
      </c>
      <c r="D24" s="422"/>
      <c r="E24" s="43"/>
      <c r="F24" s="42"/>
      <c r="G24" s="44"/>
      <c r="H24" s="45"/>
      <c r="I24" s="46"/>
      <c r="J24" s="46"/>
      <c r="L24" s="41"/>
      <c r="N24" s="41"/>
    </row>
    <row r="25" spans="1:14" ht="14.4">
      <c r="A25" s="415" t="s">
        <v>134</v>
      </c>
      <c r="B25" s="414"/>
      <c r="C25" s="416">
        <v>1374</v>
      </c>
      <c r="D25" s="422"/>
      <c r="E25" s="43"/>
      <c r="F25" s="42"/>
      <c r="G25" s="44"/>
      <c r="H25" s="45"/>
      <c r="I25" s="46"/>
      <c r="J25" s="46"/>
      <c r="L25" s="41"/>
      <c r="N25" s="41"/>
    </row>
    <row r="26" spans="1:14" ht="14.4">
      <c r="A26" s="415" t="s">
        <v>135</v>
      </c>
      <c r="B26" s="414"/>
      <c r="C26" s="416">
        <v>3361</v>
      </c>
      <c r="D26" s="423" t="s">
        <v>213</v>
      </c>
      <c r="E26" s="43"/>
      <c r="F26" s="42"/>
      <c r="G26" s="44"/>
      <c r="H26" s="45"/>
      <c r="I26" s="46"/>
      <c r="J26" s="46"/>
      <c r="L26" s="41"/>
      <c r="N26" s="41"/>
    </row>
    <row r="27" spans="1:14" ht="14.4">
      <c r="A27" s="415" t="s">
        <v>136</v>
      </c>
      <c r="B27" s="414"/>
      <c r="C27" s="416">
        <v>4494</v>
      </c>
      <c r="D27" s="423"/>
      <c r="E27" s="43"/>
      <c r="F27" s="42"/>
      <c r="G27" s="44"/>
      <c r="H27" s="45"/>
      <c r="I27" s="46"/>
      <c r="J27" s="46"/>
      <c r="L27" s="41"/>
      <c r="N27" s="41"/>
    </row>
    <row r="28" spans="1:14" ht="14.4">
      <c r="A28" s="418" t="s">
        <v>142</v>
      </c>
      <c r="B28" s="414"/>
      <c r="C28" s="335">
        <v>7842</v>
      </c>
      <c r="D28" s="422"/>
      <c r="E28" s="43"/>
      <c r="F28" s="42"/>
      <c r="G28" s="44"/>
      <c r="H28" s="45"/>
      <c r="I28" s="46"/>
      <c r="J28" s="46"/>
      <c r="L28" s="41"/>
      <c r="N28" s="41"/>
    </row>
    <row r="29" spans="1:14" ht="14.4">
      <c r="A29" s="415" t="s">
        <v>134</v>
      </c>
      <c r="B29" s="414"/>
      <c r="C29" s="416">
        <v>0</v>
      </c>
      <c r="D29" s="422"/>
      <c r="E29" s="43"/>
      <c r="F29" s="42"/>
      <c r="G29" s="44"/>
      <c r="H29" s="45"/>
      <c r="I29" s="46"/>
      <c r="J29" s="46"/>
      <c r="L29" s="41"/>
      <c r="N29" s="41"/>
    </row>
    <row r="30" spans="1:14" ht="14.4">
      <c r="A30" s="424" t="s">
        <v>135</v>
      </c>
      <c r="B30" s="425"/>
      <c r="C30" s="426">
        <v>7842</v>
      </c>
      <c r="D30" s="423" t="s">
        <v>214</v>
      </c>
      <c r="E30" s="43"/>
      <c r="F30" s="42"/>
      <c r="G30" s="44"/>
      <c r="H30" s="45"/>
      <c r="I30" s="46"/>
      <c r="J30" s="46"/>
      <c r="L30" s="41"/>
      <c r="N30" s="41"/>
    </row>
    <row r="31" spans="1:14" ht="14.4">
      <c r="A31" s="415" t="s">
        <v>136</v>
      </c>
      <c r="B31" s="414"/>
      <c r="C31" s="416">
        <v>0</v>
      </c>
      <c r="D31" s="332"/>
    </row>
    <row r="32" spans="1:14" ht="14.4">
      <c r="A32" s="427" t="s">
        <v>143</v>
      </c>
      <c r="B32" s="414"/>
      <c r="C32" s="414"/>
      <c r="D32" s="332"/>
    </row>
    <row r="33" spans="1:4" ht="14.4">
      <c r="A33" s="427" t="s">
        <v>144</v>
      </c>
      <c r="B33" s="414">
        <v>5</v>
      </c>
      <c r="C33" s="414"/>
      <c r="D33" s="332"/>
    </row>
    <row r="34" spans="1:4" ht="14.4">
      <c r="A34" s="427" t="s">
        <v>145</v>
      </c>
      <c r="B34" s="414">
        <v>15</v>
      </c>
      <c r="C34" s="414"/>
      <c r="D34" s="332"/>
    </row>
    <row r="35" spans="1:4" ht="14.4">
      <c r="A35" s="427" t="s">
        <v>146</v>
      </c>
      <c r="B35" s="414">
        <v>15</v>
      </c>
      <c r="C35" s="414"/>
      <c r="D35" s="332"/>
    </row>
    <row r="36" spans="1:4" ht="14.4">
      <c r="A36" s="427" t="s">
        <v>147</v>
      </c>
      <c r="B36" s="414">
        <v>1</v>
      </c>
      <c r="C36" s="414"/>
      <c r="D36" s="332"/>
    </row>
    <row r="37" spans="1:4" ht="14.4">
      <c r="A37" s="427" t="s">
        <v>184</v>
      </c>
      <c r="B37" s="414">
        <v>1</v>
      </c>
      <c r="C37" s="414"/>
      <c r="D37" s="332"/>
    </row>
    <row r="38" spans="1:4" ht="14.4">
      <c r="A38" s="427" t="s">
        <v>148</v>
      </c>
      <c r="B38" s="414">
        <v>11</v>
      </c>
      <c r="C38" s="414"/>
      <c r="D38" s="332"/>
    </row>
    <row r="39" spans="1:4" ht="14.4">
      <c r="A39" s="427" t="s">
        <v>149</v>
      </c>
      <c r="B39" s="414">
        <v>20</v>
      </c>
      <c r="C39" s="414"/>
      <c r="D39" s="332"/>
    </row>
  </sheetData>
  <mergeCells count="1">
    <mergeCell ref="A1:C1"/>
  </mergeCells>
  <pageMargins left="0.92362204724409414" right="0.39370078740157505" top="0.78740157480315009" bottom="0.59015748031496107" header="0.39370078740157505" footer="0.39370078740157505"/>
  <pageSetup paperSize="9" scale="90" pageOrder="overThenDown"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BreakPreview" zoomScale="60" zoomScaleNormal="100" workbookViewId="0">
      <selection activeCell="W50" sqref="W50"/>
    </sheetView>
  </sheetViews>
  <sheetFormatPr defaultColWidth="9" defaultRowHeight="14.4"/>
  <cols>
    <col min="1" max="1" width="12.19921875" style="47" customWidth="1"/>
    <col min="2" max="2" width="58" style="1" customWidth="1"/>
    <col min="3" max="3" width="7.3984375" style="13" customWidth="1"/>
    <col min="4" max="4" width="16" style="13" customWidth="1"/>
    <col min="5" max="5" width="11.59765625" style="48" customWidth="1"/>
    <col min="6" max="6" width="12.19921875" style="34" customWidth="1"/>
    <col min="7" max="7" width="9.09765625" style="46" hidden="1" customWidth="1"/>
    <col min="8" max="8" width="8.09765625" style="46" hidden="1" customWidth="1"/>
    <col min="9" max="9" width="9.09765625" style="41" customWidth="1"/>
    <col min="10" max="1007" width="8.69921875" customWidth="1"/>
    <col min="1008" max="1008" width="9" customWidth="1"/>
    <col min="1009" max="1009" width="10.59765625" customWidth="1"/>
    <col min="1010" max="1010" width="9" customWidth="1"/>
  </cols>
  <sheetData>
    <row r="1" spans="1:9" ht="30.6" customHeight="1">
      <c r="A1" s="523" t="s">
        <v>368</v>
      </c>
      <c r="B1" s="523"/>
      <c r="C1" s="523"/>
      <c r="D1" s="523"/>
      <c r="E1" s="523"/>
      <c r="F1" s="523"/>
      <c r="G1"/>
      <c r="H1"/>
      <c r="I1"/>
    </row>
    <row r="2" spans="1:9" ht="30.6" customHeight="1">
      <c r="A2" s="428"/>
      <c r="B2" s="71"/>
      <c r="C2" s="276"/>
      <c r="D2" s="276"/>
      <c r="E2" s="429"/>
      <c r="F2" s="332"/>
      <c r="G2"/>
      <c r="H2"/>
      <c r="I2"/>
    </row>
    <row r="3" spans="1:9" ht="18">
      <c r="A3" s="430" t="s">
        <v>5</v>
      </c>
      <c r="B3" s="431"/>
      <c r="C3" s="431"/>
      <c r="D3" s="431"/>
      <c r="E3" s="431"/>
      <c r="F3" s="431"/>
    </row>
    <row r="4" spans="1:9">
      <c r="A4" s="432" t="s">
        <v>156</v>
      </c>
      <c r="B4" s="433" t="s">
        <v>157</v>
      </c>
      <c r="C4" s="434" t="s">
        <v>158</v>
      </c>
      <c r="D4" s="434" t="s">
        <v>159</v>
      </c>
      <c r="E4" s="435" t="s">
        <v>19</v>
      </c>
      <c r="F4" s="436" t="s">
        <v>42</v>
      </c>
      <c r="G4" s="49" t="s">
        <v>160</v>
      </c>
      <c r="H4" s="49" t="s">
        <v>161</v>
      </c>
    </row>
    <row r="5" spans="1:9">
      <c r="A5" s="437" t="s">
        <v>155</v>
      </c>
      <c r="B5" s="71"/>
      <c r="C5" s="276"/>
      <c r="D5" s="276"/>
      <c r="E5" s="429"/>
      <c r="F5" s="332"/>
    </row>
    <row r="6" spans="1:9">
      <c r="A6" s="438">
        <v>1</v>
      </c>
      <c r="B6" s="412" t="s">
        <v>162</v>
      </c>
      <c r="C6" s="417">
        <v>5</v>
      </c>
      <c r="D6" s="466"/>
      <c r="E6" s="439">
        <f>+C6*D6</f>
        <v>0</v>
      </c>
      <c r="F6" s="440"/>
      <c r="G6" s="50"/>
      <c r="H6" s="50"/>
    </row>
    <row r="7" spans="1:9">
      <c r="A7" s="437" t="s">
        <v>163</v>
      </c>
      <c r="B7" s="441" t="s">
        <v>164</v>
      </c>
      <c r="C7" s="411">
        <f>SUM(C5:C6)</f>
        <v>5</v>
      </c>
      <c r="D7" s="441" t="s">
        <v>165</v>
      </c>
      <c r="E7" s="442">
        <f>SUM(E5:E6)</f>
        <v>0</v>
      </c>
      <c r="F7" s="332"/>
    </row>
    <row r="8" spans="1:9">
      <c r="A8" s="438">
        <v>2</v>
      </c>
      <c r="B8" s="412" t="s">
        <v>166</v>
      </c>
      <c r="C8" s="417">
        <v>6</v>
      </c>
      <c r="D8" s="466"/>
      <c r="E8" s="439">
        <f t="shared" ref="E8:E17" si="0">+C8*D8</f>
        <v>0</v>
      </c>
      <c r="F8" s="440"/>
      <c r="G8" s="50"/>
      <c r="H8" s="50"/>
    </row>
    <row r="9" spans="1:9">
      <c r="A9" s="438">
        <v>3</v>
      </c>
      <c r="B9" s="412" t="s">
        <v>167</v>
      </c>
      <c r="C9" s="417">
        <v>4</v>
      </c>
      <c r="D9" s="466"/>
      <c r="E9" s="439">
        <f t="shared" si="0"/>
        <v>0</v>
      </c>
      <c r="F9" s="440"/>
      <c r="G9" s="50"/>
      <c r="H9" s="50"/>
    </row>
    <row r="10" spans="1:9">
      <c r="A10" s="438">
        <v>4</v>
      </c>
      <c r="B10" s="412" t="s">
        <v>168</v>
      </c>
      <c r="C10" s="417">
        <v>6</v>
      </c>
      <c r="D10" s="466"/>
      <c r="E10" s="439">
        <f t="shared" si="0"/>
        <v>0</v>
      </c>
      <c r="F10" s="440"/>
      <c r="G10" s="50"/>
      <c r="H10" s="50"/>
    </row>
    <row r="11" spans="1:9">
      <c r="A11" s="438">
        <v>5</v>
      </c>
      <c r="B11" s="412" t="s">
        <v>169</v>
      </c>
      <c r="C11" s="417">
        <v>5</v>
      </c>
      <c r="D11" s="466"/>
      <c r="E11" s="439">
        <f t="shared" si="0"/>
        <v>0</v>
      </c>
      <c r="F11" s="440"/>
      <c r="G11" s="50"/>
      <c r="H11" s="50"/>
    </row>
    <row r="12" spans="1:9">
      <c r="A12" s="438">
        <v>6</v>
      </c>
      <c r="B12" s="412" t="s">
        <v>170</v>
      </c>
      <c r="C12" s="417">
        <v>4</v>
      </c>
      <c r="D12" s="466"/>
      <c r="E12" s="439">
        <f t="shared" si="0"/>
        <v>0</v>
      </c>
      <c r="F12" s="440"/>
      <c r="G12" s="50"/>
      <c r="H12" s="50"/>
    </row>
    <row r="13" spans="1:9">
      <c r="A13" s="438">
        <v>7</v>
      </c>
      <c r="B13" s="412" t="s">
        <v>171</v>
      </c>
      <c r="C13" s="417">
        <v>5</v>
      </c>
      <c r="D13" s="466"/>
      <c r="E13" s="439">
        <f t="shared" si="0"/>
        <v>0</v>
      </c>
      <c r="F13" s="440"/>
      <c r="G13" s="50"/>
      <c r="H13" s="50"/>
    </row>
    <row r="14" spans="1:9">
      <c r="A14" s="438">
        <v>8</v>
      </c>
      <c r="B14" s="412" t="s">
        <v>172</v>
      </c>
      <c r="C14" s="417">
        <v>5</v>
      </c>
      <c r="D14" s="466"/>
      <c r="E14" s="439">
        <f t="shared" si="0"/>
        <v>0</v>
      </c>
      <c r="F14" s="440"/>
      <c r="G14" s="50"/>
      <c r="H14" s="50"/>
    </row>
    <row r="15" spans="1:9">
      <c r="A15" s="438">
        <v>9</v>
      </c>
      <c r="B15" s="412" t="s">
        <v>173</v>
      </c>
      <c r="C15" s="417">
        <v>4</v>
      </c>
      <c r="D15" s="466"/>
      <c r="E15" s="439">
        <f t="shared" si="0"/>
        <v>0</v>
      </c>
      <c r="F15" s="440"/>
      <c r="G15" s="50"/>
      <c r="H15" s="50"/>
    </row>
    <row r="16" spans="1:9">
      <c r="A16" s="438">
        <v>10</v>
      </c>
      <c r="B16" s="412" t="s">
        <v>174</v>
      </c>
      <c r="C16" s="417">
        <v>6</v>
      </c>
      <c r="D16" s="466"/>
      <c r="E16" s="439">
        <f t="shared" si="0"/>
        <v>0</v>
      </c>
      <c r="F16" s="440"/>
      <c r="G16" s="50"/>
      <c r="H16" s="50"/>
    </row>
    <row r="17" spans="1:9">
      <c r="A17" s="438">
        <v>11</v>
      </c>
      <c r="B17" s="412" t="s">
        <v>100</v>
      </c>
      <c r="C17" s="417">
        <v>2</v>
      </c>
      <c r="D17" s="466"/>
      <c r="E17" s="439">
        <f t="shared" si="0"/>
        <v>0</v>
      </c>
      <c r="F17" s="440"/>
      <c r="G17" s="50"/>
      <c r="H17" s="50"/>
    </row>
    <row r="18" spans="1:9">
      <c r="A18" s="428"/>
      <c r="B18" s="441" t="s">
        <v>164</v>
      </c>
      <c r="C18" s="411">
        <f>SUM(C8:C17)</f>
        <v>47</v>
      </c>
      <c r="D18" s="441" t="s">
        <v>165</v>
      </c>
      <c r="E18" s="442">
        <f>SUM(E8:E17)</f>
        <v>0</v>
      </c>
      <c r="F18" s="332"/>
      <c r="I18" s="53"/>
    </row>
    <row r="19" spans="1:9">
      <c r="A19" s="428"/>
      <c r="B19" s="441"/>
      <c r="C19" s="411"/>
      <c r="D19" s="441"/>
      <c r="E19" s="442"/>
      <c r="F19" s="332"/>
      <c r="I19" s="53"/>
    </row>
    <row r="20" spans="1:9" ht="18">
      <c r="A20" s="430" t="s">
        <v>210</v>
      </c>
      <c r="B20" s="431"/>
      <c r="C20" s="431"/>
      <c r="D20" s="431"/>
      <c r="E20" s="431"/>
      <c r="F20" s="431"/>
    </row>
    <row r="21" spans="1:9">
      <c r="A21" s="432" t="s">
        <v>156</v>
      </c>
      <c r="B21" s="433" t="s">
        <v>157</v>
      </c>
      <c r="C21" s="434" t="s">
        <v>158</v>
      </c>
      <c r="D21" s="434" t="s">
        <v>159</v>
      </c>
      <c r="E21" s="435" t="s">
        <v>19</v>
      </c>
      <c r="F21" s="436" t="s">
        <v>42</v>
      </c>
      <c r="G21" s="49" t="s">
        <v>160</v>
      </c>
      <c r="H21" s="49" t="s">
        <v>161</v>
      </c>
    </row>
    <row r="22" spans="1:9">
      <c r="A22" s="437" t="s">
        <v>155</v>
      </c>
      <c r="B22" s="71"/>
      <c r="C22" s="276"/>
      <c r="D22" s="276"/>
      <c r="E22" s="429"/>
      <c r="F22" s="332"/>
    </row>
    <row r="23" spans="1:9" ht="18">
      <c r="A23" s="226" t="s">
        <v>155</v>
      </c>
      <c r="B23" s="284"/>
      <c r="C23" s="443"/>
      <c r="D23" s="414"/>
      <c r="E23" s="444"/>
      <c r="F23" s="71"/>
      <c r="G23"/>
      <c r="H23"/>
      <c r="I23"/>
    </row>
    <row r="24" spans="1:9">
      <c r="A24" s="438">
        <v>1</v>
      </c>
      <c r="B24" s="412" t="s">
        <v>89</v>
      </c>
      <c r="C24" s="417">
        <v>2</v>
      </c>
      <c r="D24" s="466"/>
      <c r="E24" s="439">
        <f>+C24*D24</f>
        <v>0</v>
      </c>
      <c r="F24" s="440"/>
      <c r="G24" s="50"/>
      <c r="H24" s="50"/>
    </row>
    <row r="25" spans="1:9">
      <c r="A25" s="438">
        <v>2</v>
      </c>
      <c r="B25" s="412" t="s">
        <v>90</v>
      </c>
      <c r="C25" s="417">
        <v>2</v>
      </c>
      <c r="D25" s="466"/>
      <c r="E25" s="439">
        <f>+C25*D25</f>
        <v>0</v>
      </c>
      <c r="F25" s="440"/>
      <c r="G25" s="50"/>
      <c r="H25" s="50"/>
    </row>
    <row r="26" spans="1:9">
      <c r="A26" s="438">
        <v>3</v>
      </c>
      <c r="B26" s="412" t="s">
        <v>91</v>
      </c>
      <c r="C26" s="417">
        <v>2</v>
      </c>
      <c r="D26" s="466"/>
      <c r="E26" s="439">
        <f>+C26*D26</f>
        <v>0</v>
      </c>
      <c r="F26" s="440"/>
      <c r="G26" s="50"/>
      <c r="H26" s="50"/>
    </row>
    <row r="27" spans="1:9">
      <c r="A27" s="437" t="s">
        <v>163</v>
      </c>
      <c r="B27" s="441" t="s">
        <v>164</v>
      </c>
      <c r="C27" s="411">
        <f>SUM(C24:C26)</f>
        <v>6</v>
      </c>
      <c r="D27" s="441" t="s">
        <v>165</v>
      </c>
      <c r="E27" s="442">
        <f>SUM(E24:E26)</f>
        <v>0</v>
      </c>
      <c r="F27" s="332"/>
    </row>
    <row r="28" spans="1:9">
      <c r="A28" s="438">
        <v>4</v>
      </c>
      <c r="B28" s="412" t="s">
        <v>94</v>
      </c>
      <c r="C28" s="417">
        <v>4</v>
      </c>
      <c r="D28" s="466"/>
      <c r="E28" s="439">
        <f t="shared" ref="E28:E36" si="1">+C28*D28</f>
        <v>0</v>
      </c>
      <c r="F28" s="440"/>
      <c r="G28" s="50"/>
      <c r="H28" s="50"/>
    </row>
    <row r="29" spans="1:9">
      <c r="A29" s="438">
        <v>5</v>
      </c>
      <c r="B29" s="412" t="s">
        <v>95</v>
      </c>
      <c r="C29" s="417">
        <v>4</v>
      </c>
      <c r="D29" s="466"/>
      <c r="E29" s="439">
        <f t="shared" si="1"/>
        <v>0</v>
      </c>
      <c r="F29" s="440"/>
      <c r="G29" s="50"/>
      <c r="H29" s="50"/>
    </row>
    <row r="30" spans="1:9">
      <c r="A30" s="438">
        <v>6</v>
      </c>
      <c r="B30" s="412" t="s">
        <v>96</v>
      </c>
      <c r="C30" s="417">
        <v>4</v>
      </c>
      <c r="D30" s="466"/>
      <c r="E30" s="439">
        <f t="shared" si="1"/>
        <v>0</v>
      </c>
      <c r="F30" s="440"/>
      <c r="G30" s="50"/>
      <c r="H30" s="50"/>
    </row>
    <row r="31" spans="1:9">
      <c r="A31" s="438">
        <v>7</v>
      </c>
      <c r="B31" s="412" t="s">
        <v>97</v>
      </c>
      <c r="C31" s="417">
        <v>3</v>
      </c>
      <c r="D31" s="466"/>
      <c r="E31" s="439">
        <f t="shared" si="1"/>
        <v>0</v>
      </c>
      <c r="F31" s="440"/>
      <c r="G31" s="50"/>
      <c r="H31" s="50"/>
    </row>
    <row r="32" spans="1:9">
      <c r="A32" s="438">
        <v>8</v>
      </c>
      <c r="B32" s="412" t="s">
        <v>98</v>
      </c>
      <c r="C32" s="417">
        <v>2</v>
      </c>
      <c r="D32" s="466"/>
      <c r="E32" s="439">
        <f t="shared" si="1"/>
        <v>0</v>
      </c>
      <c r="F32" s="440"/>
      <c r="G32" s="50"/>
      <c r="H32" s="50"/>
    </row>
    <row r="33" spans="1:9">
      <c r="A33" s="438">
        <v>9</v>
      </c>
      <c r="B33" s="412" t="s">
        <v>99</v>
      </c>
      <c r="C33" s="417">
        <v>1</v>
      </c>
      <c r="D33" s="466"/>
      <c r="E33" s="439">
        <f t="shared" si="1"/>
        <v>0</v>
      </c>
      <c r="F33" s="440"/>
      <c r="G33" s="50"/>
      <c r="H33" s="50"/>
    </row>
    <row r="34" spans="1:9">
      <c r="A34" s="438">
        <v>10</v>
      </c>
      <c r="B34" s="412" t="s">
        <v>100</v>
      </c>
      <c r="C34" s="417">
        <v>2</v>
      </c>
      <c r="D34" s="466"/>
      <c r="E34" s="439">
        <f t="shared" si="1"/>
        <v>0</v>
      </c>
      <c r="F34" s="440"/>
      <c r="G34" s="50"/>
      <c r="H34" s="50"/>
    </row>
    <row r="35" spans="1:9">
      <c r="A35" s="438">
        <v>11</v>
      </c>
      <c r="B35" s="412" t="s">
        <v>101</v>
      </c>
      <c r="C35" s="417">
        <v>3</v>
      </c>
      <c r="D35" s="466"/>
      <c r="E35" s="439">
        <f t="shared" si="1"/>
        <v>0</v>
      </c>
      <c r="F35" s="440"/>
      <c r="G35" s="50"/>
      <c r="H35" s="50"/>
    </row>
    <row r="36" spans="1:9">
      <c r="A36" s="438">
        <v>12</v>
      </c>
      <c r="B36" s="412" t="s">
        <v>102</v>
      </c>
      <c r="C36" s="417">
        <v>2</v>
      </c>
      <c r="D36" s="466"/>
      <c r="E36" s="439">
        <f t="shared" si="1"/>
        <v>0</v>
      </c>
      <c r="F36" s="440"/>
      <c r="G36" s="50"/>
      <c r="H36" s="50"/>
    </row>
    <row r="37" spans="1:9" ht="13.8">
      <c r="A37"/>
      <c r="B37" s="51" t="s">
        <v>164</v>
      </c>
      <c r="C37" s="36">
        <f>SUM(C28:C36)</f>
        <v>25</v>
      </c>
      <c r="D37" s="51" t="s">
        <v>165</v>
      </c>
      <c r="E37" s="52">
        <f>SUM(E28:E36)</f>
        <v>0</v>
      </c>
      <c r="F37"/>
      <c r="G37"/>
      <c r="H37"/>
      <c r="I37"/>
    </row>
  </sheetData>
  <mergeCells count="1">
    <mergeCell ref="A1:F1"/>
  </mergeCells>
  <printOptions horizontalCentered="1"/>
  <pageMargins left="0.19645669291338602" right="0.19645669291338602" top="0.70944881889763756" bottom="0.83031496062992116" header="7.5590551181102431E-2" footer="0.19645669291338602"/>
  <pageSetup paperSize="9" scale="80" fitToWidth="0" fitToHeight="0" orientation="portrait" r:id="rId1"/>
  <headerFooter alignWithMargins="0"/>
  <colBreaks count="1" manualBreakCount="1">
    <brk id="9"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3"/>
  <sheetViews>
    <sheetView zoomScale="75" zoomScaleNormal="75" workbookViewId="0">
      <selection activeCell="K32" sqref="K32"/>
    </sheetView>
  </sheetViews>
  <sheetFormatPr defaultRowHeight="13.8"/>
  <cols>
    <col min="2" max="2" width="23.8984375" customWidth="1"/>
    <col min="3" max="3" width="67.19921875" customWidth="1"/>
    <col min="4" max="4" width="21.8984375" customWidth="1"/>
    <col min="5" max="5" width="16.69921875" customWidth="1"/>
    <col min="6" max="6" width="13.296875" customWidth="1"/>
  </cols>
  <sheetData>
    <row r="1" spans="1:8" ht="23.4">
      <c r="A1" s="70" t="s">
        <v>226</v>
      </c>
      <c r="B1" s="68"/>
      <c r="C1" s="68"/>
      <c r="D1" s="68"/>
      <c r="E1" s="68"/>
      <c r="F1" s="68"/>
      <c r="G1" s="68"/>
      <c r="H1" s="71"/>
    </row>
    <row r="2" spans="1:8" ht="15.6">
      <c r="A2" s="72"/>
      <c r="B2" s="72"/>
      <c r="C2" s="73"/>
      <c r="D2" s="73"/>
      <c r="E2" s="73"/>
      <c r="F2" s="74"/>
      <c r="G2" s="73"/>
      <c r="H2" s="71"/>
    </row>
    <row r="3" spans="1:8" ht="15.6">
      <c r="A3" s="75" t="s">
        <v>227</v>
      </c>
      <c r="B3" s="72"/>
      <c r="C3" s="73"/>
      <c r="D3" s="73"/>
      <c r="E3" s="73"/>
      <c r="F3" s="74"/>
      <c r="G3" s="73"/>
      <c r="H3" s="71"/>
    </row>
    <row r="4" spans="1:8" ht="15.6">
      <c r="A4" s="76" t="s">
        <v>228</v>
      </c>
      <c r="B4" s="73"/>
      <c r="C4" s="77"/>
      <c r="D4" s="77"/>
      <c r="E4" s="74"/>
      <c r="F4" s="78"/>
      <c r="G4" s="74"/>
      <c r="H4" s="71"/>
    </row>
    <row r="5" spans="1:8" ht="15.6">
      <c r="A5" s="79" t="s">
        <v>229</v>
      </c>
      <c r="B5" s="80" t="s">
        <v>230</v>
      </c>
      <c r="C5" s="81" t="s">
        <v>231</v>
      </c>
      <c r="D5" s="82" t="s">
        <v>232</v>
      </c>
      <c r="E5" s="79" t="s">
        <v>233</v>
      </c>
      <c r="F5" s="79" t="s">
        <v>234</v>
      </c>
      <c r="G5" s="79" t="s">
        <v>235</v>
      </c>
      <c r="H5" s="71"/>
    </row>
    <row r="6" spans="1:8" ht="15.6">
      <c r="A6" s="83">
        <v>1</v>
      </c>
      <c r="B6" s="84" t="s">
        <v>236</v>
      </c>
      <c r="C6" s="57" t="s">
        <v>237</v>
      </c>
      <c r="D6" s="83" t="s">
        <v>238</v>
      </c>
      <c r="E6" s="83">
        <v>56</v>
      </c>
      <c r="F6" s="85"/>
      <c r="G6" s="86">
        <f>E6*F6</f>
        <v>0</v>
      </c>
      <c r="H6" s="71"/>
    </row>
    <row r="7" spans="1:8" ht="15.6">
      <c r="A7" s="83">
        <v>2</v>
      </c>
      <c r="B7" s="84" t="s">
        <v>239</v>
      </c>
      <c r="C7" s="57" t="s">
        <v>240</v>
      </c>
      <c r="D7" s="83" t="s">
        <v>238</v>
      </c>
      <c r="E7" s="83">
        <v>52</v>
      </c>
      <c r="F7" s="85"/>
      <c r="G7" s="86">
        <f>E7*F7</f>
        <v>0</v>
      </c>
      <c r="H7" s="71"/>
    </row>
    <row r="8" spans="1:8" ht="15.6">
      <c r="A8" s="83">
        <v>3</v>
      </c>
      <c r="B8" s="84" t="s">
        <v>241</v>
      </c>
      <c r="C8" s="57" t="s">
        <v>242</v>
      </c>
      <c r="D8" s="83" t="s">
        <v>238</v>
      </c>
      <c r="E8" s="83">
        <v>50</v>
      </c>
      <c r="F8" s="85"/>
      <c r="G8" s="86">
        <f>E8*F8</f>
        <v>0</v>
      </c>
      <c r="H8" s="71"/>
    </row>
    <row r="9" spans="1:8" ht="15.6">
      <c r="A9" s="83">
        <v>4</v>
      </c>
      <c r="B9" s="84" t="s">
        <v>243</v>
      </c>
      <c r="C9" s="57" t="s">
        <v>244</v>
      </c>
      <c r="D9" s="83" t="s">
        <v>238</v>
      </c>
      <c r="E9" s="83">
        <v>57</v>
      </c>
      <c r="F9" s="85"/>
      <c r="G9" s="86">
        <f>E9*F9</f>
        <v>0</v>
      </c>
      <c r="H9" s="71"/>
    </row>
    <row r="10" spans="1:8" ht="15.6">
      <c r="A10" s="80" t="s">
        <v>245</v>
      </c>
      <c r="B10" s="79"/>
      <c r="C10" s="87"/>
      <c r="D10" s="79"/>
      <c r="E10" s="79">
        <f>SUM(E6:E9)</f>
        <v>215</v>
      </c>
      <c r="F10" s="85"/>
      <c r="G10" s="88">
        <f>SUM(G6:G9)</f>
        <v>0</v>
      </c>
      <c r="H10" s="71"/>
    </row>
    <row r="11" spans="1:8" ht="15.6">
      <c r="A11" s="75"/>
      <c r="B11" s="68"/>
      <c r="C11" s="73"/>
      <c r="D11" s="73"/>
      <c r="E11" s="73"/>
      <c r="F11" s="74"/>
      <c r="G11" s="73"/>
      <c r="H11" s="71"/>
    </row>
    <row r="12" spans="1:8" ht="15.6">
      <c r="A12" s="75" t="s">
        <v>246</v>
      </c>
      <c r="B12" s="73"/>
      <c r="C12" s="73"/>
      <c r="D12" s="73"/>
      <c r="E12" s="74"/>
      <c r="F12" s="73"/>
      <c r="G12" s="73"/>
      <c r="H12" s="71"/>
    </row>
    <row r="13" spans="1:8" ht="15.6">
      <c r="A13" s="89" t="s">
        <v>335</v>
      </c>
      <c r="B13" s="73"/>
      <c r="C13" s="73"/>
      <c r="D13" s="73"/>
      <c r="E13" s="74"/>
      <c r="F13" s="73"/>
      <c r="G13" s="73"/>
      <c r="H13" s="71"/>
    </row>
    <row r="14" spans="1:8" ht="15.6">
      <c r="A14" s="90" t="s">
        <v>247</v>
      </c>
      <c r="B14" s="89"/>
      <c r="C14" s="91"/>
      <c r="D14" s="92"/>
      <c r="E14" s="92"/>
      <c r="F14" s="92"/>
      <c r="G14" s="91"/>
      <c r="H14" s="71"/>
    </row>
    <row r="15" spans="1:8" ht="15.6">
      <c r="A15" s="93" t="s">
        <v>13</v>
      </c>
      <c r="B15" s="93" t="s">
        <v>248</v>
      </c>
      <c r="C15" s="94" t="s">
        <v>249</v>
      </c>
      <c r="D15" s="93" t="s">
        <v>250</v>
      </c>
      <c r="E15" s="93" t="s">
        <v>251</v>
      </c>
      <c r="F15" s="93" t="s">
        <v>252</v>
      </c>
      <c r="G15" s="93" t="s">
        <v>253</v>
      </c>
      <c r="H15" s="71"/>
    </row>
    <row r="16" spans="1:8" ht="15.6">
      <c r="A16" s="95">
        <v>1</v>
      </c>
      <c r="B16" s="96" t="s">
        <v>254</v>
      </c>
      <c r="C16" s="97" t="s">
        <v>255</v>
      </c>
      <c r="D16" s="96" t="s">
        <v>35</v>
      </c>
      <c r="E16" s="98">
        <f>E10</f>
        <v>215</v>
      </c>
      <c r="F16" s="99"/>
      <c r="G16" s="100">
        <f t="shared" ref="G16:G27" si="0">E16*F16</f>
        <v>0</v>
      </c>
      <c r="H16" s="71"/>
    </row>
    <row r="17" spans="1:8" ht="15.6">
      <c r="A17" s="95">
        <v>2</v>
      </c>
      <c r="B17" s="101" t="s">
        <v>256</v>
      </c>
      <c r="C17" s="102" t="s">
        <v>257</v>
      </c>
      <c r="D17" s="103" t="s">
        <v>35</v>
      </c>
      <c r="E17" s="98">
        <f>E16</f>
        <v>215</v>
      </c>
      <c r="F17" s="99"/>
      <c r="G17" s="100">
        <f t="shared" si="0"/>
        <v>0</v>
      </c>
      <c r="H17" s="71"/>
    </row>
    <row r="18" spans="1:8" ht="15.6">
      <c r="A18" s="95">
        <v>3</v>
      </c>
      <c r="B18" s="101" t="s">
        <v>258</v>
      </c>
      <c r="C18" s="56" t="s">
        <v>259</v>
      </c>
      <c r="D18" s="104" t="s">
        <v>35</v>
      </c>
      <c r="E18" s="98">
        <f>E17</f>
        <v>215</v>
      </c>
      <c r="F18" s="105"/>
      <c r="G18" s="100">
        <f t="shared" si="0"/>
        <v>0</v>
      </c>
      <c r="H18" s="71"/>
    </row>
    <row r="19" spans="1:8" ht="15.6">
      <c r="A19" s="95">
        <v>4</v>
      </c>
      <c r="B19" s="101" t="s">
        <v>260</v>
      </c>
      <c r="C19" s="56" t="s">
        <v>261</v>
      </c>
      <c r="D19" s="106" t="s">
        <v>35</v>
      </c>
      <c r="E19" s="98">
        <f>E16</f>
        <v>215</v>
      </c>
      <c r="F19" s="105"/>
      <c r="G19" s="100">
        <f t="shared" si="0"/>
        <v>0</v>
      </c>
      <c r="H19" s="71"/>
    </row>
    <row r="20" spans="1:8" ht="15.6">
      <c r="A20" s="95">
        <v>5</v>
      </c>
      <c r="B20" s="101" t="s">
        <v>262</v>
      </c>
      <c r="C20" s="56" t="s">
        <v>263</v>
      </c>
      <c r="D20" s="107" t="s">
        <v>35</v>
      </c>
      <c r="E20" s="108">
        <f>E16</f>
        <v>215</v>
      </c>
      <c r="F20" s="109"/>
      <c r="G20" s="100">
        <f t="shared" si="0"/>
        <v>0</v>
      </c>
      <c r="H20" s="71"/>
    </row>
    <row r="21" spans="1:8" ht="15.6">
      <c r="A21" s="95">
        <v>6</v>
      </c>
      <c r="B21" s="101" t="s">
        <v>254</v>
      </c>
      <c r="C21" s="110" t="s">
        <v>264</v>
      </c>
      <c r="D21" s="96" t="s">
        <v>35</v>
      </c>
      <c r="E21" s="98">
        <f>E16</f>
        <v>215</v>
      </c>
      <c r="F21" s="111"/>
      <c r="G21" s="100">
        <f t="shared" si="0"/>
        <v>0</v>
      </c>
      <c r="H21" s="71"/>
    </row>
    <row r="22" spans="1:8" ht="15.6">
      <c r="A22" s="95">
        <v>7</v>
      </c>
      <c r="B22" s="101" t="s">
        <v>265</v>
      </c>
      <c r="C22" s="110" t="s">
        <v>266</v>
      </c>
      <c r="D22" s="96" t="s">
        <v>35</v>
      </c>
      <c r="E22" s="98">
        <f>E16</f>
        <v>215</v>
      </c>
      <c r="F22" s="111"/>
      <c r="G22" s="100">
        <f t="shared" si="0"/>
        <v>0</v>
      </c>
      <c r="H22" s="71"/>
    </row>
    <row r="23" spans="1:8" ht="15.6">
      <c r="A23" s="95">
        <v>9</v>
      </c>
      <c r="B23" s="101" t="s">
        <v>254</v>
      </c>
      <c r="C23" s="110" t="s">
        <v>267</v>
      </c>
      <c r="D23" s="96" t="s">
        <v>35</v>
      </c>
      <c r="E23" s="98">
        <f>E16</f>
        <v>215</v>
      </c>
      <c r="F23" s="111"/>
      <c r="G23" s="100">
        <f t="shared" si="0"/>
        <v>0</v>
      </c>
      <c r="H23" s="71"/>
    </row>
    <row r="24" spans="1:8" ht="17.399999999999999">
      <c r="A24" s="95">
        <v>10</v>
      </c>
      <c r="B24" s="101" t="s">
        <v>254</v>
      </c>
      <c r="C24" s="112" t="s">
        <v>268</v>
      </c>
      <c r="D24" s="118" t="s">
        <v>177</v>
      </c>
      <c r="E24" s="108">
        <f>E16</f>
        <v>215</v>
      </c>
      <c r="F24" s="85"/>
      <c r="G24" s="100">
        <f t="shared" si="0"/>
        <v>0</v>
      </c>
      <c r="H24" s="71"/>
    </row>
    <row r="25" spans="1:8" ht="17.399999999999999">
      <c r="A25" s="95">
        <v>11</v>
      </c>
      <c r="B25" s="101" t="s">
        <v>195</v>
      </c>
      <c r="C25" s="113" t="s">
        <v>269</v>
      </c>
      <c r="D25" s="114" t="s">
        <v>362</v>
      </c>
      <c r="E25" s="114">
        <f>E16*0.03</f>
        <v>6.45</v>
      </c>
      <c r="F25" s="115"/>
      <c r="G25" s="100">
        <f t="shared" si="0"/>
        <v>0</v>
      </c>
      <c r="H25" s="71"/>
    </row>
    <row r="26" spans="1:8" ht="15.6">
      <c r="A26" s="95">
        <v>12</v>
      </c>
      <c r="B26" s="116" t="s">
        <v>270</v>
      </c>
      <c r="C26" s="117" t="s">
        <v>271</v>
      </c>
      <c r="D26" s="118" t="s">
        <v>59</v>
      </c>
      <c r="E26" s="118">
        <f>E16*0.01</f>
        <v>2.15</v>
      </c>
      <c r="F26" s="119"/>
      <c r="G26" s="100">
        <f t="shared" si="0"/>
        <v>0</v>
      </c>
      <c r="H26" s="71"/>
    </row>
    <row r="27" spans="1:8" ht="15.6">
      <c r="A27" s="95">
        <v>13</v>
      </c>
      <c r="B27" s="116" t="s">
        <v>254</v>
      </c>
      <c r="C27" s="117" t="s">
        <v>272</v>
      </c>
      <c r="D27" s="96" t="s">
        <v>35</v>
      </c>
      <c r="E27" s="98">
        <f>E21</f>
        <v>215</v>
      </c>
      <c r="F27" s="99"/>
      <c r="G27" s="100">
        <f t="shared" si="0"/>
        <v>0</v>
      </c>
      <c r="H27" s="71"/>
    </row>
    <row r="28" spans="1:8" ht="15.6">
      <c r="A28" s="120" t="s">
        <v>245</v>
      </c>
      <c r="B28" s="121"/>
      <c r="C28" s="121"/>
      <c r="D28" s="122"/>
      <c r="E28" s="122"/>
      <c r="F28" s="122"/>
      <c r="G28" s="123">
        <f>SUM(G16:G27)</f>
        <v>0</v>
      </c>
      <c r="H28" s="71"/>
    </row>
    <row r="29" spans="1:8" ht="15.6">
      <c r="A29" s="124"/>
      <c r="B29" s="124"/>
      <c r="C29" s="124"/>
      <c r="D29" s="125"/>
      <c r="E29" s="125"/>
      <c r="F29" s="125"/>
      <c r="G29" s="126"/>
      <c r="H29" s="71"/>
    </row>
    <row r="30" spans="1:8" ht="15.6">
      <c r="A30" s="89"/>
      <c r="B30" s="75" t="s">
        <v>273</v>
      </c>
      <c r="C30" s="91"/>
      <c r="D30" s="91"/>
      <c r="E30" s="91"/>
      <c r="F30" s="91"/>
      <c r="G30" s="91"/>
      <c r="H30" s="71"/>
    </row>
    <row r="31" spans="1:8" ht="15.6">
      <c r="A31" s="68"/>
      <c r="B31" s="90" t="s">
        <v>274</v>
      </c>
      <c r="C31" s="91"/>
      <c r="D31" s="91"/>
      <c r="E31" s="91"/>
      <c r="F31" s="91"/>
      <c r="G31" s="91"/>
      <c r="H31" s="71"/>
    </row>
    <row r="32" spans="1:8" ht="15.6">
      <c r="A32" s="93" t="s">
        <v>13</v>
      </c>
      <c r="B32" s="540" t="s">
        <v>275</v>
      </c>
      <c r="C32" s="541"/>
      <c r="D32" s="79" t="s">
        <v>250</v>
      </c>
      <c r="E32" s="79" t="s">
        <v>251</v>
      </c>
      <c r="F32" s="79" t="s">
        <v>252</v>
      </c>
      <c r="G32" s="79" t="s">
        <v>253</v>
      </c>
      <c r="H32" s="71"/>
    </row>
    <row r="33" spans="1:8" ht="15.6">
      <c r="A33" s="85">
        <v>1</v>
      </c>
      <c r="B33" s="542" t="s">
        <v>364</v>
      </c>
      <c r="C33" s="543"/>
      <c r="D33" s="101" t="s">
        <v>35</v>
      </c>
      <c r="E33" s="85">
        <f>E10*3</f>
        <v>645</v>
      </c>
      <c r="F33" s="85"/>
      <c r="G33" s="127">
        <f t="shared" ref="G33:G38" si="1">E33*F33</f>
        <v>0</v>
      </c>
      <c r="H33" s="71"/>
    </row>
    <row r="34" spans="1:8" ht="15.6">
      <c r="A34" s="85">
        <v>2</v>
      </c>
      <c r="B34" s="533" t="s">
        <v>367</v>
      </c>
      <c r="C34" s="534"/>
      <c r="D34" s="116" t="s">
        <v>35</v>
      </c>
      <c r="E34" s="128">
        <f>E10</f>
        <v>215</v>
      </c>
      <c r="F34" s="128"/>
      <c r="G34" s="127">
        <f t="shared" si="1"/>
        <v>0</v>
      </c>
      <c r="H34" s="71"/>
    </row>
    <row r="35" spans="1:8" ht="15.6">
      <c r="A35" s="85">
        <v>3</v>
      </c>
      <c r="B35" s="533" t="s">
        <v>276</v>
      </c>
      <c r="C35" s="534"/>
      <c r="D35" s="116" t="s">
        <v>277</v>
      </c>
      <c r="E35" s="128">
        <f>E10/2</f>
        <v>107.5</v>
      </c>
      <c r="F35" s="128"/>
      <c r="G35" s="127">
        <f t="shared" si="1"/>
        <v>0</v>
      </c>
      <c r="H35" s="71"/>
    </row>
    <row r="36" spans="1:8" ht="17.399999999999999">
      <c r="A36" s="85">
        <v>4</v>
      </c>
      <c r="B36" s="533" t="s">
        <v>278</v>
      </c>
      <c r="C36" s="534"/>
      <c r="D36" s="116" t="s">
        <v>362</v>
      </c>
      <c r="E36" s="128">
        <f>E10*0.1</f>
        <v>21.5</v>
      </c>
      <c r="F36" s="96"/>
      <c r="G36" s="127">
        <f t="shared" si="1"/>
        <v>0</v>
      </c>
      <c r="H36" s="71"/>
    </row>
    <row r="37" spans="1:8" ht="15.6">
      <c r="A37" s="85">
        <v>5</v>
      </c>
      <c r="B37" s="533" t="s">
        <v>279</v>
      </c>
      <c r="C37" s="534"/>
      <c r="D37" s="116" t="s">
        <v>106</v>
      </c>
      <c r="E37" s="128">
        <f>E10/1000*5</f>
        <v>1.075</v>
      </c>
      <c r="F37" s="96"/>
      <c r="G37" s="127">
        <f t="shared" si="1"/>
        <v>0</v>
      </c>
      <c r="H37" s="71"/>
    </row>
    <row r="38" spans="1:8" ht="15.6">
      <c r="A38" s="85">
        <v>6</v>
      </c>
      <c r="B38" s="533" t="s">
        <v>280</v>
      </c>
      <c r="C38" s="534"/>
      <c r="D38" s="101" t="s">
        <v>277</v>
      </c>
      <c r="E38" s="85">
        <f>E34*1.5</f>
        <v>322.5</v>
      </c>
      <c r="F38" s="111"/>
      <c r="G38" s="127">
        <f t="shared" si="1"/>
        <v>0</v>
      </c>
      <c r="H38" s="71"/>
    </row>
    <row r="39" spans="1:8" ht="15.6">
      <c r="A39" s="80" t="s">
        <v>245</v>
      </c>
      <c r="B39" s="129"/>
      <c r="C39" s="80"/>
      <c r="D39" s="79"/>
      <c r="E39" s="79" t="s">
        <v>12</v>
      </c>
      <c r="F39" s="79"/>
      <c r="G39" s="130">
        <f>SUM(G33:G38)</f>
        <v>0</v>
      </c>
      <c r="H39" s="71"/>
    </row>
    <row r="40" spans="1:8" ht="15.6">
      <c r="A40" s="68"/>
      <c r="B40" s="90"/>
      <c r="C40" s="131"/>
      <c r="D40" s="90"/>
      <c r="E40" s="90"/>
      <c r="F40" s="90"/>
      <c r="G40" s="90"/>
      <c r="H40" s="71"/>
    </row>
    <row r="41" spans="1:8" ht="15.6">
      <c r="A41" s="131"/>
      <c r="B41" s="75" t="s">
        <v>281</v>
      </c>
      <c r="C41" s="89"/>
      <c r="D41" s="89"/>
      <c r="E41" s="89"/>
      <c r="F41" s="89"/>
      <c r="G41" s="89"/>
      <c r="H41" s="71"/>
    </row>
    <row r="42" spans="1:8" ht="15.6">
      <c r="A42" s="131"/>
      <c r="B42" s="56" t="s">
        <v>282</v>
      </c>
      <c r="C42" s="535"/>
      <c r="D42" s="536"/>
      <c r="E42" s="536"/>
      <c r="F42" s="537"/>
      <c r="G42" s="127">
        <f>G10</f>
        <v>0</v>
      </c>
      <c r="H42" s="71"/>
    </row>
    <row r="43" spans="1:8" ht="15.6">
      <c r="A43" s="68"/>
      <c r="B43" s="56" t="s">
        <v>283</v>
      </c>
      <c r="C43" s="535"/>
      <c r="D43" s="536"/>
      <c r="E43" s="536"/>
      <c r="F43" s="537"/>
      <c r="G43" s="127">
        <f>G28</f>
        <v>0</v>
      </c>
      <c r="H43" s="71"/>
    </row>
    <row r="44" spans="1:8" ht="15.6">
      <c r="A44" s="68"/>
      <c r="B44" s="56" t="s">
        <v>284</v>
      </c>
      <c r="C44" s="535"/>
      <c r="D44" s="536"/>
      <c r="E44" s="536"/>
      <c r="F44" s="537"/>
      <c r="G44" s="127">
        <f>G39</f>
        <v>0</v>
      </c>
      <c r="H44" s="71"/>
    </row>
    <row r="45" spans="1:8" ht="15.6">
      <c r="A45" s="68"/>
      <c r="B45" s="538" t="s">
        <v>285</v>
      </c>
      <c r="C45" s="538"/>
      <c r="D45" s="538"/>
      <c r="E45" s="538"/>
      <c r="F45" s="538"/>
      <c r="G45" s="127">
        <f>SUM(G42:G44)</f>
        <v>0</v>
      </c>
      <c r="H45" s="71"/>
    </row>
    <row r="46" spans="1:8" ht="15.6">
      <c r="A46" s="68"/>
      <c r="B46" s="539" t="s">
        <v>286</v>
      </c>
      <c r="C46" s="539"/>
      <c r="D46" s="539"/>
      <c r="E46" s="539"/>
      <c r="F46" s="539"/>
      <c r="G46" s="130">
        <f>G45*1.21</f>
        <v>0</v>
      </c>
      <c r="H46" s="71"/>
    </row>
    <row r="47" spans="1:8" ht="14.4">
      <c r="A47" s="71"/>
      <c r="B47" s="71"/>
      <c r="C47" s="71"/>
      <c r="D47" s="71"/>
      <c r="E47" s="71"/>
      <c r="F47" s="71"/>
      <c r="G47" s="71"/>
      <c r="H47" s="71"/>
    </row>
    <row r="48" spans="1:8" ht="14.4">
      <c r="A48" s="71"/>
      <c r="B48" s="71"/>
      <c r="C48" s="71"/>
      <c r="D48" s="71"/>
      <c r="E48" s="71"/>
      <c r="F48" s="71"/>
      <c r="G48" s="71"/>
      <c r="H48" s="71"/>
    </row>
    <row r="49" spans="1:8" ht="15.6">
      <c r="A49" s="75" t="s">
        <v>287</v>
      </c>
      <c r="B49" s="89"/>
      <c r="C49" s="91"/>
      <c r="D49" s="92"/>
      <c r="E49" s="92"/>
      <c r="F49" s="92"/>
      <c r="G49" s="91"/>
      <c r="H49" s="71"/>
    </row>
    <row r="50" spans="1:8" ht="15.6">
      <c r="A50" s="90" t="s">
        <v>288</v>
      </c>
      <c r="B50" s="89"/>
      <c r="C50" s="91"/>
      <c r="D50" s="92"/>
      <c r="E50" s="92"/>
      <c r="F50" s="92"/>
      <c r="G50" s="91"/>
      <c r="H50" s="71"/>
    </row>
    <row r="51" spans="1:8" ht="15.6">
      <c r="A51" s="96" t="s">
        <v>13</v>
      </c>
      <c r="B51" s="96" t="s">
        <v>248</v>
      </c>
      <c r="C51" s="132" t="s">
        <v>249</v>
      </c>
      <c r="D51" s="133" t="s">
        <v>250</v>
      </c>
      <c r="E51" s="133" t="s">
        <v>251</v>
      </c>
      <c r="F51" s="133" t="s">
        <v>252</v>
      </c>
      <c r="G51" s="133" t="s">
        <v>253</v>
      </c>
      <c r="H51" s="71"/>
    </row>
    <row r="52" spans="1:8" ht="15.6">
      <c r="A52" s="96">
        <v>1</v>
      </c>
      <c r="B52" s="134" t="s">
        <v>254</v>
      </c>
      <c r="C52" s="135" t="s">
        <v>289</v>
      </c>
      <c r="D52" s="98" t="s">
        <v>35</v>
      </c>
      <c r="E52" s="136">
        <v>215</v>
      </c>
      <c r="F52" s="96"/>
      <c r="G52" s="137">
        <f>E52*F52</f>
        <v>0</v>
      </c>
      <c r="H52" s="71"/>
    </row>
    <row r="53" spans="1:8" ht="15.6">
      <c r="A53" s="96">
        <v>2</v>
      </c>
      <c r="B53" s="138" t="s">
        <v>254</v>
      </c>
      <c r="C53" s="135" t="s">
        <v>290</v>
      </c>
      <c r="D53" s="98" t="s">
        <v>35</v>
      </c>
      <c r="E53" s="136">
        <v>215</v>
      </c>
      <c r="F53" s="96"/>
      <c r="G53" s="137">
        <f>E53*F53</f>
        <v>0</v>
      </c>
      <c r="H53" s="71"/>
    </row>
    <row r="54" spans="1:8" ht="31.2">
      <c r="A54" s="96">
        <v>3</v>
      </c>
      <c r="B54" s="138" t="s">
        <v>254</v>
      </c>
      <c r="C54" s="135" t="s">
        <v>291</v>
      </c>
      <c r="D54" s="98" t="s">
        <v>35</v>
      </c>
      <c r="E54" s="136">
        <v>215</v>
      </c>
      <c r="F54" s="96"/>
      <c r="G54" s="137">
        <f>E54*F54</f>
        <v>0</v>
      </c>
      <c r="H54" s="71"/>
    </row>
    <row r="55" spans="1:8" ht="17.399999999999999">
      <c r="A55" s="139">
        <v>4</v>
      </c>
      <c r="B55" s="140" t="s">
        <v>254</v>
      </c>
      <c r="C55" s="141" t="s">
        <v>292</v>
      </c>
      <c r="D55" s="118" t="s">
        <v>177</v>
      </c>
      <c r="E55" s="142">
        <v>43</v>
      </c>
      <c r="F55" s="139"/>
      <c r="G55" s="143">
        <f>E55*F55</f>
        <v>0</v>
      </c>
      <c r="H55" s="71"/>
    </row>
    <row r="56" spans="1:8" ht="15.6">
      <c r="A56" s="529" t="s">
        <v>293</v>
      </c>
      <c r="B56" s="529"/>
      <c r="C56" s="529"/>
      <c r="D56" s="529"/>
      <c r="E56" s="529"/>
      <c r="F56" s="529"/>
      <c r="G56" s="144">
        <f>SUM(G52:G55)</f>
        <v>0</v>
      </c>
      <c r="H56" s="71"/>
    </row>
    <row r="57" spans="1:8" ht="15.6">
      <c r="A57" s="529" t="s">
        <v>294</v>
      </c>
      <c r="B57" s="529"/>
      <c r="C57" s="529"/>
      <c r="D57" s="529"/>
      <c r="E57" s="529"/>
      <c r="F57" s="529"/>
      <c r="G57" s="144">
        <f>G56*1.21</f>
        <v>0</v>
      </c>
      <c r="H57" s="71"/>
    </row>
    <row r="58" spans="1:8" ht="15.6">
      <c r="A58" s="145" t="s">
        <v>295</v>
      </c>
      <c r="B58" s="110"/>
      <c r="C58" s="146"/>
      <c r="D58" s="146"/>
      <c r="E58" s="146"/>
      <c r="F58" s="147"/>
      <c r="G58" s="148">
        <f>G56*3</f>
        <v>0</v>
      </c>
      <c r="H58" s="71"/>
    </row>
    <row r="59" spans="1:8" ht="15.6">
      <c r="A59" s="530" t="s">
        <v>296</v>
      </c>
      <c r="B59" s="531"/>
      <c r="C59" s="531"/>
      <c r="D59" s="531"/>
      <c r="E59" s="531"/>
      <c r="F59" s="532"/>
      <c r="G59" s="149">
        <f>G58*1.21</f>
        <v>0</v>
      </c>
      <c r="H59" s="71"/>
    </row>
    <row r="60" spans="1:8" ht="14.4">
      <c r="A60" s="71"/>
      <c r="B60" s="71"/>
      <c r="C60" s="71"/>
      <c r="D60" s="71"/>
      <c r="E60" s="71"/>
      <c r="F60" s="71"/>
      <c r="G60" s="71"/>
      <c r="H60" s="71"/>
    </row>
    <row r="61" spans="1:8" ht="14.4">
      <c r="A61" s="71"/>
      <c r="B61" s="71"/>
      <c r="C61" s="71"/>
      <c r="D61" s="71"/>
      <c r="E61" s="71"/>
      <c r="F61" s="71"/>
      <c r="G61" s="71"/>
      <c r="H61" s="71"/>
    </row>
    <row r="62" spans="1:8" ht="14.4">
      <c r="A62" s="71"/>
      <c r="B62" s="71"/>
      <c r="C62" s="71"/>
      <c r="D62" s="71"/>
      <c r="E62" s="71"/>
      <c r="F62" s="71"/>
      <c r="G62" s="71"/>
      <c r="H62" s="71"/>
    </row>
    <row r="63" spans="1:8" ht="14.4">
      <c r="A63" s="71"/>
      <c r="B63" s="71"/>
      <c r="C63" s="71"/>
      <c r="D63" s="71"/>
      <c r="E63" s="71"/>
      <c r="F63" s="71"/>
      <c r="G63" s="71"/>
      <c r="H63" s="71"/>
    </row>
    <row r="64" spans="1:8" ht="14.4">
      <c r="A64" s="71"/>
      <c r="B64" s="71"/>
      <c r="C64" s="71"/>
      <c r="D64" s="71"/>
      <c r="E64" s="71"/>
      <c r="F64" s="71"/>
      <c r="G64" s="71"/>
      <c r="H64" s="71"/>
    </row>
    <row r="65" spans="1:8" ht="14.4">
      <c r="A65" s="71"/>
      <c r="B65" s="71"/>
      <c r="C65" s="71"/>
      <c r="D65" s="71"/>
      <c r="E65" s="71"/>
      <c r="F65" s="71"/>
      <c r="G65" s="71"/>
      <c r="H65" s="71"/>
    </row>
    <row r="66" spans="1:8" ht="14.4">
      <c r="A66" s="71"/>
      <c r="B66" s="71"/>
      <c r="C66" s="71"/>
      <c r="D66" s="71"/>
      <c r="E66" s="71"/>
      <c r="F66" s="71"/>
      <c r="G66" s="71"/>
      <c r="H66" s="71"/>
    </row>
    <row r="67" spans="1:8" ht="14.4">
      <c r="A67" s="71"/>
      <c r="B67" s="71"/>
      <c r="C67" s="71"/>
      <c r="D67" s="71"/>
      <c r="E67" s="71"/>
      <c r="F67" s="71"/>
      <c r="G67" s="71"/>
      <c r="H67" s="71"/>
    </row>
    <row r="68" spans="1:8" ht="14.4">
      <c r="A68" s="71"/>
      <c r="B68" s="71"/>
      <c r="C68" s="71"/>
      <c r="D68" s="71"/>
      <c r="E68" s="71"/>
      <c r="F68" s="71"/>
      <c r="G68" s="71"/>
      <c r="H68" s="71"/>
    </row>
    <row r="69" spans="1:8" ht="14.4">
      <c r="A69" s="71"/>
      <c r="B69" s="71"/>
      <c r="C69" s="71"/>
      <c r="D69" s="71"/>
      <c r="E69" s="71"/>
      <c r="F69" s="71"/>
      <c r="G69" s="71"/>
      <c r="H69" s="71"/>
    </row>
    <row r="70" spans="1:8" ht="14.4">
      <c r="A70" s="71"/>
      <c r="B70" s="71"/>
      <c r="C70" s="71"/>
      <c r="D70" s="71"/>
      <c r="E70" s="71"/>
      <c r="F70" s="71"/>
      <c r="G70" s="71"/>
      <c r="H70" s="71"/>
    </row>
    <row r="71" spans="1:8" ht="14.4">
      <c r="A71" s="71"/>
      <c r="B71" s="71"/>
      <c r="C71" s="71"/>
      <c r="D71" s="71"/>
      <c r="E71" s="71"/>
      <c r="F71" s="71"/>
      <c r="G71" s="71"/>
      <c r="H71" s="71"/>
    </row>
    <row r="72" spans="1:8" ht="14.4">
      <c r="A72" s="71"/>
      <c r="B72" s="71"/>
      <c r="C72" s="71"/>
      <c r="D72" s="71"/>
      <c r="E72" s="71"/>
      <c r="F72" s="71"/>
      <c r="G72" s="71"/>
      <c r="H72" s="71"/>
    </row>
    <row r="73" spans="1:8" ht="14.4">
      <c r="A73" s="71"/>
      <c r="B73" s="71"/>
      <c r="C73" s="71"/>
      <c r="D73" s="71"/>
      <c r="E73" s="71"/>
      <c r="F73" s="71"/>
      <c r="G73" s="71"/>
      <c r="H73" s="71"/>
    </row>
    <row r="74" spans="1:8" ht="14.4">
      <c r="A74" s="71"/>
      <c r="B74" s="71"/>
      <c r="C74" s="71"/>
      <c r="D74" s="71"/>
      <c r="E74" s="71"/>
      <c r="F74" s="71"/>
      <c r="G74" s="71"/>
      <c r="H74" s="71"/>
    </row>
    <row r="75" spans="1:8">
      <c r="A75" s="67"/>
      <c r="B75" s="67"/>
      <c r="C75" s="67"/>
      <c r="D75" s="67"/>
      <c r="E75" s="67"/>
      <c r="F75" s="67"/>
      <c r="G75" s="67"/>
    </row>
    <row r="76" spans="1:8">
      <c r="A76" s="67"/>
      <c r="B76" s="67"/>
      <c r="C76" s="67"/>
      <c r="D76" s="67"/>
      <c r="E76" s="67"/>
      <c r="F76" s="67"/>
      <c r="G76" s="67"/>
    </row>
    <row r="77" spans="1:8">
      <c r="A77" s="67"/>
      <c r="B77" s="67"/>
      <c r="C77" s="67"/>
      <c r="D77" s="67"/>
      <c r="E77" s="67"/>
      <c r="F77" s="67"/>
      <c r="G77" s="67"/>
    </row>
    <row r="78" spans="1:8">
      <c r="A78" s="67"/>
      <c r="B78" s="67"/>
      <c r="C78" s="67"/>
      <c r="D78" s="67"/>
      <c r="E78" s="67"/>
      <c r="F78" s="67"/>
      <c r="G78" s="67"/>
    </row>
    <row r="79" spans="1:8">
      <c r="A79" s="67"/>
      <c r="B79" s="67"/>
      <c r="C79" s="67"/>
      <c r="D79" s="67"/>
      <c r="E79" s="67"/>
      <c r="F79" s="67"/>
      <c r="G79" s="67"/>
    </row>
    <row r="80" spans="1:8">
      <c r="A80" s="67"/>
      <c r="B80" s="67"/>
      <c r="C80" s="67"/>
      <c r="D80" s="67"/>
      <c r="E80" s="67"/>
      <c r="F80" s="67"/>
      <c r="G80" s="67"/>
    </row>
    <row r="81" spans="1:7">
      <c r="A81" s="67"/>
      <c r="B81" s="67"/>
      <c r="C81" s="67"/>
      <c r="D81" s="67"/>
      <c r="E81" s="67"/>
      <c r="F81" s="67"/>
      <c r="G81" s="67"/>
    </row>
    <row r="82" spans="1:7">
      <c r="A82" s="67"/>
      <c r="B82" s="67"/>
      <c r="C82" s="67"/>
      <c r="D82" s="67"/>
      <c r="E82" s="67"/>
      <c r="F82" s="67"/>
      <c r="G82" s="67"/>
    </row>
    <row r="83" spans="1:7">
      <c r="A83" s="67"/>
      <c r="B83" s="67"/>
      <c r="C83" s="67"/>
      <c r="D83" s="67"/>
      <c r="E83" s="67"/>
      <c r="F83" s="67"/>
      <c r="G83" s="67"/>
    </row>
    <row r="84" spans="1:7">
      <c r="A84" s="67"/>
      <c r="B84" s="67"/>
      <c r="C84" s="67"/>
      <c r="D84" s="67"/>
      <c r="E84" s="67"/>
      <c r="F84" s="67"/>
      <c r="G84" s="67"/>
    </row>
    <row r="85" spans="1:7">
      <c r="A85" s="67"/>
      <c r="B85" s="67"/>
      <c r="C85" s="67"/>
      <c r="D85" s="67"/>
      <c r="E85" s="67"/>
      <c r="F85" s="67"/>
      <c r="G85" s="67"/>
    </row>
    <row r="86" spans="1:7">
      <c r="A86" s="67"/>
      <c r="B86" s="67"/>
      <c r="C86" s="67"/>
      <c r="D86" s="67"/>
      <c r="E86" s="67"/>
      <c r="F86" s="67"/>
      <c r="G86" s="67"/>
    </row>
    <row r="87" spans="1:7">
      <c r="A87" s="67"/>
      <c r="B87" s="67"/>
      <c r="C87" s="67"/>
      <c r="D87" s="67"/>
      <c r="E87" s="67"/>
      <c r="F87" s="67"/>
      <c r="G87" s="67"/>
    </row>
    <row r="88" spans="1:7">
      <c r="A88" s="67"/>
      <c r="B88" s="67"/>
      <c r="C88" s="67"/>
      <c r="D88" s="67"/>
      <c r="E88" s="67"/>
      <c r="F88" s="67"/>
      <c r="G88" s="67"/>
    </row>
    <row r="89" spans="1:7">
      <c r="A89" s="67"/>
      <c r="B89" s="67"/>
      <c r="C89" s="67"/>
      <c r="D89" s="67"/>
      <c r="E89" s="67"/>
      <c r="F89" s="67"/>
      <c r="G89" s="67"/>
    </row>
    <row r="90" spans="1:7">
      <c r="A90" s="67"/>
      <c r="B90" s="67"/>
      <c r="C90" s="67"/>
      <c r="D90" s="67"/>
      <c r="E90" s="67"/>
      <c r="F90" s="67"/>
      <c r="G90" s="67"/>
    </row>
    <row r="91" spans="1:7">
      <c r="A91" s="67"/>
      <c r="B91" s="67"/>
      <c r="C91" s="67"/>
      <c r="D91" s="67"/>
      <c r="E91" s="67"/>
      <c r="F91" s="67"/>
      <c r="G91" s="67"/>
    </row>
    <row r="92" spans="1:7">
      <c r="A92" s="67"/>
      <c r="B92" s="67"/>
      <c r="C92" s="67"/>
      <c r="D92" s="67"/>
      <c r="E92" s="67"/>
      <c r="F92" s="67"/>
      <c r="G92" s="67"/>
    </row>
    <row r="93" spans="1:7">
      <c r="A93" s="67"/>
      <c r="B93" s="67"/>
      <c r="C93" s="67"/>
      <c r="D93" s="67"/>
      <c r="E93" s="67"/>
      <c r="F93" s="67"/>
      <c r="G93" s="67"/>
    </row>
    <row r="94" spans="1:7">
      <c r="A94" s="67"/>
      <c r="B94" s="67"/>
      <c r="C94" s="67"/>
      <c r="D94" s="67"/>
      <c r="E94" s="67"/>
      <c r="F94" s="67"/>
      <c r="G94" s="67"/>
    </row>
    <row r="95" spans="1:7">
      <c r="A95" s="67"/>
      <c r="B95" s="67"/>
      <c r="C95" s="67"/>
      <c r="D95" s="67"/>
      <c r="E95" s="67"/>
      <c r="F95" s="67"/>
      <c r="G95" s="67"/>
    </row>
    <row r="96" spans="1:7">
      <c r="A96" s="67"/>
      <c r="B96" s="67"/>
      <c r="C96" s="67"/>
      <c r="D96" s="67"/>
      <c r="E96" s="67"/>
      <c r="F96" s="67"/>
      <c r="G96" s="67"/>
    </row>
    <row r="97" spans="1:7">
      <c r="A97" s="67"/>
      <c r="B97" s="67"/>
      <c r="C97" s="67"/>
      <c r="D97" s="67"/>
      <c r="E97" s="67"/>
      <c r="F97" s="67"/>
      <c r="G97" s="67"/>
    </row>
    <row r="98" spans="1:7">
      <c r="A98" s="67"/>
      <c r="B98" s="67"/>
      <c r="C98" s="67"/>
      <c r="D98" s="67"/>
      <c r="E98" s="67"/>
      <c r="F98" s="67"/>
      <c r="G98" s="67"/>
    </row>
    <row r="99" spans="1:7">
      <c r="A99" s="67"/>
      <c r="B99" s="67"/>
      <c r="C99" s="67"/>
      <c r="D99" s="67"/>
      <c r="E99" s="67"/>
      <c r="F99" s="67"/>
      <c r="G99" s="67"/>
    </row>
    <row r="100" spans="1:7">
      <c r="A100" s="67"/>
      <c r="B100" s="67"/>
      <c r="C100" s="67"/>
      <c r="D100" s="67"/>
      <c r="E100" s="67"/>
      <c r="F100" s="67"/>
      <c r="G100" s="67"/>
    </row>
    <row r="101" spans="1:7">
      <c r="A101" s="67"/>
      <c r="B101" s="67"/>
      <c r="C101" s="67"/>
      <c r="D101" s="67"/>
      <c r="E101" s="67"/>
      <c r="F101" s="67"/>
      <c r="G101" s="67"/>
    </row>
    <row r="102" spans="1:7">
      <c r="A102" s="67"/>
      <c r="B102" s="67"/>
      <c r="C102" s="67"/>
      <c r="D102" s="67"/>
      <c r="E102" s="67"/>
      <c r="F102" s="67"/>
      <c r="G102" s="67"/>
    </row>
    <row r="103" spans="1:7">
      <c r="A103" s="67"/>
      <c r="B103" s="67"/>
      <c r="C103" s="67"/>
      <c r="D103" s="67"/>
      <c r="E103" s="67"/>
      <c r="F103" s="67"/>
      <c r="G103" s="67"/>
    </row>
    <row r="104" spans="1:7">
      <c r="A104" s="67"/>
      <c r="B104" s="67"/>
      <c r="C104" s="67"/>
      <c r="D104" s="67"/>
      <c r="E104" s="67"/>
      <c r="F104" s="67"/>
      <c r="G104" s="67"/>
    </row>
    <row r="105" spans="1:7">
      <c r="A105" s="67"/>
      <c r="B105" s="67"/>
      <c r="C105" s="67"/>
      <c r="D105" s="67"/>
      <c r="E105" s="67"/>
      <c r="F105" s="67"/>
      <c r="G105" s="67"/>
    </row>
    <row r="106" spans="1:7">
      <c r="A106" s="67"/>
      <c r="B106" s="67"/>
      <c r="C106" s="67"/>
      <c r="D106" s="67"/>
      <c r="E106" s="67"/>
      <c r="F106" s="67"/>
      <c r="G106" s="67"/>
    </row>
    <row r="107" spans="1:7">
      <c r="A107" s="67"/>
      <c r="B107" s="67"/>
      <c r="C107" s="67"/>
      <c r="D107" s="67"/>
      <c r="E107" s="67"/>
      <c r="F107" s="67"/>
      <c r="G107" s="67"/>
    </row>
    <row r="108" spans="1:7">
      <c r="A108" s="67"/>
      <c r="B108" s="67"/>
      <c r="C108" s="67"/>
      <c r="D108" s="67"/>
      <c r="E108" s="67"/>
      <c r="F108" s="67"/>
      <c r="G108" s="67"/>
    </row>
    <row r="109" spans="1:7">
      <c r="A109" s="67"/>
      <c r="B109" s="67"/>
      <c r="C109" s="67"/>
      <c r="D109" s="67"/>
      <c r="E109" s="67"/>
      <c r="F109" s="67"/>
      <c r="G109" s="67"/>
    </row>
    <row r="110" spans="1:7">
      <c r="A110" s="67"/>
      <c r="B110" s="67"/>
      <c r="C110" s="67"/>
      <c r="D110" s="67"/>
      <c r="E110" s="67"/>
      <c r="F110" s="67"/>
      <c r="G110" s="67"/>
    </row>
    <row r="111" spans="1:7">
      <c r="A111" s="67"/>
      <c r="B111" s="67"/>
      <c r="C111" s="67"/>
      <c r="D111" s="67"/>
      <c r="E111" s="67"/>
      <c r="F111" s="67"/>
      <c r="G111" s="67"/>
    </row>
    <row r="112" spans="1:7">
      <c r="A112" s="67"/>
      <c r="B112" s="67"/>
      <c r="C112" s="67"/>
      <c r="D112" s="67"/>
      <c r="E112" s="67"/>
      <c r="F112" s="67"/>
      <c r="G112" s="67"/>
    </row>
    <row r="113" spans="1:7">
      <c r="A113" s="67"/>
      <c r="B113" s="67"/>
      <c r="C113" s="67"/>
      <c r="D113" s="67"/>
      <c r="E113" s="67"/>
      <c r="F113" s="67"/>
      <c r="G113" s="67"/>
    </row>
    <row r="114" spans="1:7">
      <c r="A114" s="67"/>
      <c r="B114" s="67"/>
      <c r="C114" s="67"/>
      <c r="D114" s="67"/>
      <c r="E114" s="67"/>
      <c r="F114" s="67"/>
      <c r="G114" s="67"/>
    </row>
    <row r="115" spans="1:7">
      <c r="A115" s="67"/>
      <c r="B115" s="67"/>
      <c r="C115" s="67"/>
      <c r="D115" s="67"/>
      <c r="E115" s="67"/>
      <c r="F115" s="67"/>
      <c r="G115" s="67"/>
    </row>
    <row r="116" spans="1:7">
      <c r="A116" s="67"/>
      <c r="B116" s="67"/>
      <c r="C116" s="67"/>
      <c r="D116" s="67"/>
      <c r="E116" s="67"/>
      <c r="F116" s="67"/>
      <c r="G116" s="67"/>
    </row>
    <row r="117" spans="1:7">
      <c r="A117" s="67"/>
      <c r="B117" s="67"/>
      <c r="C117" s="67"/>
      <c r="D117" s="67"/>
      <c r="E117" s="67"/>
      <c r="F117" s="67"/>
      <c r="G117" s="67"/>
    </row>
    <row r="118" spans="1:7">
      <c r="A118" s="67"/>
      <c r="B118" s="67"/>
      <c r="C118" s="67"/>
      <c r="D118" s="67"/>
      <c r="E118" s="67"/>
      <c r="F118" s="67"/>
      <c r="G118" s="67"/>
    </row>
    <row r="119" spans="1:7">
      <c r="A119" s="67"/>
      <c r="B119" s="67"/>
      <c r="C119" s="67"/>
      <c r="D119" s="67"/>
      <c r="E119" s="67"/>
      <c r="F119" s="67"/>
      <c r="G119" s="67"/>
    </row>
    <row r="120" spans="1:7">
      <c r="A120" s="67"/>
      <c r="B120" s="67"/>
      <c r="C120" s="67"/>
      <c r="D120" s="67"/>
      <c r="E120" s="67"/>
      <c r="F120" s="67"/>
      <c r="G120" s="67"/>
    </row>
    <row r="121" spans="1:7">
      <c r="A121" s="67"/>
      <c r="B121" s="67"/>
      <c r="C121" s="67"/>
      <c r="D121" s="67"/>
      <c r="E121" s="67"/>
      <c r="F121" s="67"/>
      <c r="G121" s="67"/>
    </row>
    <row r="122" spans="1:7">
      <c r="A122" s="67"/>
      <c r="B122" s="67"/>
      <c r="C122" s="67"/>
      <c r="D122" s="67"/>
      <c r="E122" s="67"/>
      <c r="F122" s="67"/>
      <c r="G122" s="67"/>
    </row>
    <row r="123" spans="1:7">
      <c r="A123" s="67"/>
      <c r="B123" s="67"/>
      <c r="C123" s="67"/>
      <c r="D123" s="67"/>
      <c r="E123" s="67"/>
      <c r="F123" s="67"/>
      <c r="G123" s="67"/>
    </row>
  </sheetData>
  <mergeCells count="15">
    <mergeCell ref="B37:C37"/>
    <mergeCell ref="B32:C32"/>
    <mergeCell ref="B33:C33"/>
    <mergeCell ref="B34:C34"/>
    <mergeCell ref="B35:C35"/>
    <mergeCell ref="B36:C36"/>
    <mergeCell ref="A56:F56"/>
    <mergeCell ref="A57:F57"/>
    <mergeCell ref="A59:F59"/>
    <mergeCell ref="B38:C38"/>
    <mergeCell ref="C42:F42"/>
    <mergeCell ref="C43:F43"/>
    <mergeCell ref="C44:F44"/>
    <mergeCell ref="B45:F45"/>
    <mergeCell ref="B46:F46"/>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23475</TotalTime>
  <Application>Microsoft Excel</Application>
  <DocSecurity>0</DocSecurity>
  <ScaleCrop>false</ScaleCrop>
  <HeadingPairs>
    <vt:vector size="4" baseType="variant">
      <vt:variant>
        <vt:lpstr>listy</vt:lpstr>
      </vt:variant>
      <vt:variant>
        <vt:i4>10</vt:i4>
      </vt:variant>
      <vt:variant>
        <vt:lpstr>Pojmenované oblasti</vt:lpstr>
      </vt:variant>
      <vt:variant>
        <vt:i4>5</vt:i4>
      </vt:variant>
    </vt:vector>
  </HeadingPairs>
  <TitlesOfParts>
    <vt:vector size="15" baseType="lpstr">
      <vt:lpstr>Titul. str.</vt:lpstr>
      <vt:lpstr>Rekapitulace</vt:lpstr>
      <vt:lpstr>Lokalita_A_-_PeO_1_</vt:lpstr>
      <vt:lpstr>Lokalita_B_-_PeO_2</vt:lpstr>
      <vt:lpstr>Lokality_Neuznatelné_náklady</vt:lpstr>
      <vt:lpstr>Lokalita_C_-_SDSO_2</vt:lpstr>
      <vt:lpstr>Výkaz_výměr</vt:lpstr>
      <vt:lpstr>Seznam_rostlin</vt:lpstr>
      <vt:lpstr>Větrolam Černý kopec</vt:lpstr>
      <vt:lpstr>VRN</vt:lpstr>
      <vt:lpstr>'Lokalita_A_-_PeO_1_'!Oblast_tisku</vt:lpstr>
      <vt:lpstr>'Lokalita_B_-_PeO_2'!Oblast_tisku</vt:lpstr>
      <vt:lpstr>'Lokalita_C_-_SDSO_2'!Oblast_tisku</vt:lpstr>
      <vt:lpstr>Lokality_Neuznatelné_náklady!Oblast_tisku</vt:lpstr>
      <vt:lpstr>'Titul. str.'!Oblast_tisku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Ladislava</dc:creator>
  <cp:lastModifiedBy>Štěpančíková Taťána, Ing.</cp:lastModifiedBy>
  <cp:revision>203</cp:revision>
  <cp:lastPrinted>2023-08-09T06:45:14Z</cp:lastPrinted>
  <dcterms:created xsi:type="dcterms:W3CDTF">2023-03-02T06:18:18Z</dcterms:created>
  <dcterms:modified xsi:type="dcterms:W3CDTF">2024-04-22T07:32:39Z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r8>0</vt:r8>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