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letajo\Desktop\"/>
    </mc:Choice>
  </mc:AlternateContent>
  <xr:revisionPtr revIDLastSave="0" documentId="8_{56A0AA46-58D2-40FE-8C72-0958F875054D}" xr6:coauthVersionLast="47" xr6:coauthVersionMax="47" xr10:uidLastSave="{00000000-0000-0000-0000-000000000000}"/>
  <bookViews>
    <workbookView xWindow="-120" yWindow="-120" windowWidth="29040" windowHeight="15840" xr2:uid="{D8B61A71-5BEE-403B-83D0-EF0CBF1BC2A8}"/>
  </bookViews>
  <sheets>
    <sheet name="1.2 - Výtah V2" sheetId="1" r:id="rId1"/>
    <sheet name="List2" sheetId="2" r:id="rId2"/>
  </sheets>
  <externalReferences>
    <externalReference r:id="rId3"/>
  </externalReferences>
  <definedNames>
    <definedName name="_xlnm._FilterDatabase" localSheetId="0" hidden="1">'1.2 - Výtah V2'!$C$134:$K$223</definedName>
    <definedName name="_xlnm.Print_Titles" localSheetId="0">'1.2 - Výtah V2'!$134:$134</definedName>
    <definedName name="_xlnm.Print_Area" localSheetId="0">'1.2 - Výtah V2'!$C$4:$J$76,'1.2 - Výtah V2'!$C$122:$J$223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23" i="1" l="1"/>
  <c r="BK222" i="1" s="1"/>
  <c r="J222" i="1" s="1"/>
  <c r="J115" i="1" s="1"/>
  <c r="BI223" i="1"/>
  <c r="BH223" i="1"/>
  <c r="BG223" i="1"/>
  <c r="BF223" i="1"/>
  <c r="BE223" i="1"/>
  <c r="T223" i="1"/>
  <c r="R223" i="1"/>
  <c r="R222" i="1" s="1"/>
  <c r="P223" i="1"/>
  <c r="J223" i="1"/>
  <c r="T222" i="1"/>
  <c r="P222" i="1"/>
  <c r="BK221" i="1"/>
  <c r="BK220" i="1" s="1"/>
  <c r="J220" i="1" s="1"/>
  <c r="J114" i="1" s="1"/>
  <c r="BI221" i="1"/>
  <c r="BH221" i="1"/>
  <c r="BG221" i="1"/>
  <c r="BE221" i="1"/>
  <c r="T221" i="1"/>
  <c r="T220" i="1" s="1"/>
  <c r="R221" i="1"/>
  <c r="P221" i="1"/>
  <c r="P220" i="1" s="1"/>
  <c r="J221" i="1"/>
  <c r="BF221" i="1" s="1"/>
  <c r="R220" i="1"/>
  <c r="BK219" i="1"/>
  <c r="BI219" i="1"/>
  <c r="BH219" i="1"/>
  <c r="BG219" i="1"/>
  <c r="BE219" i="1"/>
  <c r="T219" i="1"/>
  <c r="T218" i="1" s="1"/>
  <c r="T215" i="1" s="1"/>
  <c r="R219" i="1"/>
  <c r="R218" i="1" s="1"/>
  <c r="P219" i="1"/>
  <c r="J219" i="1"/>
  <c r="BF219" i="1" s="1"/>
  <c r="BK218" i="1"/>
  <c r="P218" i="1"/>
  <c r="J218" i="1"/>
  <c r="BK217" i="1"/>
  <c r="BK216" i="1" s="1"/>
  <c r="BI217" i="1"/>
  <c r="BH217" i="1"/>
  <c r="BG217" i="1"/>
  <c r="BF217" i="1"/>
  <c r="BE217" i="1"/>
  <c r="T217" i="1"/>
  <c r="R217" i="1"/>
  <c r="R216" i="1" s="1"/>
  <c r="P217" i="1"/>
  <c r="P216" i="1" s="1"/>
  <c r="P215" i="1" s="1"/>
  <c r="J217" i="1"/>
  <c r="T216" i="1"/>
  <c r="BK214" i="1"/>
  <c r="BI214" i="1"/>
  <c r="BH214" i="1"/>
  <c r="BG214" i="1"/>
  <c r="BF214" i="1"/>
  <c r="BE214" i="1"/>
  <c r="T214" i="1"/>
  <c r="R214" i="1"/>
  <c r="P214" i="1"/>
  <c r="J214" i="1"/>
  <c r="BK213" i="1"/>
  <c r="BI213" i="1"/>
  <c r="BH213" i="1"/>
  <c r="BG213" i="1"/>
  <c r="BF213" i="1"/>
  <c r="BE213" i="1"/>
  <c r="T213" i="1"/>
  <c r="R213" i="1"/>
  <c r="P213" i="1"/>
  <c r="J213" i="1"/>
  <c r="BK212" i="1"/>
  <c r="BI212" i="1"/>
  <c r="BH212" i="1"/>
  <c r="BG212" i="1"/>
  <c r="BE212" i="1"/>
  <c r="T212" i="1"/>
  <c r="R212" i="1"/>
  <c r="P212" i="1"/>
  <c r="J212" i="1"/>
  <c r="BF212" i="1" s="1"/>
  <c r="BK211" i="1"/>
  <c r="BI211" i="1"/>
  <c r="BH211" i="1"/>
  <c r="BG211" i="1"/>
  <c r="BE211" i="1"/>
  <c r="T211" i="1"/>
  <c r="R211" i="1"/>
  <c r="P211" i="1"/>
  <c r="J211" i="1"/>
  <c r="BF211" i="1" s="1"/>
  <c r="BK210" i="1"/>
  <c r="BI210" i="1"/>
  <c r="BH210" i="1"/>
  <c r="BG210" i="1"/>
  <c r="BF210" i="1"/>
  <c r="BE210" i="1"/>
  <c r="T210" i="1"/>
  <c r="R210" i="1"/>
  <c r="P210" i="1"/>
  <c r="J210" i="1"/>
  <c r="BK209" i="1"/>
  <c r="BI209" i="1"/>
  <c r="BH209" i="1"/>
  <c r="BG209" i="1"/>
  <c r="BF209" i="1"/>
  <c r="BE209" i="1"/>
  <c r="T209" i="1"/>
  <c r="R209" i="1"/>
  <c r="P209" i="1"/>
  <c r="J209" i="1"/>
  <c r="BK207" i="1"/>
  <c r="BI207" i="1"/>
  <c r="BH207" i="1"/>
  <c r="BG207" i="1"/>
  <c r="BE207" i="1"/>
  <c r="T207" i="1"/>
  <c r="R207" i="1"/>
  <c r="R205" i="1" s="1"/>
  <c r="P207" i="1"/>
  <c r="J207" i="1"/>
  <c r="BF207" i="1" s="1"/>
  <c r="BK206" i="1"/>
  <c r="BK205" i="1" s="1"/>
  <c r="J205" i="1" s="1"/>
  <c r="J110" i="1" s="1"/>
  <c r="BI206" i="1"/>
  <c r="BH206" i="1"/>
  <c r="BG206" i="1"/>
  <c r="BE206" i="1"/>
  <c r="T206" i="1"/>
  <c r="T205" i="1" s="1"/>
  <c r="R206" i="1"/>
  <c r="P206" i="1"/>
  <c r="P205" i="1" s="1"/>
  <c r="J206" i="1"/>
  <c r="BF206" i="1" s="1"/>
  <c r="BK204" i="1"/>
  <c r="BI204" i="1"/>
  <c r="BH204" i="1"/>
  <c r="BG204" i="1"/>
  <c r="BE204" i="1"/>
  <c r="T204" i="1"/>
  <c r="T196" i="1" s="1"/>
  <c r="R204" i="1"/>
  <c r="P204" i="1"/>
  <c r="J204" i="1"/>
  <c r="BF204" i="1" s="1"/>
  <c r="BK197" i="1"/>
  <c r="BK196" i="1" s="1"/>
  <c r="J196" i="1" s="1"/>
  <c r="J109" i="1" s="1"/>
  <c r="BI197" i="1"/>
  <c r="BH197" i="1"/>
  <c r="BG197" i="1"/>
  <c r="BF197" i="1"/>
  <c r="BE197" i="1"/>
  <c r="T197" i="1"/>
  <c r="R197" i="1"/>
  <c r="R196" i="1" s="1"/>
  <c r="P197" i="1"/>
  <c r="J197" i="1"/>
  <c r="P196" i="1"/>
  <c r="BK195" i="1"/>
  <c r="BI195" i="1"/>
  <c r="BH195" i="1"/>
  <c r="BG195" i="1"/>
  <c r="BF195" i="1"/>
  <c r="BE195" i="1"/>
  <c r="T195" i="1"/>
  <c r="R195" i="1"/>
  <c r="P195" i="1"/>
  <c r="J195" i="1"/>
  <c r="BK193" i="1"/>
  <c r="BI193" i="1"/>
  <c r="BH193" i="1"/>
  <c r="BG193" i="1"/>
  <c r="BF193" i="1"/>
  <c r="BE193" i="1"/>
  <c r="T193" i="1"/>
  <c r="R193" i="1"/>
  <c r="P193" i="1"/>
  <c r="J193" i="1"/>
  <c r="BK191" i="1"/>
  <c r="BI191" i="1"/>
  <c r="BH191" i="1"/>
  <c r="BG191" i="1"/>
  <c r="BF191" i="1"/>
  <c r="BE191" i="1"/>
  <c r="T191" i="1"/>
  <c r="T190" i="1" s="1"/>
  <c r="R191" i="1"/>
  <c r="P191" i="1"/>
  <c r="P190" i="1" s="1"/>
  <c r="J191" i="1"/>
  <c r="BK190" i="1"/>
  <c r="J190" i="1" s="1"/>
  <c r="J108" i="1" s="1"/>
  <c r="R190" i="1"/>
  <c r="BK189" i="1"/>
  <c r="BI189" i="1"/>
  <c r="BH189" i="1"/>
  <c r="BG189" i="1"/>
  <c r="BE189" i="1"/>
  <c r="T189" i="1"/>
  <c r="R189" i="1"/>
  <c r="P189" i="1"/>
  <c r="J189" i="1"/>
  <c r="BF189" i="1" s="1"/>
  <c r="BK187" i="1"/>
  <c r="BI187" i="1"/>
  <c r="BH187" i="1"/>
  <c r="BG187" i="1"/>
  <c r="BE187" i="1"/>
  <c r="T187" i="1"/>
  <c r="R187" i="1"/>
  <c r="P187" i="1"/>
  <c r="J187" i="1"/>
  <c r="BF187" i="1" s="1"/>
  <c r="BK186" i="1"/>
  <c r="BI186" i="1"/>
  <c r="BH186" i="1"/>
  <c r="BG186" i="1"/>
  <c r="BE186" i="1"/>
  <c r="T186" i="1"/>
  <c r="R186" i="1"/>
  <c r="P186" i="1"/>
  <c r="J186" i="1"/>
  <c r="BF186" i="1" s="1"/>
  <c r="BK185" i="1"/>
  <c r="BI185" i="1"/>
  <c r="BH185" i="1"/>
  <c r="BG185" i="1"/>
  <c r="BF185" i="1"/>
  <c r="BE185" i="1"/>
  <c r="T185" i="1"/>
  <c r="R185" i="1"/>
  <c r="R183" i="1" s="1"/>
  <c r="P185" i="1"/>
  <c r="J185" i="1"/>
  <c r="BK184" i="1"/>
  <c r="BI184" i="1"/>
  <c r="BH184" i="1"/>
  <c r="BG184" i="1"/>
  <c r="BE184" i="1"/>
  <c r="T184" i="1"/>
  <c r="R184" i="1"/>
  <c r="P184" i="1"/>
  <c r="J184" i="1"/>
  <c r="BF184" i="1" s="1"/>
  <c r="BK183" i="1"/>
  <c r="J183" i="1" s="1"/>
  <c r="J107" i="1" s="1"/>
  <c r="T183" i="1"/>
  <c r="P183" i="1"/>
  <c r="BK182" i="1"/>
  <c r="BI182" i="1"/>
  <c r="BH182" i="1"/>
  <c r="BG182" i="1"/>
  <c r="BF182" i="1"/>
  <c r="BE182" i="1"/>
  <c r="T182" i="1"/>
  <c r="T179" i="1" s="1"/>
  <c r="R182" i="1"/>
  <c r="P182" i="1"/>
  <c r="J182" i="1"/>
  <c r="BK180" i="1"/>
  <c r="BI180" i="1"/>
  <c r="BH180" i="1"/>
  <c r="BG180" i="1"/>
  <c r="BF180" i="1"/>
  <c r="BE180" i="1"/>
  <c r="T180" i="1"/>
  <c r="R180" i="1"/>
  <c r="P180" i="1"/>
  <c r="P179" i="1" s="1"/>
  <c r="J180" i="1"/>
  <c r="BK179" i="1"/>
  <c r="J179" i="1" s="1"/>
  <c r="J106" i="1" s="1"/>
  <c r="R179" i="1"/>
  <c r="BK177" i="1"/>
  <c r="BK176" i="1" s="1"/>
  <c r="J176" i="1" s="1"/>
  <c r="J104" i="1" s="1"/>
  <c r="BI177" i="1"/>
  <c r="BH177" i="1"/>
  <c r="BG177" i="1"/>
  <c r="BF177" i="1"/>
  <c r="BE177" i="1"/>
  <c r="T177" i="1"/>
  <c r="T176" i="1" s="1"/>
  <c r="R177" i="1"/>
  <c r="P177" i="1"/>
  <c r="P176" i="1" s="1"/>
  <c r="J177" i="1"/>
  <c r="R176" i="1"/>
  <c r="BK175" i="1"/>
  <c r="BI175" i="1"/>
  <c r="BH175" i="1"/>
  <c r="BG175" i="1"/>
  <c r="BE175" i="1"/>
  <c r="T175" i="1"/>
  <c r="R175" i="1"/>
  <c r="P175" i="1"/>
  <c r="J175" i="1"/>
  <c r="BF175" i="1" s="1"/>
  <c r="BK173" i="1"/>
  <c r="BI173" i="1"/>
  <c r="BH173" i="1"/>
  <c r="BG173" i="1"/>
  <c r="BF173" i="1"/>
  <c r="BE173" i="1"/>
  <c r="T173" i="1"/>
  <c r="R173" i="1"/>
  <c r="P173" i="1"/>
  <c r="J173" i="1"/>
  <c r="BK172" i="1"/>
  <c r="BI172" i="1"/>
  <c r="BH172" i="1"/>
  <c r="BG172" i="1"/>
  <c r="BE172" i="1"/>
  <c r="T172" i="1"/>
  <c r="R172" i="1"/>
  <c r="P172" i="1"/>
  <c r="J172" i="1"/>
  <c r="BF172" i="1" s="1"/>
  <c r="BK171" i="1"/>
  <c r="BK170" i="1" s="1"/>
  <c r="J170" i="1" s="1"/>
  <c r="J103" i="1" s="1"/>
  <c r="BI171" i="1"/>
  <c r="BH171" i="1"/>
  <c r="BG171" i="1"/>
  <c r="BE171" i="1"/>
  <c r="T171" i="1"/>
  <c r="R171" i="1"/>
  <c r="R170" i="1" s="1"/>
  <c r="P171" i="1"/>
  <c r="P170" i="1" s="1"/>
  <c r="J171" i="1"/>
  <c r="BF171" i="1" s="1"/>
  <c r="T170" i="1"/>
  <c r="BK169" i="1"/>
  <c r="BI169" i="1"/>
  <c r="BH169" i="1"/>
  <c r="BG169" i="1"/>
  <c r="BF169" i="1"/>
  <c r="BE169" i="1"/>
  <c r="T169" i="1"/>
  <c r="R169" i="1"/>
  <c r="P169" i="1"/>
  <c r="J169" i="1"/>
  <c r="BK168" i="1"/>
  <c r="BI168" i="1"/>
  <c r="BH168" i="1"/>
  <c r="BG168" i="1"/>
  <c r="BE168" i="1"/>
  <c r="T168" i="1"/>
  <c r="R168" i="1"/>
  <c r="P168" i="1"/>
  <c r="J168" i="1"/>
  <c r="BF168" i="1" s="1"/>
  <c r="BK166" i="1"/>
  <c r="BK164" i="1" s="1"/>
  <c r="J164" i="1" s="1"/>
  <c r="J102" i="1" s="1"/>
  <c r="BI166" i="1"/>
  <c r="BH166" i="1"/>
  <c r="BG166" i="1"/>
  <c r="BF166" i="1"/>
  <c r="BE166" i="1"/>
  <c r="T166" i="1"/>
  <c r="R166" i="1"/>
  <c r="P166" i="1"/>
  <c r="P164" i="1" s="1"/>
  <c r="J166" i="1"/>
  <c r="BK165" i="1"/>
  <c r="BI165" i="1"/>
  <c r="BH165" i="1"/>
  <c r="BG165" i="1"/>
  <c r="BF165" i="1"/>
  <c r="BE165" i="1"/>
  <c r="T165" i="1"/>
  <c r="T164" i="1" s="1"/>
  <c r="R165" i="1"/>
  <c r="P165" i="1"/>
  <c r="J165" i="1"/>
  <c r="R164" i="1"/>
  <c r="BK163" i="1"/>
  <c r="BI163" i="1"/>
  <c r="BH163" i="1"/>
  <c r="BG163" i="1"/>
  <c r="BF163" i="1"/>
  <c r="BE163" i="1"/>
  <c r="T163" i="1"/>
  <c r="R163" i="1"/>
  <c r="P163" i="1"/>
  <c r="J163" i="1"/>
  <c r="BK162" i="1"/>
  <c r="BI162" i="1"/>
  <c r="BH162" i="1"/>
  <c r="BG162" i="1"/>
  <c r="BE162" i="1"/>
  <c r="T162" i="1"/>
  <c r="R162" i="1"/>
  <c r="P162" i="1"/>
  <c r="J162" i="1"/>
  <c r="BF162" i="1" s="1"/>
  <c r="BK160" i="1"/>
  <c r="BI160" i="1"/>
  <c r="BH160" i="1"/>
  <c r="BG160" i="1"/>
  <c r="BE160" i="1"/>
  <c r="T160" i="1"/>
  <c r="R160" i="1"/>
  <c r="P160" i="1"/>
  <c r="J160" i="1"/>
  <c r="BF160" i="1" s="1"/>
  <c r="BK158" i="1"/>
  <c r="BI158" i="1"/>
  <c r="BH158" i="1"/>
  <c r="BG158" i="1"/>
  <c r="BE158" i="1"/>
  <c r="T158" i="1"/>
  <c r="R158" i="1"/>
  <c r="P158" i="1"/>
  <c r="J158" i="1"/>
  <c r="BF158" i="1" s="1"/>
  <c r="BK155" i="1"/>
  <c r="BI155" i="1"/>
  <c r="BH155" i="1"/>
  <c r="BG155" i="1"/>
  <c r="BF155" i="1"/>
  <c r="BE155" i="1"/>
  <c r="T155" i="1"/>
  <c r="R155" i="1"/>
  <c r="P155" i="1"/>
  <c r="J155" i="1"/>
  <c r="BK154" i="1"/>
  <c r="BI154" i="1"/>
  <c r="BH154" i="1"/>
  <c r="BG154" i="1"/>
  <c r="BE154" i="1"/>
  <c r="T154" i="1"/>
  <c r="R154" i="1"/>
  <c r="P154" i="1"/>
  <c r="J154" i="1"/>
  <c r="BF154" i="1" s="1"/>
  <c r="BK153" i="1"/>
  <c r="BK151" i="1" s="1"/>
  <c r="J151" i="1" s="1"/>
  <c r="J101" i="1" s="1"/>
  <c r="BI153" i="1"/>
  <c r="BH153" i="1"/>
  <c r="BG153" i="1"/>
  <c r="BE153" i="1"/>
  <c r="T153" i="1"/>
  <c r="R153" i="1"/>
  <c r="P153" i="1"/>
  <c r="P151" i="1" s="1"/>
  <c r="J153" i="1"/>
  <c r="BF153" i="1" s="1"/>
  <c r="BK152" i="1"/>
  <c r="BI152" i="1"/>
  <c r="BH152" i="1"/>
  <c r="BG152" i="1"/>
  <c r="BE152" i="1"/>
  <c r="T152" i="1"/>
  <c r="T151" i="1" s="1"/>
  <c r="R152" i="1"/>
  <c r="R151" i="1" s="1"/>
  <c r="P152" i="1"/>
  <c r="J152" i="1"/>
  <c r="BF152" i="1" s="1"/>
  <c r="BK150" i="1"/>
  <c r="BK149" i="1" s="1"/>
  <c r="J149" i="1" s="1"/>
  <c r="J100" i="1" s="1"/>
  <c r="BI150" i="1"/>
  <c r="BH150" i="1"/>
  <c r="F36" i="1" s="1"/>
  <c r="BG150" i="1"/>
  <c r="BE150" i="1"/>
  <c r="T150" i="1"/>
  <c r="R150" i="1"/>
  <c r="R149" i="1" s="1"/>
  <c r="P150" i="1"/>
  <c r="P149" i="1" s="1"/>
  <c r="J150" i="1"/>
  <c r="BF150" i="1" s="1"/>
  <c r="T149" i="1"/>
  <c r="BK147" i="1"/>
  <c r="BI147" i="1"/>
  <c r="BH147" i="1"/>
  <c r="BG147" i="1"/>
  <c r="F35" i="1" s="1"/>
  <c r="BE147" i="1"/>
  <c r="T147" i="1"/>
  <c r="R147" i="1"/>
  <c r="P147" i="1"/>
  <c r="J147" i="1"/>
  <c r="BF147" i="1" s="1"/>
  <c r="BK145" i="1"/>
  <c r="BI145" i="1"/>
  <c r="F37" i="1" s="1"/>
  <c r="BH145" i="1"/>
  <c r="BG145" i="1"/>
  <c r="BE145" i="1"/>
  <c r="T145" i="1"/>
  <c r="R145" i="1"/>
  <c r="P145" i="1"/>
  <c r="J145" i="1"/>
  <c r="BF145" i="1" s="1"/>
  <c r="BK143" i="1"/>
  <c r="BK142" i="1" s="1"/>
  <c r="J142" i="1" s="1"/>
  <c r="J99" i="1" s="1"/>
  <c r="BI143" i="1"/>
  <c r="BH143" i="1"/>
  <c r="BG143" i="1"/>
  <c r="BF143" i="1"/>
  <c r="BE143" i="1"/>
  <c r="J33" i="1" s="1"/>
  <c r="T143" i="1"/>
  <c r="T142" i="1" s="1"/>
  <c r="R143" i="1"/>
  <c r="R142" i="1" s="1"/>
  <c r="P143" i="1"/>
  <c r="J143" i="1"/>
  <c r="P142" i="1"/>
  <c r="BK140" i="1"/>
  <c r="BK137" i="1" s="1"/>
  <c r="BI140" i="1"/>
  <c r="BH140" i="1"/>
  <c r="BG140" i="1"/>
  <c r="BE140" i="1"/>
  <c r="F33" i="1" s="1"/>
  <c r="T140" i="1"/>
  <c r="R140" i="1"/>
  <c r="P140" i="1"/>
  <c r="P137" i="1" s="1"/>
  <c r="J140" i="1"/>
  <c r="BF140" i="1" s="1"/>
  <c r="BK138" i="1"/>
  <c r="BI138" i="1"/>
  <c r="BH138" i="1"/>
  <c r="BG138" i="1"/>
  <c r="BF138" i="1"/>
  <c r="BE138" i="1"/>
  <c r="T138" i="1"/>
  <c r="T137" i="1" s="1"/>
  <c r="T136" i="1" s="1"/>
  <c r="R138" i="1"/>
  <c r="P138" i="1"/>
  <c r="J138" i="1"/>
  <c r="R137" i="1"/>
  <c r="J131" i="1"/>
  <c r="F131" i="1"/>
  <c r="F129" i="1"/>
  <c r="E127" i="1"/>
  <c r="J113" i="1"/>
  <c r="F92" i="1"/>
  <c r="J91" i="1"/>
  <c r="F91" i="1"/>
  <c r="F89" i="1"/>
  <c r="E87" i="1"/>
  <c r="E85" i="1"/>
  <c r="J37" i="1"/>
  <c r="J36" i="1"/>
  <c r="J35" i="1"/>
  <c r="J24" i="1"/>
  <c r="E24" i="1"/>
  <c r="J132" i="1" s="1"/>
  <c r="J23" i="1"/>
  <c r="J18" i="1"/>
  <c r="E18" i="1"/>
  <c r="F132" i="1" s="1"/>
  <c r="J17" i="1"/>
  <c r="J12" i="1"/>
  <c r="J89" i="1" s="1"/>
  <c r="E7" i="1"/>
  <c r="E125" i="1" s="1"/>
  <c r="BK136" i="1" l="1"/>
  <c r="J137" i="1"/>
  <c r="J98" i="1" s="1"/>
  <c r="T178" i="1"/>
  <c r="J34" i="1"/>
  <c r="F34" i="1"/>
  <c r="R178" i="1"/>
  <c r="T135" i="1"/>
  <c r="BK215" i="1"/>
  <c r="J215" i="1" s="1"/>
  <c r="J111" i="1" s="1"/>
  <c r="J216" i="1"/>
  <c r="J112" i="1" s="1"/>
  <c r="R136" i="1"/>
  <c r="R135" i="1" s="1"/>
  <c r="R215" i="1"/>
  <c r="P136" i="1"/>
  <c r="P135" i="1" s="1"/>
  <c r="P178" i="1"/>
  <c r="J92" i="1"/>
  <c r="J129" i="1"/>
  <c r="BK178" i="1"/>
  <c r="J178" i="1" s="1"/>
  <c r="J105" i="1" s="1"/>
  <c r="J136" i="1" l="1"/>
  <c r="J97" i="1" s="1"/>
  <c r="BK135" i="1"/>
  <c r="J135" i="1" s="1"/>
  <c r="J30" i="1" l="1"/>
  <c r="J39" i="1" s="1"/>
  <c r="J96" i="1"/>
</calcChain>
</file>

<file path=xl/sharedStrings.xml><?xml version="1.0" encoding="utf-8"?>
<sst xmlns="http://schemas.openxmlformats.org/spreadsheetml/2006/main" count="1107" uniqueCount="338">
  <si>
    <t>{1510e6c7-df18-45c0-9bf8-a42153fc7d90}</t>
  </si>
  <si>
    <t>1</t>
  </si>
  <si>
    <t>KRYCÍ LIST SOUPISU PRACÍ</t>
  </si>
  <si>
    <t>v ---  níže se nacházejí doplnkové a pomocné údaje k sestavám  --- v</t>
  </si>
  <si>
    <t>False</t>
  </si>
  <si>
    <t>Stavba:</t>
  </si>
  <si>
    <t>Objekt:</t>
  </si>
  <si>
    <t>1.2 - Výtah V2</t>
  </si>
  <si>
    <t>KSO:</t>
  </si>
  <si>
    <t/>
  </si>
  <si>
    <t>CC-CZ:</t>
  </si>
  <si>
    <t>Místo:</t>
  </si>
  <si>
    <t>Ostrava</t>
  </si>
  <si>
    <t>Datum:</t>
  </si>
  <si>
    <t>Zadavatel:</t>
  </si>
  <si>
    <t>IČ:</t>
  </si>
  <si>
    <t>Statutární město Ostrava - m.o.Slezská Ostrava</t>
  </si>
  <si>
    <t>DIČ:</t>
  </si>
  <si>
    <t>Uchazeč:</t>
  </si>
  <si>
    <t>Projektant:</t>
  </si>
  <si>
    <t>Ing.Jan Neuwirt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</si>
  <si>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</si>
  <si>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</si>
  <si>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</si>
  <si>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</si>
  <si>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</si>
  <si>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</si>
  <si>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</si>
  <si>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</si>
  <si>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</si>
  <si>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</si>
  <si>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</si>
  <si>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</si>
  <si>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</si>
  <si>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</si>
  <si>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</si>
  <si>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</si>
  <si>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</si>
  <si>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</si>
  <si>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</si>
  <si>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</si>
  <si>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</si>
  <si>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</si>
  <si>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</si>
  <si>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</si>
  <si>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</si>
  <si>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</si>
  <si>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</si>
  <si>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</si>
  <si>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</si>
  <si>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</si>
  <si>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</si>
  <si>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</si>
  <si>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</si>
  <si>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</si>
  <si>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</si>
  <si>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</si>
  <si>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</si>
  <si>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</si>
  <si>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</si>
  <si>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 xml:space="preserve">    N00 - Výtah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</si>
  <si>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</si>
  <si>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</si>
  <si>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</si>
  <si>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</si>
  <si>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</si>
  <si>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</si>
  <si>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</si>
  <si>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</si>
  <si>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</si>
  <si>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</si>
  <si>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</si>
  <si>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</si>
  <si>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</si>
  <si>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</si>
  <si>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</si>
  <si>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</si>
  <si>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</si>
  <si>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</si>
  <si>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</si>
  <si>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</si>
  <si>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</si>
  <si>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</si>
  <si>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</si>
  <si>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</t>
  </si>
  <si>
    <t>0</t>
  </si>
  <si>
    <t>ROZPOCET</t>
  </si>
  <si>
    <t>2</t>
  </si>
  <si>
    <t>Zakládání</t>
  </si>
  <si>
    <t>K</t>
  </si>
  <si>
    <t>273321411</t>
  </si>
  <si>
    <t>Základové desky ze ŽB bez zvýšených nároků na prostředí tř. C 20/25</t>
  </si>
  <si>
    <t>m3</t>
  </si>
  <si>
    <t>4</t>
  </si>
  <si>
    <t>919686131</t>
  </si>
  <si>
    <t>VV</t>
  </si>
  <si>
    <t>6,275*0,2</t>
  </si>
  <si>
    <t>True</t>
  </si>
  <si>
    <t>273362021</t>
  </si>
  <si>
    <t>Výztuž základových desek svařovanými sítěmi Kari</t>
  </si>
  <si>
    <t>t</t>
  </si>
  <si>
    <t>-1301112594</t>
  </si>
  <si>
    <t>6,275*1,35*3*7,9/1000</t>
  </si>
  <si>
    <t>3</t>
  </si>
  <si>
    <t>Svislé a kompletní konstrukce</t>
  </si>
  <si>
    <t>317234410</t>
  </si>
  <si>
    <t>Vyzdívka mezi nosníky z porobetonových tvárnic</t>
  </si>
  <si>
    <t>1579721160</t>
  </si>
  <si>
    <t>1,2*0,45*0,1*6</t>
  </si>
  <si>
    <t>317944321</t>
  </si>
  <si>
    <t>Válcované nosníky do č.12 dodatečně osazované do připravených otvorů</t>
  </si>
  <si>
    <t>-1459676771</t>
  </si>
  <si>
    <t>1,84*1,4*2*6/1000</t>
  </si>
  <si>
    <t>5</t>
  </si>
  <si>
    <t>342272205</t>
  </si>
  <si>
    <t>Příčka z pórobetonových hladkých tvárnic na tenkovrstvou maltu tl 50 mm</t>
  </si>
  <si>
    <t>m2</t>
  </si>
  <si>
    <t>1523291238</t>
  </si>
  <si>
    <t>0,45*2,1*2*6</t>
  </si>
  <si>
    <t>Vodorovné konstrukce</t>
  </si>
  <si>
    <t>6</t>
  </si>
  <si>
    <t>411388621</t>
  </si>
  <si>
    <t>Zabetonování otvorů tl do 150 mm ze suchých směsí pl do 0,25 m2 ve stropech</t>
  </si>
  <si>
    <t>kus</t>
  </si>
  <si>
    <t>901953200</t>
  </si>
  <si>
    <t>Úpravy povrchů, podlahy a osazování výplní</t>
  </si>
  <si>
    <t>7</t>
  </si>
  <si>
    <t>611325221</t>
  </si>
  <si>
    <t>Vápenocementová štuková omítka malých ploch do 0,09 m2 na stropech</t>
  </si>
  <si>
    <t>-1327711456</t>
  </si>
  <si>
    <t>8</t>
  </si>
  <si>
    <t>612325222</t>
  </si>
  <si>
    <t>Vápenocementová štuková omítka malých ploch přes 0,09 do 0,25 m2 na stěnách</t>
  </si>
  <si>
    <t>1726380879</t>
  </si>
  <si>
    <t>9</t>
  </si>
  <si>
    <t>612325223</t>
  </si>
  <si>
    <t>Vápenocementová štuková omítka malých ploch přes 0,25 do 1 m2 na stěnách</t>
  </si>
  <si>
    <t>-744838422</t>
  </si>
  <si>
    <t>10</t>
  </si>
  <si>
    <t>612325302</t>
  </si>
  <si>
    <t>Vápenocementová štuková omítka ostění nebo nadpraží</t>
  </si>
  <si>
    <t>-301074300</t>
  </si>
  <si>
    <t>0,45*6*(2,1*2+1,18)</t>
  </si>
  <si>
    <t>Součet</t>
  </si>
  <si>
    <t>11</t>
  </si>
  <si>
    <t>619995001</t>
  </si>
  <si>
    <t>Začištění omítek kolem oken, dveří, podlah nebo obkladů</t>
  </si>
  <si>
    <t>m</t>
  </si>
  <si>
    <t>1581245780</t>
  </si>
  <si>
    <t>6*(2,1*2+1,18)+9,6</t>
  </si>
  <si>
    <t>12</t>
  </si>
  <si>
    <t>632451441</t>
  </si>
  <si>
    <t>Doplnění cementového potěru hlazeného pl do 1 m2 tl přes 30 do 40 mm</t>
  </si>
  <si>
    <t>1229091766</t>
  </si>
  <si>
    <t>6*0,5</t>
  </si>
  <si>
    <t>13</t>
  </si>
  <si>
    <t>644941112</t>
  </si>
  <si>
    <t>Osazování ventilačních mřížek velikosti přes 150 x 200 do 300 x 300 mm</t>
  </si>
  <si>
    <t>871571049</t>
  </si>
  <si>
    <t>14</t>
  </si>
  <si>
    <t>M</t>
  </si>
  <si>
    <t>56245601</t>
  </si>
  <si>
    <t>mřížka větrací hranatá plast se síťovinou 300x300mm</t>
  </si>
  <si>
    <t>288511550</t>
  </si>
  <si>
    <t>Ostatní konstrukce a práce, bourání</t>
  </si>
  <si>
    <t>15</t>
  </si>
  <si>
    <t>949311112</t>
  </si>
  <si>
    <t>Montáž lešení trubkového do šachet o půdorysné ploše do 6 m2 v přes 10 do 20 m</t>
  </si>
  <si>
    <t>-1521739569</t>
  </si>
  <si>
    <t>16</t>
  </si>
  <si>
    <t>949311212</t>
  </si>
  <si>
    <t>Příplatek k lešení trubkovému do šachet do 6 m2 v přes 10 do 20 m za každý den použití</t>
  </si>
  <si>
    <t>-1284158928</t>
  </si>
  <si>
    <t>19,51*30 'Přepočtené koeficientem množství</t>
  </si>
  <si>
    <t>17</t>
  </si>
  <si>
    <t>949311812</t>
  </si>
  <si>
    <t>Demontáž lešení trubkového do šachet o půdorysné ploše do 6 m2 v přes 10 do 20 m</t>
  </si>
  <si>
    <t>-846371071</t>
  </si>
  <si>
    <t>18</t>
  </si>
  <si>
    <t>952901111</t>
  </si>
  <si>
    <t>Vyčištění budov bytové a občanské výstavby při výšce podlaží do 4 m</t>
  </si>
  <si>
    <t>144167813</t>
  </si>
  <si>
    <t>997</t>
  </si>
  <si>
    <t>Přesun sutě</t>
  </si>
  <si>
    <t>19</t>
  </si>
  <si>
    <t>997013216</t>
  </si>
  <si>
    <t>Vnitrostaveništní doprava suti a vybouraných hmot pro budovy v přes 18 do 21 m ručně</t>
  </si>
  <si>
    <t>2016347350</t>
  </si>
  <si>
    <t>20</t>
  </si>
  <si>
    <t>997013501</t>
  </si>
  <si>
    <t>Odvoz suti a vybouraných hmot na skládku nebo meziskládku do 1 km se složením</t>
  </si>
  <si>
    <t>-793677730</t>
  </si>
  <si>
    <t>21</t>
  </si>
  <si>
    <t>997013509</t>
  </si>
  <si>
    <t>Příplatek k odvozu suti a vybouraných hmot na skládku ZKD 1 km přes 1 km</t>
  </si>
  <si>
    <t>-148661195</t>
  </si>
  <si>
    <t>0,032*24 'Přepočtené koeficientem množství</t>
  </si>
  <si>
    <t>22</t>
  </si>
  <si>
    <t>997013813</t>
  </si>
  <si>
    <t>Poplatek za uložení na skládce (skládkovné) stavebního odpadu z plastických hmot kód odpadu 17 02 03</t>
  </si>
  <si>
    <t>741179978</t>
  </si>
  <si>
    <t>998</t>
  </si>
  <si>
    <t>Přesun hmot</t>
  </si>
  <si>
    <t>23</t>
  </si>
  <si>
    <t>998018003</t>
  </si>
  <si>
    <t>Přesun hmot ruční pro budovy v přes 12 do 24 m</t>
  </si>
  <si>
    <t>1691743510</t>
  </si>
  <si>
    <t>PSV</t>
  </si>
  <si>
    <t>Práce a dodávky PSV</t>
  </si>
  <si>
    <t>763</t>
  </si>
  <si>
    <t>Konstrukce suché výstavby</t>
  </si>
  <si>
    <t>24</t>
  </si>
  <si>
    <t>763121441</t>
  </si>
  <si>
    <t>SDK stěna předsazená tl 65 mm profil CW+UW 50 deska 1xDF 15 s izolací EI 30</t>
  </si>
  <si>
    <t>1431637907</t>
  </si>
  <si>
    <t>0,15*2*2,1+0,15*0,5</t>
  </si>
  <si>
    <t>25</t>
  </si>
  <si>
    <t>998763403</t>
  </si>
  <si>
    <t>Přesun hmot procentní pro sádrokartonové konstrukce v objektech v přes 12 do 24 m</t>
  </si>
  <si>
    <t>%</t>
  </si>
  <si>
    <t>-139478700</t>
  </si>
  <si>
    <t>776</t>
  </si>
  <si>
    <t>Podlahy povlakové</t>
  </si>
  <si>
    <t>26</t>
  </si>
  <si>
    <t>776201912</t>
  </si>
  <si>
    <t>Oprava podlah výměnou podlahového povlaku pl přes 0,50 do 1 m2</t>
  </si>
  <si>
    <t>-530683682</t>
  </si>
  <si>
    <t>27</t>
  </si>
  <si>
    <t>776410811</t>
  </si>
  <si>
    <t>Odstranění soklíků a lišt pryžových nebo plastových</t>
  </si>
  <si>
    <t>461003647</t>
  </si>
  <si>
    <t>28</t>
  </si>
  <si>
    <t>776411111</t>
  </si>
  <si>
    <t>Montáž obvodových soklíků výšky do 80 mm</t>
  </si>
  <si>
    <t>129852258</t>
  </si>
  <si>
    <t>29</t>
  </si>
  <si>
    <t>28411003</t>
  </si>
  <si>
    <t>lišta soklová PVC 30x30mm</t>
  </si>
  <si>
    <t>32</t>
  </si>
  <si>
    <t>2042775069</t>
  </si>
  <si>
    <t>6*1,02 'Přepočtené koeficientem množství</t>
  </si>
  <si>
    <t>30</t>
  </si>
  <si>
    <t>998776203</t>
  </si>
  <si>
    <t>Přesun hmot procentní pro podlahy povlakové v objektech v přes 12 do 24 m</t>
  </si>
  <si>
    <t>-1945674440</t>
  </si>
  <si>
    <t>783</t>
  </si>
  <si>
    <t>Dokončovací práce - nátěry</t>
  </si>
  <si>
    <t>31</t>
  </si>
  <si>
    <t>783901453</t>
  </si>
  <si>
    <t>Vysátí betonových podlah před provedením nátěru</t>
  </si>
  <si>
    <t>-1692255174</t>
  </si>
  <si>
    <t>2,67*2,35</t>
  </si>
  <si>
    <t>783913161</t>
  </si>
  <si>
    <t>Penetrační syntetický nátěr pórovitých betonových podlah</t>
  </si>
  <si>
    <t>1484019511</t>
  </si>
  <si>
    <t>6,307+0,1*2*(2,67+2,35)</t>
  </si>
  <si>
    <t>33</t>
  </si>
  <si>
    <t>783917161</t>
  </si>
  <si>
    <t>Krycí dvojnásobný syntetický nátěr betonové podlahy-protiprašný</t>
  </si>
  <si>
    <t>-204096083</t>
  </si>
  <si>
    <t>784</t>
  </si>
  <si>
    <t>Dokončovací práce - malby a tapety</t>
  </si>
  <si>
    <t>34</t>
  </si>
  <si>
    <t>784111007</t>
  </si>
  <si>
    <t>Oprášení (ometení ) podkladu na schodišti podlaží v do 3,80 m</t>
  </si>
  <si>
    <t>726164386</t>
  </si>
  <si>
    <t>2,53*2*(2,4+4,21)</t>
  </si>
  <si>
    <t>4,21*2,4+2,67*2,35</t>
  </si>
  <si>
    <t>19,91*2*(2,67+2,35)</t>
  </si>
  <si>
    <t>-6*1*2,1</t>
  </si>
  <si>
    <t>6*1*(2,1*2+1,18)</t>
  </si>
  <si>
    <t>35</t>
  </si>
  <si>
    <t>784211107</t>
  </si>
  <si>
    <t>Dvojnásobné bílé malby ze směsí za mokra výborně oděruvzdorných na schodišti v do 3,80 m</t>
  </si>
  <si>
    <t>787706661</t>
  </si>
  <si>
    <t>N00</t>
  </si>
  <si>
    <t>Výtah</t>
  </si>
  <si>
    <t>36</t>
  </si>
  <si>
    <t>N00-2</t>
  </si>
  <si>
    <t>Demontáž stávající technologie včetně ekologické likvidace</t>
  </si>
  <si>
    <t>komplet</t>
  </si>
  <si>
    <t>512</t>
  </si>
  <si>
    <t>1940351563</t>
  </si>
  <si>
    <t>37</t>
  </si>
  <si>
    <t>N00-3</t>
  </si>
  <si>
    <t>Nová technologie výtahu</t>
  </si>
  <si>
    <t>1955011064</t>
  </si>
  <si>
    <t>38</t>
  </si>
  <si>
    <t>N00-4</t>
  </si>
  <si>
    <t>Montáž nové technologie výtahu</t>
  </si>
  <si>
    <t>-477581283</t>
  </si>
  <si>
    <t>39</t>
  </si>
  <si>
    <t>N00-5</t>
  </si>
  <si>
    <t>Dokumentace k výtahu</t>
  </si>
  <si>
    <t>514950783</t>
  </si>
  <si>
    <t>40</t>
  </si>
  <si>
    <t>N00-6</t>
  </si>
  <si>
    <t>Zkoušky a revize - zkouška po ukončení montáží a inspekční zkouška, revize elektro</t>
  </si>
  <si>
    <t>soubor</t>
  </si>
  <si>
    <t>-1706316565</t>
  </si>
  <si>
    <t>41</t>
  </si>
  <si>
    <t>N00-7</t>
  </si>
  <si>
    <t>Nový přívod + světlo nad rozvaděč</t>
  </si>
  <si>
    <t>-1263223861</t>
  </si>
  <si>
    <t>42</t>
  </si>
  <si>
    <t>N00-8</t>
  </si>
  <si>
    <t>Dodávka + montáž dvířka s požární odolností dle PD-Z2</t>
  </si>
  <si>
    <t>228433278</t>
  </si>
  <si>
    <t>43</t>
  </si>
  <si>
    <t>N00-9</t>
  </si>
  <si>
    <t>Dodávka + montáž montážních ok na strop výtahové šachty</t>
  </si>
  <si>
    <t>-2006844282</t>
  </si>
  <si>
    <t>VRN</t>
  </si>
  <si>
    <t>Vedlejší rozpočtové náklady</t>
  </si>
  <si>
    <t>VRN3</t>
  </si>
  <si>
    <t>Zařízení staveniště</t>
  </si>
  <si>
    <t>44</t>
  </si>
  <si>
    <t>030001000</t>
  </si>
  <si>
    <t>…</t>
  </si>
  <si>
    <t>1024</t>
  </si>
  <si>
    <t>2103185235</t>
  </si>
  <si>
    <t>VRN4</t>
  </si>
  <si>
    <t>Inženýrská činnost</t>
  </si>
  <si>
    <t>45</t>
  </si>
  <si>
    <t>045002000</t>
  </si>
  <si>
    <t>Kompletační a koordinační činnost</t>
  </si>
  <si>
    <t>-77692818</t>
  </si>
  <si>
    <t>VRN5</t>
  </si>
  <si>
    <t>Finanční náklady</t>
  </si>
  <si>
    <t>46</t>
  </si>
  <si>
    <t>052002000</t>
  </si>
  <si>
    <t>Finanční rezerva</t>
  </si>
  <si>
    <t>880628927</t>
  </si>
  <si>
    <t>VRN7</t>
  </si>
  <si>
    <t>Provozní vlivy</t>
  </si>
  <si>
    <t>47</t>
  </si>
  <si>
    <t>070001000</t>
  </si>
  <si>
    <t>-781379742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</si>
</sst>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4" x14ac:knownFonts="1">
    <font>
      <sz val="8"/>
      <name val="Arial CE"/>
      <family val="2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0" fontId="0" fillId="0" borderId="16" xfId="0" applyBorder="1" applyAlignment="1">
      <alignment vertical="center"/>
    </xf>
    <xf numFmtId="166" fontId="16" fillId="0" borderId="4" xfId="0" applyNumberFormat="1" applyFont="1" applyBorder="1"/>
    <xf numFmtId="166" fontId="16" fillId="0" borderId="17" xfId="0" applyNumberFormat="1" applyFont="1" applyBorder="1"/>
    <xf numFmtId="4" fontId="17" fillId="0" borderId="0" xfId="0" applyNumberFormat="1" applyFont="1" applyAlignment="1">
      <alignment vertical="center"/>
    </xf>
    <xf numFmtId="0" fontId="18" fillId="0" borderId="0" xfId="0" applyFont="1"/>
    <xf numFmtId="0" fontId="18" fillId="0" borderId="3" xfId="0" applyFont="1" applyBorder="1"/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0" borderId="0" xfId="0" applyFont="1" applyProtection="1">
      <protection locked="0"/>
    </xf>
    <xf numFmtId="4" fontId="13" fillId="0" borderId="0" xfId="0" applyNumberFormat="1" applyFont="1"/>
    <xf numFmtId="0" fontId="18" fillId="0" borderId="18" xfId="0" applyFont="1" applyBorder="1"/>
    <xf numFmtId="166" fontId="18" fillId="0" borderId="0" xfId="0" applyNumberFormat="1" applyFont="1"/>
    <xf numFmtId="166" fontId="18" fillId="0" borderId="19" xfId="0" applyNumberFormat="1" applyFont="1" applyBorder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4" fontId="14" fillId="0" borderId="0" xfId="0" applyNumberFormat="1" applyFont="1"/>
    <xf numFmtId="0" fontId="11" fillId="0" borderId="20" xfId="0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167" fontId="11" fillId="0" borderId="20" xfId="0" applyNumberFormat="1" applyFont="1" applyBorder="1" applyAlignment="1">
      <alignment vertical="center"/>
    </xf>
    <xf numFmtId="4" fontId="11" fillId="2" borderId="20" xfId="0" applyNumberFormat="1" applyFont="1" applyFill="1" applyBorder="1" applyAlignment="1" applyProtection="1">
      <alignment vertical="center"/>
      <protection locked="0"/>
    </xf>
    <xf numFmtId="4" fontId="11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15" fillId="2" borderId="18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166" fontId="15" fillId="0" borderId="19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67" fontId="19" fillId="0" borderId="0" xfId="0" applyNumberFormat="1" applyFont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67" fontId="21" fillId="0" borderId="0" xfId="0" applyNumberFormat="1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 wrapText="1"/>
    </xf>
    <xf numFmtId="167" fontId="22" fillId="0" borderId="20" xfId="0" applyNumberFormat="1" applyFont="1" applyBorder="1" applyAlignment="1">
      <alignment vertical="center"/>
    </xf>
    <xf numFmtId="4" fontId="22" fillId="2" borderId="20" xfId="0" applyNumberFormat="1" applyFont="1" applyFill="1" applyBorder="1" applyAlignment="1" applyProtection="1">
      <alignment vertical="center"/>
      <protection locked="0"/>
    </xf>
    <xf numFmtId="4" fontId="22" fillId="0" borderId="20" xfId="0" applyNumberFormat="1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2" fillId="2" borderId="18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7" fontId="11" fillId="2" borderId="20" xfId="0" applyNumberFormat="1" applyFont="1" applyFill="1" applyBorder="1" applyAlignment="1" applyProtection="1">
      <alignment vertical="center"/>
      <protection locked="0"/>
    </xf>
    <xf numFmtId="0" fontId="15" fillId="2" borderId="21" xfId="0" applyFont="1" applyFill="1" applyBorder="1" applyAlignment="1" applyProtection="1">
      <alignment horizontal="left" vertical="center"/>
      <protection locked="0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166" fontId="15" fillId="0" borderId="12" xfId="0" applyNumberFormat="1" applyFont="1" applyBorder="1" applyAlignment="1">
      <alignment vertical="center"/>
    </xf>
    <xf numFmtId="166" fontId="15" fillId="0" borderId="22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B10C627-B3DB-4097-A587-D3E19782794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6)Realizace%20zak&#225;zek,dokumenatce,%20fotky,%20realizace\V&#253;kresy_projekty\V&#253;tahy\Hladnovsk&#225;%20119a\V&#253;kaz%20v&#253;m&#283;r_Hladnovsk&#225;%20119a.xlsx" TargetMode="External"/><Relationship Id="rId1" Type="http://schemas.openxmlformats.org/officeDocument/2006/relationships/externalLinkPath" Target="file:///V:\6)Realizace%20zak&#225;zek,dokumenatce,%20fotky,%20realizace\V&#253;kresy_projekty\V&#253;tahy\Hladnovsk&#225;%20119a\V&#253;kaz%20v&#253;m&#283;r_Hladnovsk&#225;%20119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1.1 - Výtah V1"/>
      <sheetName val="1.2 - Výtah V2"/>
      <sheetName val="1.3 - Výtah V3"/>
      <sheetName val="1.4 - Výtah V4"/>
      <sheetName val="1.5 - Výtah V5"/>
    </sheetNames>
    <sheetDataSet>
      <sheetData sheetId="0">
        <row r="6">
          <cell r="K6" t="str">
            <v>Hladnovská 757/119a, Ostrava - výměna pěti výtahů</v>
          </cell>
        </row>
        <row r="8">
          <cell r="AN8" t="str">
            <v>25. 11. 2023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AB48-1571-4C7D-95B6-726C07477A04}">
  <sheetPr>
    <pageSetUpPr fitToPage="1"/>
  </sheetPr>
  <dimension ref="B2:BM224"/>
  <sheetViews>
    <sheetView showGridLines="0" tabSelected="1" topLeftCell="A186" workbookViewId="0">
      <selection activeCell="I221" sqref="I22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 x14ac:dyDescent="0.2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" t="s">
        <v>0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1</v>
      </c>
    </row>
    <row r="4" spans="2:46" ht="24.95" customHeight="1" x14ac:dyDescent="0.2">
      <c r="B4" s="5"/>
      <c r="D4" s="6" t="s">
        <v>2</v>
      </c>
      <c r="L4" s="5"/>
      <c r="M4" s="7" t="s">
        <v>3</v>
      </c>
      <c r="AT4" s="2" t="s">
        <v>4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5</v>
      </c>
      <c r="L6" s="5"/>
    </row>
    <row r="7" spans="2:46" ht="16.5" customHeight="1" x14ac:dyDescent="0.2">
      <c r="B7" s="5"/>
      <c r="E7" s="9" t="str">
        <f>'[1]Rekapitulace stavby'!K6</f>
        <v>Hladnovská 757/119a, Ostrava - výměna pěti výtahů</v>
      </c>
      <c r="F7" s="10"/>
      <c r="G7" s="10"/>
      <c r="H7" s="10"/>
      <c r="L7" s="5"/>
    </row>
    <row r="8" spans="2:46" s="11" customFormat="1" ht="12" customHeight="1" x14ac:dyDescent="0.2">
      <c r="B8" s="12"/>
      <c r="D8" s="8" t="s">
        <v>6</v>
      </c>
      <c r="L8" s="12"/>
    </row>
    <row r="9" spans="2:46" s="11" customFormat="1" ht="16.5" customHeight="1" x14ac:dyDescent="0.2">
      <c r="B9" s="12"/>
      <c r="E9" s="13" t="s">
        <v>7</v>
      </c>
      <c r="F9" s="14"/>
      <c r="G9" s="14"/>
      <c r="H9" s="14"/>
      <c r="L9" s="12"/>
    </row>
    <row r="10" spans="2:46" s="11" customFormat="1" x14ac:dyDescent="0.2">
      <c r="B10" s="12"/>
      <c r="L10" s="12"/>
    </row>
    <row r="11" spans="2:46" s="11" customFormat="1" ht="12" customHeight="1" x14ac:dyDescent="0.2">
      <c r="B11" s="12"/>
      <c r="D11" s="8" t="s">
        <v>8</v>
      </c>
      <c r="F11" s="15" t="s">
        <v>9</v>
      </c>
      <c r="I11" s="8" t="s">
        <v>10</v>
      </c>
      <c r="J11" s="15" t="s">
        <v>9</v>
      </c>
      <c r="L11" s="12"/>
    </row>
    <row r="12" spans="2:46" s="11" customFormat="1" ht="12" customHeight="1" x14ac:dyDescent="0.2">
      <c r="B12" s="12"/>
      <c r="D12" s="8" t="s">
        <v>11</v>
      </c>
      <c r="F12" s="15" t="s">
        <v>12</v>
      </c>
      <c r="I12" s="8" t="s">
        <v>13</v>
      </c>
      <c r="J12" s="16" t="str">
        <f>'[1]Rekapitulace stavby'!AN8</f>
        <v>25. 11. 2023</v>
      </c>
      <c r="L12" s="12"/>
    </row>
    <row r="13" spans="2:46" s="11" customFormat="1" ht="10.9" customHeight="1" x14ac:dyDescent="0.2">
      <c r="B13" s="12"/>
      <c r="L13" s="12"/>
    </row>
    <row r="14" spans="2:46" s="11" customFormat="1" ht="12" customHeight="1" x14ac:dyDescent="0.2">
      <c r="B14" s="12"/>
      <c r="D14" s="8" t="s">
        <v>14</v>
      </c>
      <c r="I14" s="8" t="s">
        <v>15</v>
      </c>
      <c r="J14" s="15" t="s">
        <v>9</v>
      </c>
      <c r="L14" s="12"/>
    </row>
    <row r="15" spans="2:46" s="11" customFormat="1" ht="18" customHeight="1" x14ac:dyDescent="0.2">
      <c r="B15" s="12"/>
      <c r="E15" s="15" t="s">
        <v>16</v>
      </c>
      <c r="I15" s="8" t="s">
        <v>17</v>
      </c>
      <c r="J15" s="15" t="s">
        <v>9</v>
      </c>
      <c r="L15" s="12"/>
    </row>
    <row r="16" spans="2:46" s="11" customFormat="1" ht="6.95" customHeight="1" x14ac:dyDescent="0.2">
      <c r="B16" s="12"/>
      <c r="L16" s="12"/>
    </row>
    <row r="17" spans="2:12" s="11" customFormat="1" ht="12" customHeight="1" x14ac:dyDescent="0.2">
      <c r="B17" s="12"/>
      <c r="D17" s="8" t="s">
        <v>18</v>
      </c>
      <c r="I17" s="8" t="s">
        <v>15</v>
      </c>
      <c r="J17" s="17" t="str">
        <f>'[1]Rekapitulace stavby'!AN13</f>
        <v>Vyplň údaj</v>
      </c>
      <c r="L17" s="12"/>
    </row>
    <row r="18" spans="2:12" s="11" customFormat="1" ht="18" customHeight="1" x14ac:dyDescent="0.2">
      <c r="B18" s="12"/>
      <c r="E18" s="18" t="str">
        <f>'[1]Rekapitulace stavby'!E14</f>
        <v>Vyplň údaj</v>
      </c>
      <c r="F18" s="19"/>
      <c r="G18" s="19"/>
      <c r="H18" s="19"/>
      <c r="I18" s="8" t="s">
        <v>17</v>
      </c>
      <c r="J18" s="17" t="str">
        <f>'[1]Rekapitulace stavby'!AN14</f>
        <v>Vyplň údaj</v>
      </c>
      <c r="L18" s="12"/>
    </row>
    <row r="19" spans="2:12" s="11" customFormat="1" ht="6.95" customHeight="1" x14ac:dyDescent="0.2">
      <c r="B19" s="12"/>
      <c r="L19" s="12"/>
    </row>
    <row r="20" spans="2:12" s="11" customFormat="1" ht="12" customHeight="1" x14ac:dyDescent="0.2">
      <c r="B20" s="12"/>
      <c r="D20" s="8" t="s">
        <v>19</v>
      </c>
      <c r="I20" s="8" t="s">
        <v>15</v>
      </c>
      <c r="J20" s="15" t="s">
        <v>9</v>
      </c>
      <c r="L20" s="12"/>
    </row>
    <row r="21" spans="2:12" s="11" customFormat="1" ht="18" customHeight="1" x14ac:dyDescent="0.2">
      <c r="B21" s="12"/>
      <c r="E21" s="15" t="s">
        <v>20</v>
      </c>
      <c r="I21" s="8" t="s">
        <v>17</v>
      </c>
      <c r="J21" s="15" t="s">
        <v>9</v>
      </c>
      <c r="L21" s="12"/>
    </row>
    <row r="22" spans="2:12" s="11" customFormat="1" ht="6.95" customHeight="1" x14ac:dyDescent="0.2">
      <c r="B22" s="12"/>
      <c r="L22" s="12"/>
    </row>
    <row r="23" spans="2:12" s="11" customFormat="1" ht="12" customHeight="1" x14ac:dyDescent="0.2">
      <c r="B23" s="12"/>
      <c r="D23" s="8" t="s">
        <v>21</v>
      </c>
      <c r="I23" s="8" t="s">
        <v>15</v>
      </c>
      <c r="J23" s="15" t="str">
        <f>IF('[1]Rekapitulace stavby'!AN19="","",'[1]Rekapitulace stavby'!AN19)</f>
        <v/>
      </c>
      <c r="L23" s="12"/>
    </row>
    <row r="24" spans="2:12" s="11" customFormat="1" ht="18" customHeight="1" x14ac:dyDescent="0.2">
      <c r="B24" s="12"/>
      <c r="E24" s="15" t="str">
        <f>IF('[1]Rekapitulace stavby'!E20="","",'[1]Rekapitulace stavby'!E20)</f>
        <v xml:space="preserve"> </v>
      </c>
      <c r="I24" s="8" t="s">
        <v>17</v>
      </c>
      <c r="J24" s="15" t="str">
        <f>IF('[1]Rekapitulace stavby'!AN20="","",'[1]Rekapitulace stavby'!AN20)</f>
        <v/>
      </c>
      <c r="L24" s="12"/>
    </row>
    <row r="25" spans="2:12" s="11" customFormat="1" ht="6.95" customHeight="1" x14ac:dyDescent="0.2">
      <c r="B25" s="12"/>
      <c r="L25" s="12"/>
    </row>
    <row r="26" spans="2:12" s="11" customFormat="1" ht="12" customHeight="1" x14ac:dyDescent="0.2">
      <c r="B26" s="12"/>
      <c r="D26" s="8" t="s">
        <v>22</v>
      </c>
      <c r="L26" s="12"/>
    </row>
    <row r="27" spans="2:12" s="20" customFormat="1" ht="16.5" customHeight="1" x14ac:dyDescent="0.2">
      <c r="B27" s="21"/>
      <c r="E27" s="22" t="s">
        <v>9</v>
      </c>
      <c r="F27" s="22"/>
      <c r="G27" s="22"/>
      <c r="H27" s="22"/>
      <c r="L27" s="21"/>
    </row>
    <row r="28" spans="2:12" s="11" customFormat="1" ht="6.95" customHeight="1" x14ac:dyDescent="0.2">
      <c r="B28" s="12"/>
      <c r="L28" s="12"/>
    </row>
    <row r="29" spans="2:12" s="11" customFormat="1" ht="6.95" customHeight="1" x14ac:dyDescent="0.2">
      <c r="B29" s="12"/>
      <c r="D29" s="23"/>
      <c r="E29" s="23"/>
      <c r="F29" s="23"/>
      <c r="G29" s="23"/>
      <c r="H29" s="23"/>
      <c r="I29" s="23"/>
      <c r="J29" s="23"/>
      <c r="K29" s="23"/>
      <c r="L29" s="12"/>
    </row>
    <row r="30" spans="2:12" s="11" customFormat="1" ht="25.35" customHeight="1" x14ac:dyDescent="0.2">
      <c r="B30" s="12"/>
      <c r="D30" s="24" t="s">
        <v>23</v>
      </c>
      <c r="J30" s="25">
        <f>ROUND(J135, 2)</f>
        <v>50000</v>
      </c>
      <c r="L30" s="12"/>
    </row>
    <row r="31" spans="2:12" s="11" customFormat="1" ht="6.95" customHeight="1" x14ac:dyDescent="0.2">
      <c r="B31" s="12"/>
      <c r="D31" s="23"/>
      <c r="E31" s="23"/>
      <c r="F31" s="23"/>
      <c r="G31" s="23"/>
      <c r="H31" s="23"/>
      <c r="I31" s="23"/>
      <c r="J31" s="23"/>
      <c r="K31" s="23"/>
      <c r="L31" s="12"/>
    </row>
    <row r="32" spans="2:12" s="11" customFormat="1" ht="14.45" customHeight="1" x14ac:dyDescent="0.2">
      <c r="B32" s="12"/>
      <c r="F32" s="26" t="s">
        <v>24</v>
      </c>
      <c r="I32" s="26" t="s">
        <v>25</v>
      </c>
      <c r="J32" s="26" t="s">
        <v>26</v>
      </c>
      <c r="L32" s="12"/>
    </row>
    <row r="33" spans="2:12" s="11" customFormat="1" ht="14.45" customHeight="1" x14ac:dyDescent="0.2">
      <c r="B33" s="12"/>
      <c r="D33" s="27" t="s">
        <v>27</v>
      </c>
      <c r="E33" s="8" t="s">
        <v>28</v>
      </c>
      <c r="F33" s="28">
        <f>ROUND((SUM(BE135:BE223)),  2)</f>
        <v>0</v>
      </c>
      <c r="I33" s="29">
        <v>0.21</v>
      </c>
      <c r="J33" s="28">
        <f>ROUND(((SUM(BE135:BE223))*I33),  2)</f>
        <v>0</v>
      </c>
      <c r="L33" s="12"/>
    </row>
    <row r="34" spans="2:12" s="11" customFormat="1" ht="14.45" customHeight="1" x14ac:dyDescent="0.2">
      <c r="B34" s="12"/>
      <c r="E34" s="8" t="s">
        <v>29</v>
      </c>
      <c r="F34" s="28">
        <f>ROUND((SUM(BF135:BF223)),  2)</f>
        <v>50000</v>
      </c>
      <c r="I34" s="29">
        <v>0.15</v>
      </c>
      <c r="J34" s="28">
        <f>ROUND(((SUM(BF135:BF223))*I34),  2)</f>
        <v>7500</v>
      </c>
      <c r="L34" s="12"/>
    </row>
    <row r="35" spans="2:12" s="11" customFormat="1" ht="14.45" hidden="1" customHeight="1" x14ac:dyDescent="0.2">
      <c r="B35" s="12"/>
      <c r="E35" s="8" t="s">
        <v>30</v>
      </c>
      <c r="F35" s="28">
        <f>ROUND((SUM(BG135:BG223)),  2)</f>
        <v>0</v>
      </c>
      <c r="I35" s="29">
        <v>0.21</v>
      </c>
      <c r="J35" s="28">
        <f>0</f>
        <v>0</v>
      </c>
      <c r="L35" s="12"/>
    </row>
    <row r="36" spans="2:12" s="11" customFormat="1" ht="14.45" hidden="1" customHeight="1" x14ac:dyDescent="0.2">
      <c r="B36" s="12"/>
      <c r="E36" s="8" t="s">
        <v>31</v>
      </c>
      <c r="F36" s="28">
        <f>ROUND((SUM(BH135:BH223)),  2)</f>
        <v>0</v>
      </c>
      <c r="I36" s="29">
        <v>0.15</v>
      </c>
      <c r="J36" s="28">
        <f>0</f>
        <v>0</v>
      </c>
      <c r="L36" s="12"/>
    </row>
    <row r="37" spans="2:12" s="11" customFormat="1" ht="14.45" hidden="1" customHeight="1" x14ac:dyDescent="0.2">
      <c r="B37" s="12"/>
      <c r="E37" s="8" t="s">
        <v>32</v>
      </c>
      <c r="F37" s="28">
        <f>ROUND((SUM(BI135:BI223)),  2)</f>
        <v>0</v>
      </c>
      <c r="I37" s="29">
        <v>0</v>
      </c>
      <c r="J37" s="28">
        <f>0</f>
        <v>0</v>
      </c>
      <c r="L37" s="12"/>
    </row>
    <row r="38" spans="2:12" s="11" customFormat="1" ht="6.95" customHeight="1" x14ac:dyDescent="0.2">
      <c r="B38" s="12"/>
      <c r="L38" s="12"/>
    </row>
    <row r="39" spans="2:12" s="11" customFormat="1" ht="25.35" customHeight="1" x14ac:dyDescent="0.2">
      <c r="B39" s="12"/>
      <c r="C39" s="30"/>
      <c r="D39" s="31" t="s">
        <v>33</v>
      </c>
      <c r="E39" s="32"/>
      <c r="F39" s="32"/>
      <c r="G39" s="33" t="s">
        <v>34</v>
      </c>
      <c r="H39" s="34" t="s">
        <v>35</v>
      </c>
      <c r="I39" s="32"/>
      <c r="J39" s="35">
        <f>SUM(J30:J37)</f>
        <v>57500</v>
      </c>
      <c r="K39" s="36"/>
      <c r="L39" s="12"/>
    </row>
    <row r="40" spans="2:12" s="11" customFormat="1" ht="14.45" customHeight="1" x14ac:dyDescent="0.2">
      <c r="B40" s="12"/>
      <c r="L40" s="12"/>
    </row>
    <row r="41" spans="2:12" ht="14.45" customHeight="1" x14ac:dyDescent="0.2">
      <c r="B41" s="5"/>
      <c r="L41" s="5"/>
    </row>
    <row r="42" spans="2:12" ht="14.45" customHeight="1" x14ac:dyDescent="0.2">
      <c r="B42" s="5"/>
      <c r="L42" s="5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11" customFormat="1" ht="14.45" customHeight="1" x14ac:dyDescent="0.2">
      <c r="B50" s="12"/>
      <c r="D50" s="37" t="s">
        <v>36</v>
      </c>
      <c r="E50" s="38"/>
      <c r="F50" s="38"/>
      <c r="G50" s="37" t="s">
        <v>37</v>
      </c>
      <c r="H50" s="38"/>
      <c r="I50" s="38"/>
      <c r="J50" s="38"/>
      <c r="K50" s="38"/>
      <c r="L50" s="12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11" customFormat="1" ht="12.75" x14ac:dyDescent="0.2">
      <c r="B61" s="12"/>
      <c r="D61" s="39" t="s">
        <v>38</v>
      </c>
      <c r="E61" s="40"/>
      <c r="F61" s="41" t="s">
        <v>39</v>
      </c>
      <c r="G61" s="39" t="s">
        <v>38</v>
      </c>
      <c r="H61" s="40"/>
      <c r="I61" s="40"/>
      <c r="J61" s="42" t="s">
        <v>39</v>
      </c>
      <c r="K61" s="40"/>
      <c r="L61" s="12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11" customFormat="1" ht="12.75" x14ac:dyDescent="0.2">
      <c r="B65" s="12"/>
      <c r="D65" s="37" t="s">
        <v>40</v>
      </c>
      <c r="E65" s="38"/>
      <c r="F65" s="38"/>
      <c r="G65" s="37" t="s">
        <v>41</v>
      </c>
      <c r="H65" s="38"/>
      <c r="I65" s="38"/>
      <c r="J65" s="38"/>
      <c r="K65" s="38"/>
      <c r="L65" s="12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11" customFormat="1" ht="12.75" x14ac:dyDescent="0.2">
      <c r="B76" s="12"/>
      <c r="D76" s="39" t="s">
        <v>38</v>
      </c>
      <c r="E76" s="40"/>
      <c r="F76" s="41" t="s">
        <v>39</v>
      </c>
      <c r="G76" s="39" t="s">
        <v>38</v>
      </c>
      <c r="H76" s="40"/>
      <c r="I76" s="40"/>
      <c r="J76" s="42" t="s">
        <v>39</v>
      </c>
      <c r="K76" s="40"/>
      <c r="L76" s="12"/>
    </row>
    <row r="77" spans="2:12" s="1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2"/>
    </row>
    <row r="81" spans="2:47" s="1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12"/>
    </row>
    <row r="82" spans="2:47" s="11" customFormat="1" ht="24.95" hidden="1" customHeight="1" x14ac:dyDescent="0.2">
      <c r="B82" s="12"/>
      <c r="C82" s="6" t="s">
        <v>42</v>
      </c>
      <c r="L82" s="12"/>
    </row>
    <row r="83" spans="2:47" s="11" customFormat="1" ht="6.95" hidden="1" customHeight="1" x14ac:dyDescent="0.2">
      <c r="B83" s="12"/>
      <c r="L83" s="12"/>
    </row>
    <row r="84" spans="2:47" s="11" customFormat="1" ht="12" hidden="1" customHeight="1" x14ac:dyDescent="0.2">
      <c r="B84" s="12"/>
      <c r="C84" s="8" t="s">
        <v>5</v>
      </c>
      <c r="L84" s="12"/>
    </row>
    <row r="85" spans="2:47" s="11" customFormat="1" ht="16.5" hidden="1" customHeight="1" x14ac:dyDescent="0.2">
      <c r="B85" s="12"/>
      <c r="E85" s="9" t="str">
        <f>E7</f>
        <v>Hladnovská 757/119a, Ostrava - výměna pěti výtahů</v>
      </c>
      <c r="F85" s="10"/>
      <c r="G85" s="10"/>
      <c r="H85" s="10"/>
      <c r="L85" s="12"/>
    </row>
    <row r="86" spans="2:47" s="11" customFormat="1" ht="12" hidden="1" customHeight="1" x14ac:dyDescent="0.2">
      <c r="B86" s="12"/>
      <c r="C86" s="8" t="s">
        <v>6</v>
      </c>
      <c r="L86" s="12"/>
    </row>
    <row r="87" spans="2:47" s="11" customFormat="1" ht="16.5" hidden="1" customHeight="1" x14ac:dyDescent="0.2">
      <c r="B87" s="12"/>
      <c r="E87" s="13" t="str">
        <f>E9</f>
        <v>1.2 - Výtah V2</v>
      </c>
      <c r="F87" s="14"/>
      <c r="G87" s="14"/>
      <c r="H87" s="14"/>
      <c r="L87" s="12"/>
    </row>
    <row r="88" spans="2:47" s="11" customFormat="1" ht="6.95" hidden="1" customHeight="1" x14ac:dyDescent="0.2">
      <c r="B88" s="12"/>
      <c r="L88" s="12"/>
    </row>
    <row r="89" spans="2:47" s="11" customFormat="1" ht="12" hidden="1" customHeight="1" x14ac:dyDescent="0.2">
      <c r="B89" s="12"/>
      <c r="C89" s="8" t="s">
        <v>11</v>
      </c>
      <c r="F89" s="15" t="str">
        <f>F12</f>
        <v>Ostrava</v>
      </c>
      <c r="I89" s="8" t="s">
        <v>13</v>
      </c>
      <c r="J89" s="16" t="str">
        <f>IF(J12="","",J12)</f>
        <v>25. 11. 2023</v>
      </c>
      <c r="L89" s="12"/>
    </row>
    <row r="90" spans="2:47" s="11" customFormat="1" ht="6.95" hidden="1" customHeight="1" x14ac:dyDescent="0.2">
      <c r="B90" s="12"/>
      <c r="L90" s="12"/>
    </row>
    <row r="91" spans="2:47" s="11" customFormat="1" ht="15.2" hidden="1" customHeight="1" x14ac:dyDescent="0.2">
      <c r="B91" s="12"/>
      <c r="C91" s="8" t="s">
        <v>14</v>
      </c>
      <c r="F91" s="15" t="str">
        <f>E15</f>
        <v>Statutární město Ostrava - m.o.Slezská Ostrava</v>
      </c>
      <c r="I91" s="8" t="s">
        <v>19</v>
      </c>
      <c r="J91" s="47" t="str">
        <f>E21</f>
        <v>Ing.Jan Neuwirt</v>
      </c>
      <c r="L91" s="12"/>
    </row>
    <row r="92" spans="2:47" s="11" customFormat="1" ht="15.2" hidden="1" customHeight="1" x14ac:dyDescent="0.2">
      <c r="B92" s="12"/>
      <c r="C92" s="8" t="s">
        <v>18</v>
      </c>
      <c r="F92" s="15" t="str">
        <f>IF(E18="","",E18)</f>
        <v>Vyplň údaj</v>
      </c>
      <c r="I92" s="8" t="s">
        <v>21</v>
      </c>
      <c r="J92" s="47" t="str">
        <f>E24</f>
        <v xml:space="preserve"> </v>
      </c>
      <c r="L92" s="12"/>
    </row>
    <row r="93" spans="2:47" s="11" customFormat="1" ht="10.35" hidden="1" customHeight="1" x14ac:dyDescent="0.2">
      <c r="B93" s="12"/>
      <c r="L93" s="12"/>
    </row>
    <row r="94" spans="2:47" s="11" customFormat="1" ht="29.25" hidden="1" customHeight="1" x14ac:dyDescent="0.2">
      <c r="B94" s="12"/>
      <c r="C94" s="48" t="s">
        <v>43</v>
      </c>
      <c r="D94" s="30"/>
      <c r="E94" s="30"/>
      <c r="F94" s="30"/>
      <c r="G94" s="30"/>
      <c r="H94" s="30"/>
      <c r="I94" s="30"/>
      <c r="J94" s="49" t="s">
        <v>44</v>
      </c>
      <c r="K94" s="30"/>
      <c r="L94" s="12"/>
    </row>
    <row r="95" spans="2:47" s="11" customFormat="1" ht="10.35" hidden="1" customHeight="1" x14ac:dyDescent="0.2">
      <c r="B95" s="12"/>
      <c r="L95" s="12"/>
    </row>
    <row r="96" spans="2:47" s="11" customFormat="1" ht="22.9" hidden="1" customHeight="1" x14ac:dyDescent="0.2">
      <c r="B96" s="12"/>
      <c r="C96" s="50" t="s">
        <v>45</v>
      </c>
      <c r="J96" s="25">
        <f>J135</f>
        <v>50000</v>
      </c>
      <c r="L96" s="12"/>
      <c r="AU96" s="2" t="s">
        <v>46</v>
      </c>
    </row>
    <row r="97" spans="2:12" s="51" customFormat="1" ht="24.95" hidden="1" customHeight="1" x14ac:dyDescent="0.2">
      <c r="B97" s="52"/>
      <c r="D97" s="53" t="s">
        <v>47</v>
      </c>
      <c r="E97" s="54"/>
      <c r="F97" s="54"/>
      <c r="G97" s="54"/>
      <c r="H97" s="54"/>
      <c r="I97" s="54"/>
      <c r="J97" s="55">
        <f>J136</f>
        <v>0</v>
      </c>
      <c r="L97" s="52"/>
    </row>
    <row r="98" spans="2:12" s="56" customFormat="1" ht="19.899999999999999" hidden="1" customHeight="1" x14ac:dyDescent="0.2">
      <c r="B98" s="57"/>
      <c r="D98" s="58" t="s">
        <v>48</v>
      </c>
      <c r="E98" s="59"/>
      <c r="F98" s="59"/>
      <c r="G98" s="59"/>
      <c r="H98" s="59"/>
      <c r="I98" s="59"/>
      <c r="J98" s="60">
        <f>J137</f>
        <v>0</v>
      </c>
      <c r="L98" s="57"/>
    </row>
    <row r="99" spans="2:12" s="56" customFormat="1" ht="19.899999999999999" hidden="1" customHeight="1" x14ac:dyDescent="0.2">
      <c r="B99" s="57"/>
      <c r="D99" s="58" t="s">
        <v>49</v>
      </c>
      <c r="E99" s="59"/>
      <c r="F99" s="59"/>
      <c r="G99" s="59"/>
      <c r="H99" s="59"/>
      <c r="I99" s="59"/>
      <c r="J99" s="60">
        <f>J142</f>
        <v>0</v>
      </c>
      <c r="L99" s="57"/>
    </row>
    <row r="100" spans="2:12" s="56" customFormat="1" ht="19.899999999999999" hidden="1" customHeight="1" x14ac:dyDescent="0.2">
      <c r="B100" s="57"/>
      <c r="D100" s="58" t="s">
        <v>50</v>
      </c>
      <c r="E100" s="59"/>
      <c r="F100" s="59"/>
      <c r="G100" s="59"/>
      <c r="H100" s="59"/>
      <c r="I100" s="59"/>
      <c r="J100" s="60">
        <f>J149</f>
        <v>0</v>
      </c>
      <c r="L100" s="57"/>
    </row>
    <row r="101" spans="2:12" s="56" customFormat="1" ht="19.899999999999999" hidden="1" customHeight="1" x14ac:dyDescent="0.2">
      <c r="B101" s="57"/>
      <c r="D101" s="58" t="s">
        <v>51</v>
      </c>
      <c r="E101" s="59"/>
      <c r="F101" s="59"/>
      <c r="G101" s="59"/>
      <c r="H101" s="59"/>
      <c r="I101" s="59"/>
      <c r="J101" s="60">
        <f>J151</f>
        <v>0</v>
      </c>
      <c r="L101" s="57"/>
    </row>
    <row r="102" spans="2:12" s="56" customFormat="1" ht="19.899999999999999" hidden="1" customHeight="1" x14ac:dyDescent="0.2">
      <c r="B102" s="57"/>
      <c r="D102" s="58" t="s">
        <v>52</v>
      </c>
      <c r="E102" s="59"/>
      <c r="F102" s="59"/>
      <c r="G102" s="59"/>
      <c r="H102" s="59"/>
      <c r="I102" s="59"/>
      <c r="J102" s="60">
        <f>J164</f>
        <v>0</v>
      </c>
      <c r="L102" s="57"/>
    </row>
    <row r="103" spans="2:12" s="56" customFormat="1" ht="19.899999999999999" hidden="1" customHeight="1" x14ac:dyDescent="0.2">
      <c r="B103" s="57"/>
      <c r="D103" s="58" t="s">
        <v>53</v>
      </c>
      <c r="E103" s="59"/>
      <c r="F103" s="59"/>
      <c r="G103" s="59"/>
      <c r="H103" s="59"/>
      <c r="I103" s="59"/>
      <c r="J103" s="60">
        <f>J170</f>
        <v>0</v>
      </c>
      <c r="L103" s="57"/>
    </row>
    <row r="104" spans="2:12" s="56" customFormat="1" ht="19.899999999999999" hidden="1" customHeight="1" x14ac:dyDescent="0.2">
      <c r="B104" s="57"/>
      <c r="D104" s="58" t="s">
        <v>54</v>
      </c>
      <c r="E104" s="59"/>
      <c r="F104" s="59"/>
      <c r="G104" s="59"/>
      <c r="H104" s="59"/>
      <c r="I104" s="59"/>
      <c r="J104" s="60">
        <f>J176</f>
        <v>0</v>
      </c>
      <c r="L104" s="57"/>
    </row>
    <row r="105" spans="2:12" s="51" customFormat="1" ht="24.95" hidden="1" customHeight="1" x14ac:dyDescent="0.2">
      <c r="B105" s="52"/>
      <c r="D105" s="53" t="s">
        <v>55</v>
      </c>
      <c r="E105" s="54"/>
      <c r="F105" s="54"/>
      <c r="G105" s="54"/>
      <c r="H105" s="54"/>
      <c r="I105" s="54"/>
      <c r="J105" s="55">
        <f>J178</f>
        <v>0</v>
      </c>
      <c r="L105" s="52"/>
    </row>
    <row r="106" spans="2:12" s="56" customFormat="1" ht="19.899999999999999" hidden="1" customHeight="1" x14ac:dyDescent="0.2">
      <c r="B106" s="57"/>
      <c r="D106" s="58" t="s">
        <v>56</v>
      </c>
      <c r="E106" s="59"/>
      <c r="F106" s="59"/>
      <c r="G106" s="59"/>
      <c r="H106" s="59"/>
      <c r="I106" s="59"/>
      <c r="J106" s="60">
        <f>J179</f>
        <v>0</v>
      </c>
      <c r="L106" s="57"/>
    </row>
    <row r="107" spans="2:12" s="56" customFormat="1" ht="19.899999999999999" hidden="1" customHeight="1" x14ac:dyDescent="0.2">
      <c r="B107" s="57"/>
      <c r="D107" s="58" t="s">
        <v>57</v>
      </c>
      <c r="E107" s="59"/>
      <c r="F107" s="59"/>
      <c r="G107" s="59"/>
      <c r="H107" s="59"/>
      <c r="I107" s="59"/>
      <c r="J107" s="60">
        <f>J183</f>
        <v>0</v>
      </c>
      <c r="L107" s="57"/>
    </row>
    <row r="108" spans="2:12" s="56" customFormat="1" ht="19.899999999999999" hidden="1" customHeight="1" x14ac:dyDescent="0.2">
      <c r="B108" s="57"/>
      <c r="D108" s="58" t="s">
        <v>58</v>
      </c>
      <c r="E108" s="59"/>
      <c r="F108" s="59"/>
      <c r="G108" s="59"/>
      <c r="H108" s="59"/>
      <c r="I108" s="59"/>
      <c r="J108" s="60">
        <f>J190</f>
        <v>0</v>
      </c>
      <c r="L108" s="57"/>
    </row>
    <row r="109" spans="2:12" s="56" customFormat="1" ht="19.899999999999999" hidden="1" customHeight="1" x14ac:dyDescent="0.2">
      <c r="B109" s="57"/>
      <c r="D109" s="58" t="s">
        <v>59</v>
      </c>
      <c r="E109" s="59"/>
      <c r="F109" s="59"/>
      <c r="G109" s="59"/>
      <c r="H109" s="59"/>
      <c r="I109" s="59"/>
      <c r="J109" s="60">
        <f>J196</f>
        <v>0</v>
      </c>
      <c r="L109" s="57"/>
    </row>
    <row r="110" spans="2:12" s="56" customFormat="1" ht="19.899999999999999" hidden="1" customHeight="1" x14ac:dyDescent="0.2">
      <c r="B110" s="57"/>
      <c r="D110" s="58" t="s">
        <v>60</v>
      </c>
      <c r="E110" s="59"/>
      <c r="F110" s="59"/>
      <c r="G110" s="59"/>
      <c r="H110" s="59"/>
      <c r="I110" s="59"/>
      <c r="J110" s="60">
        <f>J205</f>
        <v>0</v>
      </c>
      <c r="L110" s="57"/>
    </row>
    <row r="111" spans="2:12" s="51" customFormat="1" ht="24.95" hidden="1" customHeight="1" x14ac:dyDescent="0.2">
      <c r="B111" s="52"/>
      <c r="D111" s="53" t="s">
        <v>61</v>
      </c>
      <c r="E111" s="54"/>
      <c r="F111" s="54"/>
      <c r="G111" s="54"/>
      <c r="H111" s="54"/>
      <c r="I111" s="54"/>
      <c r="J111" s="55">
        <f>J215</f>
        <v>50000</v>
      </c>
      <c r="L111" s="52"/>
    </row>
    <row r="112" spans="2:12" s="56" customFormat="1" ht="19.899999999999999" hidden="1" customHeight="1" x14ac:dyDescent="0.2">
      <c r="B112" s="57"/>
      <c r="D112" s="58" t="s">
        <v>62</v>
      </c>
      <c r="E112" s="59"/>
      <c r="F112" s="59"/>
      <c r="G112" s="59"/>
      <c r="H112" s="59"/>
      <c r="I112" s="59"/>
      <c r="J112" s="60">
        <f>J216</f>
        <v>0</v>
      </c>
      <c r="L112" s="57"/>
    </row>
    <row r="113" spans="2:12" s="56" customFormat="1" ht="19.899999999999999" hidden="1" customHeight="1" x14ac:dyDescent="0.2">
      <c r="B113" s="57"/>
      <c r="D113" s="58" t="s">
        <v>63</v>
      </c>
      <c r="E113" s="59"/>
      <c r="F113" s="59"/>
      <c r="G113" s="59"/>
      <c r="H113" s="59"/>
      <c r="I113" s="59"/>
      <c r="J113" s="60">
        <f>J218</f>
        <v>0</v>
      </c>
      <c r="L113" s="57"/>
    </row>
    <row r="114" spans="2:12" s="56" customFormat="1" ht="19.899999999999999" hidden="1" customHeight="1" x14ac:dyDescent="0.2">
      <c r="B114" s="57"/>
      <c r="D114" s="58" t="s">
        <v>64</v>
      </c>
      <c r="E114" s="59"/>
      <c r="F114" s="59"/>
      <c r="G114" s="59"/>
      <c r="H114" s="59"/>
      <c r="I114" s="59"/>
      <c r="J114" s="60">
        <f>J220</f>
        <v>50000</v>
      </c>
      <c r="L114" s="57"/>
    </row>
    <row r="115" spans="2:12" s="56" customFormat="1" ht="19.899999999999999" hidden="1" customHeight="1" x14ac:dyDescent="0.2">
      <c r="B115" s="57"/>
      <c r="D115" s="58" t="s">
        <v>65</v>
      </c>
      <c r="E115" s="59"/>
      <c r="F115" s="59"/>
      <c r="G115" s="59"/>
      <c r="H115" s="59"/>
      <c r="I115" s="59"/>
      <c r="J115" s="60">
        <f>J222</f>
        <v>0</v>
      </c>
      <c r="L115" s="57"/>
    </row>
    <row r="116" spans="2:12" s="11" customFormat="1" ht="21.75" hidden="1" customHeight="1" x14ac:dyDescent="0.2">
      <c r="B116" s="12"/>
      <c r="L116" s="12"/>
    </row>
    <row r="117" spans="2:12" s="11" customFormat="1" ht="6.95" hidden="1" customHeight="1" x14ac:dyDescent="0.2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12"/>
    </row>
    <row r="118" spans="2:12" hidden="1" x14ac:dyDescent="0.2"/>
    <row r="119" spans="2:12" hidden="1" x14ac:dyDescent="0.2"/>
    <row r="120" spans="2:12" hidden="1" x14ac:dyDescent="0.2"/>
    <row r="121" spans="2:12" s="11" customFormat="1" ht="6.95" customHeight="1" x14ac:dyDescent="0.2"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12"/>
    </row>
    <row r="122" spans="2:12" s="11" customFormat="1" ht="24.95" customHeight="1" x14ac:dyDescent="0.2">
      <c r="B122" s="12"/>
      <c r="C122" s="6" t="s">
        <v>66</v>
      </c>
      <c r="L122" s="12"/>
    </row>
    <row r="123" spans="2:12" s="11" customFormat="1" ht="6.95" customHeight="1" x14ac:dyDescent="0.2">
      <c r="B123" s="12"/>
      <c r="L123" s="12"/>
    </row>
    <row r="124" spans="2:12" s="11" customFormat="1" ht="12" customHeight="1" x14ac:dyDescent="0.2">
      <c r="B124" s="12"/>
      <c r="C124" s="8" t="s">
        <v>5</v>
      </c>
      <c r="L124" s="12"/>
    </row>
    <row r="125" spans="2:12" s="11" customFormat="1" ht="16.5" customHeight="1" x14ac:dyDescent="0.2">
      <c r="B125" s="12"/>
      <c r="E125" s="9" t="str">
        <f>E7</f>
        <v>Hladnovská 757/119a, Ostrava - výměna pěti výtahů</v>
      </c>
      <c r="F125" s="10"/>
      <c r="G125" s="10"/>
      <c r="H125" s="10"/>
      <c r="L125" s="12"/>
    </row>
    <row r="126" spans="2:12" s="11" customFormat="1" ht="12" customHeight="1" x14ac:dyDescent="0.2">
      <c r="B126" s="12"/>
      <c r="C126" s="8" t="s">
        <v>6</v>
      </c>
      <c r="L126" s="12"/>
    </row>
    <row r="127" spans="2:12" s="11" customFormat="1" ht="16.5" customHeight="1" x14ac:dyDescent="0.2">
      <c r="B127" s="12"/>
      <c r="E127" s="13" t="str">
        <f>E9</f>
        <v>1.2 - Výtah V2</v>
      </c>
      <c r="F127" s="14"/>
      <c r="G127" s="14"/>
      <c r="H127" s="14"/>
      <c r="L127" s="12"/>
    </row>
    <row r="128" spans="2:12" s="11" customFormat="1" ht="6.95" customHeight="1" x14ac:dyDescent="0.2">
      <c r="B128" s="12"/>
      <c r="L128" s="12"/>
    </row>
    <row r="129" spans="2:65" s="11" customFormat="1" ht="12" customHeight="1" x14ac:dyDescent="0.2">
      <c r="B129" s="12"/>
      <c r="C129" s="8" t="s">
        <v>11</v>
      </c>
      <c r="F129" s="15" t="str">
        <f>F12</f>
        <v>Ostrava</v>
      </c>
      <c r="I129" s="8" t="s">
        <v>13</v>
      </c>
      <c r="J129" s="16" t="str">
        <f>IF(J12="","",J12)</f>
        <v>25. 11. 2023</v>
      </c>
      <c r="L129" s="12"/>
    </row>
    <row r="130" spans="2:65" s="11" customFormat="1" ht="6.95" customHeight="1" x14ac:dyDescent="0.2">
      <c r="B130" s="12"/>
      <c r="L130" s="12"/>
    </row>
    <row r="131" spans="2:65" s="11" customFormat="1" ht="15.2" customHeight="1" x14ac:dyDescent="0.2">
      <c r="B131" s="12"/>
      <c r="C131" s="8" t="s">
        <v>14</v>
      </c>
      <c r="F131" s="15" t="str">
        <f>E15</f>
        <v>Statutární město Ostrava - m.o.Slezská Ostrava</v>
      </c>
      <c r="I131" s="8" t="s">
        <v>19</v>
      </c>
      <c r="J131" s="47" t="str">
        <f>E21</f>
        <v>Ing.Jan Neuwirt</v>
      </c>
      <c r="L131" s="12"/>
    </row>
    <row r="132" spans="2:65" s="11" customFormat="1" ht="15.2" customHeight="1" x14ac:dyDescent="0.2">
      <c r="B132" s="12"/>
      <c r="C132" s="8" t="s">
        <v>18</v>
      </c>
      <c r="F132" s="15" t="str">
        <f>IF(E18="","",E18)</f>
        <v>Vyplň údaj</v>
      </c>
      <c r="I132" s="8" t="s">
        <v>21</v>
      </c>
      <c r="J132" s="47" t="str">
        <f>E24</f>
        <v xml:space="preserve"> </v>
      </c>
      <c r="L132" s="12"/>
    </row>
    <row r="133" spans="2:65" s="11" customFormat="1" ht="10.35" customHeight="1" x14ac:dyDescent="0.2">
      <c r="B133" s="12"/>
      <c r="L133" s="12"/>
    </row>
    <row r="134" spans="2:65" s="61" customFormat="1" ht="29.25" customHeight="1" x14ac:dyDescent="0.2">
      <c r="B134" s="62"/>
      <c r="C134" s="63" t="s">
        <v>67</v>
      </c>
      <c r="D134" s="64" t="s">
        <v>68</v>
      </c>
      <c r="E134" s="64" t="s">
        <v>69</v>
      </c>
      <c r="F134" s="64" t="s">
        <v>70</v>
      </c>
      <c r="G134" s="64" t="s">
        <v>71</v>
      </c>
      <c r="H134" s="64" t="s">
        <v>72</v>
      </c>
      <c r="I134" s="64" t="s">
        <v>73</v>
      </c>
      <c r="J134" s="65" t="s">
        <v>44</v>
      </c>
      <c r="K134" s="66" t="s">
        <v>74</v>
      </c>
      <c r="L134" s="62"/>
      <c r="M134" s="67" t="s">
        <v>9</v>
      </c>
      <c r="N134" s="68" t="s">
        <v>27</v>
      </c>
      <c r="O134" s="68" t="s">
        <v>75</v>
      </c>
      <c r="P134" s="68" t="s">
        <v>76</v>
      </c>
      <c r="Q134" s="68" t="s">
        <v>77</v>
      </c>
      <c r="R134" s="68" t="s">
        <v>78</v>
      </c>
      <c r="S134" s="68" t="s">
        <v>79</v>
      </c>
      <c r="T134" s="69" t="s">
        <v>80</v>
      </c>
    </row>
    <row r="135" spans="2:65" s="11" customFormat="1" ht="22.9" customHeight="1" x14ac:dyDescent="0.25">
      <c r="B135" s="12"/>
      <c r="C135" s="70" t="s">
        <v>81</v>
      </c>
      <c r="J135" s="71">
        <f>BK135</f>
        <v>50000</v>
      </c>
      <c r="L135" s="12"/>
      <c r="M135" s="72"/>
      <c r="N135" s="23"/>
      <c r="O135" s="23"/>
      <c r="P135" s="73">
        <f>P136+P178+P215</f>
        <v>0</v>
      </c>
      <c r="Q135" s="23"/>
      <c r="R135" s="73">
        <f>R136+R178+R215</f>
        <v>5.8880699400000003</v>
      </c>
      <c r="S135" s="23"/>
      <c r="T135" s="74">
        <f>T136+T178+T215</f>
        <v>3.1800000000000002E-2</v>
      </c>
      <c r="AT135" s="2" t="s">
        <v>82</v>
      </c>
      <c r="AU135" s="2" t="s">
        <v>46</v>
      </c>
      <c r="BK135" s="75">
        <f>BK136+BK178+BK215</f>
        <v>50000</v>
      </c>
    </row>
    <row r="136" spans="2:65" s="76" customFormat="1" ht="25.9" customHeight="1" x14ac:dyDescent="0.2">
      <c r="B136" s="77"/>
      <c r="D136" s="78" t="s">
        <v>82</v>
      </c>
      <c r="E136" s="79" t="s">
        <v>83</v>
      </c>
      <c r="F136" s="79" t="s">
        <v>84</v>
      </c>
      <c r="I136" s="80"/>
      <c r="J136" s="81">
        <f>BK136</f>
        <v>0</v>
      </c>
      <c r="L136" s="77"/>
      <c r="M136" s="82"/>
      <c r="P136" s="83">
        <f>P137+P142+P149+P151+P164+P170+P176</f>
        <v>0</v>
      </c>
      <c r="R136" s="83">
        <f>R137+R142+R149+R151+R164+R170+R176</f>
        <v>5.7955107799999999</v>
      </c>
      <c r="T136" s="84">
        <f>T137+T142+T149+T151+T164+T170+T176</f>
        <v>0</v>
      </c>
      <c r="AR136" s="78" t="s">
        <v>1</v>
      </c>
      <c r="AT136" s="85" t="s">
        <v>82</v>
      </c>
      <c r="AU136" s="85" t="s">
        <v>85</v>
      </c>
      <c r="AY136" s="78" t="s">
        <v>86</v>
      </c>
      <c r="BK136" s="86">
        <f>BK137+BK142+BK149+BK151+BK164+BK170+BK176</f>
        <v>0</v>
      </c>
    </row>
    <row r="137" spans="2:65" s="76" customFormat="1" ht="22.9" customHeight="1" x14ac:dyDescent="0.2">
      <c r="B137" s="77"/>
      <c r="D137" s="78" t="s">
        <v>82</v>
      </c>
      <c r="E137" s="87" t="s">
        <v>87</v>
      </c>
      <c r="F137" s="87" t="s">
        <v>88</v>
      </c>
      <c r="I137" s="80"/>
      <c r="J137" s="88">
        <f>BK137</f>
        <v>0</v>
      </c>
      <c r="L137" s="77"/>
      <c r="M137" s="82"/>
      <c r="P137" s="83">
        <f>SUM(P138:P141)</f>
        <v>0</v>
      </c>
      <c r="R137" s="83">
        <f>SUM(R138:R141)</f>
        <v>3.3534636199999994</v>
      </c>
      <c r="T137" s="84">
        <f>SUM(T138:T141)</f>
        <v>0</v>
      </c>
      <c r="AR137" s="78" t="s">
        <v>1</v>
      </c>
      <c r="AT137" s="85" t="s">
        <v>82</v>
      </c>
      <c r="AU137" s="85" t="s">
        <v>1</v>
      </c>
      <c r="AY137" s="78" t="s">
        <v>86</v>
      </c>
      <c r="BK137" s="86">
        <f>SUM(BK138:BK141)</f>
        <v>0</v>
      </c>
    </row>
    <row r="138" spans="2:65" s="11" customFormat="1" ht="24.2" customHeight="1" x14ac:dyDescent="0.2">
      <c r="B138" s="12"/>
      <c r="C138" s="89" t="s">
        <v>1</v>
      </c>
      <c r="D138" s="89" t="s">
        <v>89</v>
      </c>
      <c r="E138" s="90" t="s">
        <v>90</v>
      </c>
      <c r="F138" s="91" t="s">
        <v>91</v>
      </c>
      <c r="G138" s="92" t="s">
        <v>92</v>
      </c>
      <c r="H138" s="93">
        <v>1.2549999999999999</v>
      </c>
      <c r="I138" s="94"/>
      <c r="J138" s="95">
        <f>ROUND(I138*H138,2)</f>
        <v>0</v>
      </c>
      <c r="K138" s="96"/>
      <c r="L138" s="12"/>
      <c r="M138" s="97" t="s">
        <v>9</v>
      </c>
      <c r="N138" s="98" t="s">
        <v>29</v>
      </c>
      <c r="P138" s="99">
        <f>O138*H138</f>
        <v>0</v>
      </c>
      <c r="Q138" s="99">
        <v>2.5018699999999998</v>
      </c>
      <c r="R138" s="99">
        <f>Q138*H138</f>
        <v>3.1398468499999996</v>
      </c>
      <c r="S138" s="99">
        <v>0</v>
      </c>
      <c r="T138" s="100">
        <f>S138*H138</f>
        <v>0</v>
      </c>
      <c r="AR138" s="101" t="s">
        <v>93</v>
      </c>
      <c r="AT138" s="101" t="s">
        <v>89</v>
      </c>
      <c r="AU138" s="101" t="s">
        <v>87</v>
      </c>
      <c r="AY138" s="2" t="s">
        <v>86</v>
      </c>
      <c r="BE138" s="102">
        <f>IF(N138="základní",J138,0)</f>
        <v>0</v>
      </c>
      <c r="BF138" s="102">
        <f>IF(N138="snížená",J138,0)</f>
        <v>0</v>
      </c>
      <c r="BG138" s="102">
        <f>IF(N138="zákl. přenesená",J138,0)</f>
        <v>0</v>
      </c>
      <c r="BH138" s="102">
        <f>IF(N138="sníž. přenesená",J138,0)</f>
        <v>0</v>
      </c>
      <c r="BI138" s="102">
        <f>IF(N138="nulová",J138,0)</f>
        <v>0</v>
      </c>
      <c r="BJ138" s="2" t="s">
        <v>87</v>
      </c>
      <c r="BK138" s="102">
        <f>ROUND(I138*H138,2)</f>
        <v>0</v>
      </c>
      <c r="BL138" s="2" t="s">
        <v>93</v>
      </c>
      <c r="BM138" s="101" t="s">
        <v>94</v>
      </c>
    </row>
    <row r="139" spans="2:65" s="103" customFormat="1" x14ac:dyDescent="0.2">
      <c r="B139" s="104"/>
      <c r="D139" s="105" t="s">
        <v>95</v>
      </c>
      <c r="E139" s="106" t="s">
        <v>9</v>
      </c>
      <c r="F139" s="107" t="s">
        <v>96</v>
      </c>
      <c r="H139" s="108">
        <v>1.2549999999999999</v>
      </c>
      <c r="I139" s="109"/>
      <c r="L139" s="104"/>
      <c r="M139" s="110"/>
      <c r="T139" s="111"/>
      <c r="AT139" s="106" t="s">
        <v>95</v>
      </c>
      <c r="AU139" s="106" t="s">
        <v>87</v>
      </c>
      <c r="AV139" s="103" t="s">
        <v>87</v>
      </c>
      <c r="AW139" s="103" t="s">
        <v>97</v>
      </c>
      <c r="AX139" s="103" t="s">
        <v>1</v>
      </c>
      <c r="AY139" s="106" t="s">
        <v>86</v>
      </c>
    </row>
    <row r="140" spans="2:65" s="11" customFormat="1" ht="16.5" customHeight="1" x14ac:dyDescent="0.2">
      <c r="B140" s="12"/>
      <c r="C140" s="89" t="s">
        <v>87</v>
      </c>
      <c r="D140" s="89" t="s">
        <v>89</v>
      </c>
      <c r="E140" s="90" t="s">
        <v>98</v>
      </c>
      <c r="F140" s="91" t="s">
        <v>99</v>
      </c>
      <c r="G140" s="92" t="s">
        <v>100</v>
      </c>
      <c r="H140" s="93">
        <v>0.20100000000000001</v>
      </c>
      <c r="I140" s="94"/>
      <c r="J140" s="95">
        <f>ROUND(I140*H140,2)</f>
        <v>0</v>
      </c>
      <c r="K140" s="96"/>
      <c r="L140" s="12"/>
      <c r="M140" s="97" t="s">
        <v>9</v>
      </c>
      <c r="N140" s="98" t="s">
        <v>29</v>
      </c>
      <c r="P140" s="99">
        <f>O140*H140</f>
        <v>0</v>
      </c>
      <c r="Q140" s="99">
        <v>1.06277</v>
      </c>
      <c r="R140" s="99">
        <f>Q140*H140</f>
        <v>0.21361677000000001</v>
      </c>
      <c r="S140" s="99">
        <v>0</v>
      </c>
      <c r="T140" s="100">
        <f>S140*H140</f>
        <v>0</v>
      </c>
      <c r="AR140" s="101" t="s">
        <v>93</v>
      </c>
      <c r="AT140" s="101" t="s">
        <v>89</v>
      </c>
      <c r="AU140" s="101" t="s">
        <v>87</v>
      </c>
      <c r="AY140" s="2" t="s">
        <v>86</v>
      </c>
      <c r="BE140" s="102">
        <f>IF(N140="základní",J140,0)</f>
        <v>0</v>
      </c>
      <c r="BF140" s="102">
        <f>IF(N140="snížená",J140,0)</f>
        <v>0</v>
      </c>
      <c r="BG140" s="102">
        <f>IF(N140="zákl. přenesená",J140,0)</f>
        <v>0</v>
      </c>
      <c r="BH140" s="102">
        <f>IF(N140="sníž. přenesená",J140,0)</f>
        <v>0</v>
      </c>
      <c r="BI140" s="102">
        <f>IF(N140="nulová",J140,0)</f>
        <v>0</v>
      </c>
      <c r="BJ140" s="2" t="s">
        <v>87</v>
      </c>
      <c r="BK140" s="102">
        <f>ROUND(I140*H140,2)</f>
        <v>0</v>
      </c>
      <c r="BL140" s="2" t="s">
        <v>93</v>
      </c>
      <c r="BM140" s="101" t="s">
        <v>101</v>
      </c>
    </row>
    <row r="141" spans="2:65" s="103" customFormat="1" x14ac:dyDescent="0.2">
      <c r="B141" s="104"/>
      <c r="D141" s="105" t="s">
        <v>95</v>
      </c>
      <c r="E141" s="106" t="s">
        <v>9</v>
      </c>
      <c r="F141" s="107" t="s">
        <v>102</v>
      </c>
      <c r="H141" s="108">
        <v>0.20100000000000001</v>
      </c>
      <c r="I141" s="109"/>
      <c r="L141" s="104"/>
      <c r="M141" s="110"/>
      <c r="T141" s="111"/>
      <c r="AT141" s="106" t="s">
        <v>95</v>
      </c>
      <c r="AU141" s="106" t="s">
        <v>87</v>
      </c>
      <c r="AV141" s="103" t="s">
        <v>87</v>
      </c>
      <c r="AW141" s="103" t="s">
        <v>97</v>
      </c>
      <c r="AX141" s="103" t="s">
        <v>1</v>
      </c>
      <c r="AY141" s="106" t="s">
        <v>86</v>
      </c>
    </row>
    <row r="142" spans="2:65" s="76" customFormat="1" ht="22.9" customHeight="1" x14ac:dyDescent="0.2">
      <c r="B142" s="77"/>
      <c r="D142" s="78" t="s">
        <v>82</v>
      </c>
      <c r="E142" s="87" t="s">
        <v>103</v>
      </c>
      <c r="F142" s="87" t="s">
        <v>104</v>
      </c>
      <c r="I142" s="80"/>
      <c r="J142" s="88">
        <f>BK142</f>
        <v>0</v>
      </c>
      <c r="L142" s="77"/>
      <c r="M142" s="82"/>
      <c r="P142" s="83">
        <f>SUM(P143:P148)</f>
        <v>0</v>
      </c>
      <c r="R142" s="83">
        <f>SUM(R143:R148)</f>
        <v>1.16614408</v>
      </c>
      <c r="T142" s="84">
        <f>SUM(T143:T148)</f>
        <v>0</v>
      </c>
      <c r="AR142" s="78" t="s">
        <v>1</v>
      </c>
      <c r="AT142" s="85" t="s">
        <v>82</v>
      </c>
      <c r="AU142" s="85" t="s">
        <v>1</v>
      </c>
      <c r="AY142" s="78" t="s">
        <v>86</v>
      </c>
      <c r="BK142" s="86">
        <f>SUM(BK143:BK148)</f>
        <v>0</v>
      </c>
    </row>
    <row r="143" spans="2:65" s="11" customFormat="1" ht="16.5" customHeight="1" x14ac:dyDescent="0.2">
      <c r="B143" s="12"/>
      <c r="C143" s="89" t="s">
        <v>103</v>
      </c>
      <c r="D143" s="89" t="s">
        <v>89</v>
      </c>
      <c r="E143" s="90" t="s">
        <v>105</v>
      </c>
      <c r="F143" s="91" t="s">
        <v>106</v>
      </c>
      <c r="G143" s="92" t="s">
        <v>92</v>
      </c>
      <c r="H143" s="93">
        <v>0.32400000000000001</v>
      </c>
      <c r="I143" s="94"/>
      <c r="J143" s="95">
        <f>ROUND(I143*H143,2)</f>
        <v>0</v>
      </c>
      <c r="K143" s="96"/>
      <c r="L143" s="12"/>
      <c r="M143" s="97" t="s">
        <v>9</v>
      </c>
      <c r="N143" s="98" t="s">
        <v>29</v>
      </c>
      <c r="P143" s="99">
        <f>O143*H143</f>
        <v>0</v>
      </c>
      <c r="Q143" s="99">
        <v>1.94302</v>
      </c>
      <c r="R143" s="99">
        <f>Q143*H143</f>
        <v>0.62953848000000001</v>
      </c>
      <c r="S143" s="99">
        <v>0</v>
      </c>
      <c r="T143" s="100">
        <f>S143*H143</f>
        <v>0</v>
      </c>
      <c r="AR143" s="101" t="s">
        <v>93</v>
      </c>
      <c r="AT143" s="101" t="s">
        <v>89</v>
      </c>
      <c r="AU143" s="101" t="s">
        <v>87</v>
      </c>
      <c r="AY143" s="2" t="s">
        <v>86</v>
      </c>
      <c r="BE143" s="102">
        <f>IF(N143="základní",J143,0)</f>
        <v>0</v>
      </c>
      <c r="BF143" s="102">
        <f>IF(N143="snížená",J143,0)</f>
        <v>0</v>
      </c>
      <c r="BG143" s="102">
        <f>IF(N143="zákl. přenesená",J143,0)</f>
        <v>0</v>
      </c>
      <c r="BH143" s="102">
        <f>IF(N143="sníž. přenesená",J143,0)</f>
        <v>0</v>
      </c>
      <c r="BI143" s="102">
        <f>IF(N143="nulová",J143,0)</f>
        <v>0</v>
      </c>
      <c r="BJ143" s="2" t="s">
        <v>87</v>
      </c>
      <c r="BK143" s="102">
        <f>ROUND(I143*H143,2)</f>
        <v>0</v>
      </c>
      <c r="BL143" s="2" t="s">
        <v>93</v>
      </c>
      <c r="BM143" s="101" t="s">
        <v>107</v>
      </c>
    </row>
    <row r="144" spans="2:65" s="103" customFormat="1" x14ac:dyDescent="0.2">
      <c r="B144" s="104"/>
      <c r="D144" s="105" t="s">
        <v>95</v>
      </c>
      <c r="E144" s="106" t="s">
        <v>9</v>
      </c>
      <c r="F144" s="107" t="s">
        <v>108</v>
      </c>
      <c r="H144" s="108">
        <v>0.32400000000000001</v>
      </c>
      <c r="I144" s="109"/>
      <c r="L144" s="104"/>
      <c r="M144" s="110"/>
      <c r="T144" s="111"/>
      <c r="AT144" s="106" t="s">
        <v>95</v>
      </c>
      <c r="AU144" s="106" t="s">
        <v>87</v>
      </c>
      <c r="AV144" s="103" t="s">
        <v>87</v>
      </c>
      <c r="AW144" s="103" t="s">
        <v>97</v>
      </c>
      <c r="AX144" s="103" t="s">
        <v>1</v>
      </c>
      <c r="AY144" s="106" t="s">
        <v>86</v>
      </c>
    </row>
    <row r="145" spans="2:65" s="11" customFormat="1" ht="24.2" customHeight="1" x14ac:dyDescent="0.2">
      <c r="B145" s="12"/>
      <c r="C145" s="89" t="s">
        <v>93</v>
      </c>
      <c r="D145" s="89" t="s">
        <v>89</v>
      </c>
      <c r="E145" s="90" t="s">
        <v>109</v>
      </c>
      <c r="F145" s="91" t="s">
        <v>110</v>
      </c>
      <c r="G145" s="92" t="s">
        <v>100</v>
      </c>
      <c r="H145" s="93">
        <v>3.1E-2</v>
      </c>
      <c r="I145" s="94"/>
      <c r="J145" s="95">
        <f>ROUND(I145*H145,2)</f>
        <v>0</v>
      </c>
      <c r="K145" s="96"/>
      <c r="L145" s="12"/>
      <c r="M145" s="97" t="s">
        <v>9</v>
      </c>
      <c r="N145" s="98" t="s">
        <v>29</v>
      </c>
      <c r="P145" s="99">
        <f>O145*H145</f>
        <v>0</v>
      </c>
      <c r="Q145" s="99">
        <v>1.0900000000000001</v>
      </c>
      <c r="R145" s="99">
        <f>Q145*H145</f>
        <v>3.3790000000000001E-2</v>
      </c>
      <c r="S145" s="99">
        <v>0</v>
      </c>
      <c r="T145" s="100">
        <f>S145*H145</f>
        <v>0</v>
      </c>
      <c r="AR145" s="101" t="s">
        <v>93</v>
      </c>
      <c r="AT145" s="101" t="s">
        <v>89</v>
      </c>
      <c r="AU145" s="101" t="s">
        <v>87</v>
      </c>
      <c r="AY145" s="2" t="s">
        <v>86</v>
      </c>
      <c r="BE145" s="102">
        <f>IF(N145="základní",J145,0)</f>
        <v>0</v>
      </c>
      <c r="BF145" s="102">
        <f>IF(N145="snížená",J145,0)</f>
        <v>0</v>
      </c>
      <c r="BG145" s="102">
        <f>IF(N145="zákl. přenesená",J145,0)</f>
        <v>0</v>
      </c>
      <c r="BH145" s="102">
        <f>IF(N145="sníž. přenesená",J145,0)</f>
        <v>0</v>
      </c>
      <c r="BI145" s="102">
        <f>IF(N145="nulová",J145,0)</f>
        <v>0</v>
      </c>
      <c r="BJ145" s="2" t="s">
        <v>87</v>
      </c>
      <c r="BK145" s="102">
        <f>ROUND(I145*H145,2)</f>
        <v>0</v>
      </c>
      <c r="BL145" s="2" t="s">
        <v>93</v>
      </c>
      <c r="BM145" s="101" t="s">
        <v>111</v>
      </c>
    </row>
    <row r="146" spans="2:65" s="103" customFormat="1" x14ac:dyDescent="0.2">
      <c r="B146" s="104"/>
      <c r="D146" s="105" t="s">
        <v>95</v>
      </c>
      <c r="E146" s="106" t="s">
        <v>9</v>
      </c>
      <c r="F146" s="107" t="s">
        <v>112</v>
      </c>
      <c r="H146" s="108">
        <v>3.1E-2</v>
      </c>
      <c r="I146" s="109"/>
      <c r="L146" s="104"/>
      <c r="M146" s="110"/>
      <c r="T146" s="111"/>
      <c r="AT146" s="106" t="s">
        <v>95</v>
      </c>
      <c r="AU146" s="106" t="s">
        <v>87</v>
      </c>
      <c r="AV146" s="103" t="s">
        <v>87</v>
      </c>
      <c r="AW146" s="103" t="s">
        <v>97</v>
      </c>
      <c r="AX146" s="103" t="s">
        <v>1</v>
      </c>
      <c r="AY146" s="106" t="s">
        <v>86</v>
      </c>
    </row>
    <row r="147" spans="2:65" s="11" customFormat="1" ht="24.2" customHeight="1" x14ac:dyDescent="0.2">
      <c r="B147" s="12"/>
      <c r="C147" s="89" t="s">
        <v>113</v>
      </c>
      <c r="D147" s="89" t="s">
        <v>89</v>
      </c>
      <c r="E147" s="90" t="s">
        <v>114</v>
      </c>
      <c r="F147" s="91" t="s">
        <v>115</v>
      </c>
      <c r="G147" s="92" t="s">
        <v>116</v>
      </c>
      <c r="H147" s="93">
        <v>11.34</v>
      </c>
      <c r="I147" s="94"/>
      <c r="J147" s="95">
        <f>ROUND(I147*H147,2)</f>
        <v>0</v>
      </c>
      <c r="K147" s="96"/>
      <c r="L147" s="12"/>
      <c r="M147" s="97" t="s">
        <v>9</v>
      </c>
      <c r="N147" s="98" t="s">
        <v>29</v>
      </c>
      <c r="P147" s="99">
        <f>O147*H147</f>
        <v>0</v>
      </c>
      <c r="Q147" s="99">
        <v>4.4339999999999997E-2</v>
      </c>
      <c r="R147" s="99">
        <f>Q147*H147</f>
        <v>0.50281559999999992</v>
      </c>
      <c r="S147" s="99">
        <v>0</v>
      </c>
      <c r="T147" s="100">
        <f>S147*H147</f>
        <v>0</v>
      </c>
      <c r="AR147" s="101" t="s">
        <v>93</v>
      </c>
      <c r="AT147" s="101" t="s">
        <v>89</v>
      </c>
      <c r="AU147" s="101" t="s">
        <v>87</v>
      </c>
      <c r="AY147" s="2" t="s">
        <v>86</v>
      </c>
      <c r="BE147" s="102">
        <f>IF(N147="základní",J147,0)</f>
        <v>0</v>
      </c>
      <c r="BF147" s="102">
        <f>IF(N147="snížená",J147,0)</f>
        <v>0</v>
      </c>
      <c r="BG147" s="102">
        <f>IF(N147="zákl. přenesená",J147,0)</f>
        <v>0</v>
      </c>
      <c r="BH147" s="102">
        <f>IF(N147="sníž. přenesená",J147,0)</f>
        <v>0</v>
      </c>
      <c r="BI147" s="102">
        <f>IF(N147="nulová",J147,0)</f>
        <v>0</v>
      </c>
      <c r="BJ147" s="2" t="s">
        <v>87</v>
      </c>
      <c r="BK147" s="102">
        <f>ROUND(I147*H147,2)</f>
        <v>0</v>
      </c>
      <c r="BL147" s="2" t="s">
        <v>93</v>
      </c>
      <c r="BM147" s="101" t="s">
        <v>117</v>
      </c>
    </row>
    <row r="148" spans="2:65" s="103" customFormat="1" x14ac:dyDescent="0.2">
      <c r="B148" s="104"/>
      <c r="D148" s="105" t="s">
        <v>95</v>
      </c>
      <c r="E148" s="106" t="s">
        <v>9</v>
      </c>
      <c r="F148" s="107" t="s">
        <v>118</v>
      </c>
      <c r="H148" s="108">
        <v>11.34</v>
      </c>
      <c r="I148" s="109"/>
      <c r="L148" s="104"/>
      <c r="M148" s="110"/>
      <c r="T148" s="111"/>
      <c r="AT148" s="106" t="s">
        <v>95</v>
      </c>
      <c r="AU148" s="106" t="s">
        <v>87</v>
      </c>
      <c r="AV148" s="103" t="s">
        <v>87</v>
      </c>
      <c r="AW148" s="103" t="s">
        <v>97</v>
      </c>
      <c r="AX148" s="103" t="s">
        <v>1</v>
      </c>
      <c r="AY148" s="106" t="s">
        <v>86</v>
      </c>
    </row>
    <row r="149" spans="2:65" s="76" customFormat="1" ht="22.9" customHeight="1" x14ac:dyDescent="0.2">
      <c r="B149" s="77"/>
      <c r="D149" s="78" t="s">
        <v>82</v>
      </c>
      <c r="E149" s="87" t="s">
        <v>93</v>
      </c>
      <c r="F149" s="87" t="s">
        <v>119</v>
      </c>
      <c r="I149" s="80"/>
      <c r="J149" s="88">
        <f>BK149</f>
        <v>0</v>
      </c>
      <c r="L149" s="77"/>
      <c r="M149" s="82"/>
      <c r="P149" s="83">
        <f>P150</f>
        <v>0</v>
      </c>
      <c r="R149" s="83">
        <f>R150</f>
        <v>0.15984000000000001</v>
      </c>
      <c r="T149" s="84">
        <f>T150</f>
        <v>0</v>
      </c>
      <c r="AR149" s="78" t="s">
        <v>1</v>
      </c>
      <c r="AT149" s="85" t="s">
        <v>82</v>
      </c>
      <c r="AU149" s="85" t="s">
        <v>1</v>
      </c>
      <c r="AY149" s="78" t="s">
        <v>86</v>
      </c>
      <c r="BK149" s="86">
        <f>BK150</f>
        <v>0</v>
      </c>
    </row>
    <row r="150" spans="2:65" s="11" customFormat="1" ht="24.2" customHeight="1" x14ac:dyDescent="0.2">
      <c r="B150" s="12"/>
      <c r="C150" s="89" t="s">
        <v>120</v>
      </c>
      <c r="D150" s="89" t="s">
        <v>89</v>
      </c>
      <c r="E150" s="90" t="s">
        <v>121</v>
      </c>
      <c r="F150" s="91" t="s">
        <v>122</v>
      </c>
      <c r="G150" s="92" t="s">
        <v>123</v>
      </c>
      <c r="H150" s="93">
        <v>3</v>
      </c>
      <c r="I150" s="94"/>
      <c r="J150" s="95">
        <f>ROUND(I150*H150,2)</f>
        <v>0</v>
      </c>
      <c r="K150" s="96"/>
      <c r="L150" s="12"/>
      <c r="M150" s="97" t="s">
        <v>9</v>
      </c>
      <c r="N150" s="98" t="s">
        <v>29</v>
      </c>
      <c r="P150" s="99">
        <f>O150*H150</f>
        <v>0</v>
      </c>
      <c r="Q150" s="99">
        <v>5.3280000000000001E-2</v>
      </c>
      <c r="R150" s="99">
        <f>Q150*H150</f>
        <v>0.15984000000000001</v>
      </c>
      <c r="S150" s="99">
        <v>0</v>
      </c>
      <c r="T150" s="100">
        <f>S150*H150</f>
        <v>0</v>
      </c>
      <c r="AR150" s="101" t="s">
        <v>93</v>
      </c>
      <c r="AT150" s="101" t="s">
        <v>89</v>
      </c>
      <c r="AU150" s="101" t="s">
        <v>87</v>
      </c>
      <c r="AY150" s="2" t="s">
        <v>86</v>
      </c>
      <c r="BE150" s="102">
        <f>IF(N150="základní",J150,0)</f>
        <v>0</v>
      </c>
      <c r="BF150" s="102">
        <f>IF(N150="snížená",J150,0)</f>
        <v>0</v>
      </c>
      <c r="BG150" s="102">
        <f>IF(N150="zákl. přenesená",J150,0)</f>
        <v>0</v>
      </c>
      <c r="BH150" s="102">
        <f>IF(N150="sníž. přenesená",J150,0)</f>
        <v>0</v>
      </c>
      <c r="BI150" s="102">
        <f>IF(N150="nulová",J150,0)</f>
        <v>0</v>
      </c>
      <c r="BJ150" s="2" t="s">
        <v>87</v>
      </c>
      <c r="BK150" s="102">
        <f>ROUND(I150*H150,2)</f>
        <v>0</v>
      </c>
      <c r="BL150" s="2" t="s">
        <v>93</v>
      </c>
      <c r="BM150" s="101" t="s">
        <v>124</v>
      </c>
    </row>
    <row r="151" spans="2:65" s="76" customFormat="1" ht="22.9" customHeight="1" x14ac:dyDescent="0.2">
      <c r="B151" s="77"/>
      <c r="D151" s="78" t="s">
        <v>82</v>
      </c>
      <c r="E151" s="87" t="s">
        <v>120</v>
      </c>
      <c r="F151" s="87" t="s">
        <v>125</v>
      </c>
      <c r="I151" s="80"/>
      <c r="J151" s="88">
        <f>BK151</f>
        <v>0</v>
      </c>
      <c r="L151" s="77"/>
      <c r="M151" s="82"/>
      <c r="P151" s="83">
        <f>SUM(P152:P163)</f>
        <v>0</v>
      </c>
      <c r="R151" s="83">
        <f>SUM(R152:R163)</f>
        <v>1.10806308</v>
      </c>
      <c r="T151" s="84">
        <f>SUM(T152:T163)</f>
        <v>0</v>
      </c>
      <c r="AR151" s="78" t="s">
        <v>1</v>
      </c>
      <c r="AT151" s="85" t="s">
        <v>82</v>
      </c>
      <c r="AU151" s="85" t="s">
        <v>1</v>
      </c>
      <c r="AY151" s="78" t="s">
        <v>86</v>
      </c>
      <c r="BK151" s="86">
        <f>SUM(BK152:BK163)</f>
        <v>0</v>
      </c>
    </row>
    <row r="152" spans="2:65" s="11" customFormat="1" ht="24.2" customHeight="1" x14ac:dyDescent="0.2">
      <c r="B152" s="12"/>
      <c r="C152" s="89" t="s">
        <v>126</v>
      </c>
      <c r="D152" s="89" t="s">
        <v>89</v>
      </c>
      <c r="E152" s="90" t="s">
        <v>127</v>
      </c>
      <c r="F152" s="91" t="s">
        <v>128</v>
      </c>
      <c r="G152" s="92" t="s">
        <v>123</v>
      </c>
      <c r="H152" s="93">
        <v>5</v>
      </c>
      <c r="I152" s="94"/>
      <c r="J152" s="95">
        <f>ROUND(I152*H152,2)</f>
        <v>0</v>
      </c>
      <c r="K152" s="96"/>
      <c r="L152" s="12"/>
      <c r="M152" s="97" t="s">
        <v>9</v>
      </c>
      <c r="N152" s="98" t="s">
        <v>29</v>
      </c>
      <c r="P152" s="99">
        <f>O152*H152</f>
        <v>0</v>
      </c>
      <c r="Q152" s="99">
        <v>3.7000000000000002E-3</v>
      </c>
      <c r="R152" s="99">
        <f>Q152*H152</f>
        <v>1.8500000000000003E-2</v>
      </c>
      <c r="S152" s="99">
        <v>0</v>
      </c>
      <c r="T152" s="100">
        <f>S152*H152</f>
        <v>0</v>
      </c>
      <c r="AR152" s="101" t="s">
        <v>93</v>
      </c>
      <c r="AT152" s="101" t="s">
        <v>89</v>
      </c>
      <c r="AU152" s="101" t="s">
        <v>87</v>
      </c>
      <c r="AY152" s="2" t="s">
        <v>86</v>
      </c>
      <c r="BE152" s="102">
        <f>IF(N152="základní",J152,0)</f>
        <v>0</v>
      </c>
      <c r="BF152" s="102">
        <f>IF(N152="snížená",J152,0)</f>
        <v>0</v>
      </c>
      <c r="BG152" s="102">
        <f>IF(N152="zákl. přenesená",J152,0)</f>
        <v>0</v>
      </c>
      <c r="BH152" s="102">
        <f>IF(N152="sníž. přenesená",J152,0)</f>
        <v>0</v>
      </c>
      <c r="BI152" s="102">
        <f>IF(N152="nulová",J152,0)</f>
        <v>0</v>
      </c>
      <c r="BJ152" s="2" t="s">
        <v>87</v>
      </c>
      <c r="BK152" s="102">
        <f>ROUND(I152*H152,2)</f>
        <v>0</v>
      </c>
      <c r="BL152" s="2" t="s">
        <v>93</v>
      </c>
      <c r="BM152" s="101" t="s">
        <v>129</v>
      </c>
    </row>
    <row r="153" spans="2:65" s="11" customFormat="1" ht="24.2" customHeight="1" x14ac:dyDescent="0.2">
      <c r="B153" s="12"/>
      <c r="C153" s="89" t="s">
        <v>130</v>
      </c>
      <c r="D153" s="89" t="s">
        <v>89</v>
      </c>
      <c r="E153" s="90" t="s">
        <v>131</v>
      </c>
      <c r="F153" s="91" t="s">
        <v>132</v>
      </c>
      <c r="G153" s="92" t="s">
        <v>123</v>
      </c>
      <c r="H153" s="93">
        <v>5</v>
      </c>
      <c r="I153" s="94"/>
      <c r="J153" s="95">
        <f>ROUND(I153*H153,2)</f>
        <v>0</v>
      </c>
      <c r="K153" s="96"/>
      <c r="L153" s="12"/>
      <c r="M153" s="97" t="s">
        <v>9</v>
      </c>
      <c r="N153" s="98" t="s">
        <v>29</v>
      </c>
      <c r="P153" s="99">
        <f>O153*H153</f>
        <v>0</v>
      </c>
      <c r="Q153" s="99">
        <v>1.0200000000000001E-2</v>
      </c>
      <c r="R153" s="99">
        <f>Q153*H153</f>
        <v>5.1000000000000004E-2</v>
      </c>
      <c r="S153" s="99">
        <v>0</v>
      </c>
      <c r="T153" s="100">
        <f>S153*H153</f>
        <v>0</v>
      </c>
      <c r="AR153" s="101" t="s">
        <v>93</v>
      </c>
      <c r="AT153" s="101" t="s">
        <v>89</v>
      </c>
      <c r="AU153" s="101" t="s">
        <v>87</v>
      </c>
      <c r="AY153" s="2" t="s">
        <v>86</v>
      </c>
      <c r="BE153" s="102">
        <f>IF(N153="základní",J153,0)</f>
        <v>0</v>
      </c>
      <c r="BF153" s="102">
        <f>IF(N153="snížená",J153,0)</f>
        <v>0</v>
      </c>
      <c r="BG153" s="102">
        <f>IF(N153="zákl. přenesená",J153,0)</f>
        <v>0</v>
      </c>
      <c r="BH153" s="102">
        <f>IF(N153="sníž. přenesená",J153,0)</f>
        <v>0</v>
      </c>
      <c r="BI153" s="102">
        <f>IF(N153="nulová",J153,0)</f>
        <v>0</v>
      </c>
      <c r="BJ153" s="2" t="s">
        <v>87</v>
      </c>
      <c r="BK153" s="102">
        <f>ROUND(I153*H153,2)</f>
        <v>0</v>
      </c>
      <c r="BL153" s="2" t="s">
        <v>93</v>
      </c>
      <c r="BM153" s="101" t="s">
        <v>133</v>
      </c>
    </row>
    <row r="154" spans="2:65" s="11" customFormat="1" ht="24.2" customHeight="1" x14ac:dyDescent="0.2">
      <c r="B154" s="12"/>
      <c r="C154" s="89" t="s">
        <v>134</v>
      </c>
      <c r="D154" s="89" t="s">
        <v>89</v>
      </c>
      <c r="E154" s="90" t="s">
        <v>135</v>
      </c>
      <c r="F154" s="91" t="s">
        <v>136</v>
      </c>
      <c r="G154" s="92" t="s">
        <v>123</v>
      </c>
      <c r="H154" s="93">
        <v>5</v>
      </c>
      <c r="I154" s="94"/>
      <c r="J154" s="95">
        <f>ROUND(I154*H154,2)</f>
        <v>0</v>
      </c>
      <c r="K154" s="96"/>
      <c r="L154" s="12"/>
      <c r="M154" s="97" t="s">
        <v>9</v>
      </c>
      <c r="N154" s="98" t="s">
        <v>29</v>
      </c>
      <c r="P154" s="99">
        <f>O154*H154</f>
        <v>0</v>
      </c>
      <c r="Q154" s="99">
        <v>4.1500000000000002E-2</v>
      </c>
      <c r="R154" s="99">
        <f>Q154*H154</f>
        <v>0.20750000000000002</v>
      </c>
      <c r="S154" s="99">
        <v>0</v>
      </c>
      <c r="T154" s="100">
        <f>S154*H154</f>
        <v>0</v>
      </c>
      <c r="AR154" s="101" t="s">
        <v>93</v>
      </c>
      <c r="AT154" s="101" t="s">
        <v>89</v>
      </c>
      <c r="AU154" s="101" t="s">
        <v>87</v>
      </c>
      <c r="AY154" s="2" t="s">
        <v>86</v>
      </c>
      <c r="BE154" s="102">
        <f>IF(N154="základní",J154,0)</f>
        <v>0</v>
      </c>
      <c r="BF154" s="102">
        <f>IF(N154="snížená",J154,0)</f>
        <v>0</v>
      </c>
      <c r="BG154" s="102">
        <f>IF(N154="zákl. přenesená",J154,0)</f>
        <v>0</v>
      </c>
      <c r="BH154" s="102">
        <f>IF(N154="sníž. přenesená",J154,0)</f>
        <v>0</v>
      </c>
      <c r="BI154" s="102">
        <f>IF(N154="nulová",J154,0)</f>
        <v>0</v>
      </c>
      <c r="BJ154" s="2" t="s">
        <v>87</v>
      </c>
      <c r="BK154" s="102">
        <f>ROUND(I154*H154,2)</f>
        <v>0</v>
      </c>
      <c r="BL154" s="2" t="s">
        <v>93</v>
      </c>
      <c r="BM154" s="101" t="s">
        <v>137</v>
      </c>
    </row>
    <row r="155" spans="2:65" s="11" customFormat="1" ht="24.2" customHeight="1" x14ac:dyDescent="0.2">
      <c r="B155" s="12"/>
      <c r="C155" s="89" t="s">
        <v>138</v>
      </c>
      <c r="D155" s="89" t="s">
        <v>89</v>
      </c>
      <c r="E155" s="90" t="s">
        <v>139</v>
      </c>
      <c r="F155" s="91" t="s">
        <v>140</v>
      </c>
      <c r="G155" s="92" t="s">
        <v>116</v>
      </c>
      <c r="H155" s="93">
        <v>14.526</v>
      </c>
      <c r="I155" s="94"/>
      <c r="J155" s="95">
        <f>ROUND(I155*H155,2)</f>
        <v>0</v>
      </c>
      <c r="K155" s="96"/>
      <c r="L155" s="12"/>
      <c r="M155" s="97" t="s">
        <v>9</v>
      </c>
      <c r="N155" s="98" t="s">
        <v>29</v>
      </c>
      <c r="P155" s="99">
        <f>O155*H155</f>
        <v>0</v>
      </c>
      <c r="Q155" s="99">
        <v>3.3579999999999999E-2</v>
      </c>
      <c r="R155" s="99">
        <f>Q155*H155</f>
        <v>0.48778307999999998</v>
      </c>
      <c r="S155" s="99">
        <v>0</v>
      </c>
      <c r="T155" s="100">
        <f>S155*H155</f>
        <v>0</v>
      </c>
      <c r="AR155" s="101" t="s">
        <v>93</v>
      </c>
      <c r="AT155" s="101" t="s">
        <v>89</v>
      </c>
      <c r="AU155" s="101" t="s">
        <v>87</v>
      </c>
      <c r="AY155" s="2" t="s">
        <v>86</v>
      </c>
      <c r="BE155" s="102">
        <f>IF(N155="základní",J155,0)</f>
        <v>0</v>
      </c>
      <c r="BF155" s="102">
        <f>IF(N155="snížená",J155,0)</f>
        <v>0</v>
      </c>
      <c r="BG155" s="102">
        <f>IF(N155="zákl. přenesená",J155,0)</f>
        <v>0</v>
      </c>
      <c r="BH155" s="102">
        <f>IF(N155="sníž. přenesená",J155,0)</f>
        <v>0</v>
      </c>
      <c r="BI155" s="102">
        <f>IF(N155="nulová",J155,0)</f>
        <v>0</v>
      </c>
      <c r="BJ155" s="2" t="s">
        <v>87</v>
      </c>
      <c r="BK155" s="102">
        <f>ROUND(I155*H155,2)</f>
        <v>0</v>
      </c>
      <c r="BL155" s="2" t="s">
        <v>93</v>
      </c>
      <c r="BM155" s="101" t="s">
        <v>141</v>
      </c>
    </row>
    <row r="156" spans="2:65" s="103" customFormat="1" x14ac:dyDescent="0.2">
      <c r="B156" s="104"/>
      <c r="D156" s="105" t="s">
        <v>95</v>
      </c>
      <c r="E156" s="106" t="s">
        <v>9</v>
      </c>
      <c r="F156" s="107" t="s">
        <v>142</v>
      </c>
      <c r="H156" s="108">
        <v>14.526</v>
      </c>
      <c r="I156" s="109"/>
      <c r="L156" s="104"/>
      <c r="M156" s="110"/>
      <c r="T156" s="111"/>
      <c r="AT156" s="106" t="s">
        <v>95</v>
      </c>
      <c r="AU156" s="106" t="s">
        <v>87</v>
      </c>
      <c r="AV156" s="103" t="s">
        <v>87</v>
      </c>
      <c r="AW156" s="103" t="s">
        <v>97</v>
      </c>
      <c r="AX156" s="103" t="s">
        <v>85</v>
      </c>
      <c r="AY156" s="106" t="s">
        <v>86</v>
      </c>
    </row>
    <row r="157" spans="2:65" s="112" customFormat="1" x14ac:dyDescent="0.2">
      <c r="B157" s="113"/>
      <c r="D157" s="105" t="s">
        <v>95</v>
      </c>
      <c r="E157" s="114" t="s">
        <v>9</v>
      </c>
      <c r="F157" s="115" t="s">
        <v>143</v>
      </c>
      <c r="H157" s="116">
        <v>14.526</v>
      </c>
      <c r="I157" s="117"/>
      <c r="L157" s="113"/>
      <c r="M157" s="118"/>
      <c r="T157" s="119"/>
      <c r="AT157" s="114" t="s">
        <v>95</v>
      </c>
      <c r="AU157" s="114" t="s">
        <v>87</v>
      </c>
      <c r="AV157" s="112" t="s">
        <v>93</v>
      </c>
      <c r="AW157" s="112" t="s">
        <v>97</v>
      </c>
      <c r="AX157" s="112" t="s">
        <v>1</v>
      </c>
      <c r="AY157" s="114" t="s">
        <v>86</v>
      </c>
    </row>
    <row r="158" spans="2:65" s="11" customFormat="1" ht="24.2" customHeight="1" x14ac:dyDescent="0.2">
      <c r="B158" s="12"/>
      <c r="C158" s="89" t="s">
        <v>144</v>
      </c>
      <c r="D158" s="89" t="s">
        <v>89</v>
      </c>
      <c r="E158" s="90" t="s">
        <v>145</v>
      </c>
      <c r="F158" s="91" t="s">
        <v>146</v>
      </c>
      <c r="G158" s="92" t="s">
        <v>147</v>
      </c>
      <c r="H158" s="93">
        <v>41.88</v>
      </c>
      <c r="I158" s="94"/>
      <c r="J158" s="95">
        <f>ROUND(I158*H158,2)</f>
        <v>0</v>
      </c>
      <c r="K158" s="96"/>
      <c r="L158" s="12"/>
      <c r="M158" s="97" t="s">
        <v>9</v>
      </c>
      <c r="N158" s="98" t="s">
        <v>29</v>
      </c>
      <c r="P158" s="99">
        <f>O158*H158</f>
        <v>0</v>
      </c>
      <c r="Q158" s="99">
        <v>1.5E-3</v>
      </c>
      <c r="R158" s="99">
        <f>Q158*H158</f>
        <v>6.2820000000000001E-2</v>
      </c>
      <c r="S158" s="99">
        <v>0</v>
      </c>
      <c r="T158" s="100">
        <f>S158*H158</f>
        <v>0</v>
      </c>
      <c r="AR158" s="101" t="s">
        <v>93</v>
      </c>
      <c r="AT158" s="101" t="s">
        <v>89</v>
      </c>
      <c r="AU158" s="101" t="s">
        <v>87</v>
      </c>
      <c r="AY158" s="2" t="s">
        <v>86</v>
      </c>
      <c r="BE158" s="102">
        <f>IF(N158="základní",J158,0)</f>
        <v>0</v>
      </c>
      <c r="BF158" s="102">
        <f>IF(N158="snížená",J158,0)</f>
        <v>0</v>
      </c>
      <c r="BG158" s="102">
        <f>IF(N158="zákl. přenesená",J158,0)</f>
        <v>0</v>
      </c>
      <c r="BH158" s="102">
        <f>IF(N158="sníž. přenesená",J158,0)</f>
        <v>0</v>
      </c>
      <c r="BI158" s="102">
        <f>IF(N158="nulová",J158,0)</f>
        <v>0</v>
      </c>
      <c r="BJ158" s="2" t="s">
        <v>87</v>
      </c>
      <c r="BK158" s="102">
        <f>ROUND(I158*H158,2)</f>
        <v>0</v>
      </c>
      <c r="BL158" s="2" t="s">
        <v>93</v>
      </c>
      <c r="BM158" s="101" t="s">
        <v>148</v>
      </c>
    </row>
    <row r="159" spans="2:65" s="103" customFormat="1" x14ac:dyDescent="0.2">
      <c r="B159" s="104"/>
      <c r="D159" s="105" t="s">
        <v>95</v>
      </c>
      <c r="E159" s="106" t="s">
        <v>9</v>
      </c>
      <c r="F159" s="107" t="s">
        <v>149</v>
      </c>
      <c r="H159" s="108">
        <v>41.88</v>
      </c>
      <c r="I159" s="109"/>
      <c r="L159" s="104"/>
      <c r="M159" s="110"/>
      <c r="T159" s="111"/>
      <c r="AT159" s="106" t="s">
        <v>95</v>
      </c>
      <c r="AU159" s="106" t="s">
        <v>87</v>
      </c>
      <c r="AV159" s="103" t="s">
        <v>87</v>
      </c>
      <c r="AW159" s="103" t="s">
        <v>97</v>
      </c>
      <c r="AX159" s="103" t="s">
        <v>1</v>
      </c>
      <c r="AY159" s="106" t="s">
        <v>86</v>
      </c>
    </row>
    <row r="160" spans="2:65" s="11" customFormat="1" ht="24.2" customHeight="1" x14ac:dyDescent="0.2">
      <c r="B160" s="12"/>
      <c r="C160" s="89" t="s">
        <v>150</v>
      </c>
      <c r="D160" s="89" t="s">
        <v>89</v>
      </c>
      <c r="E160" s="90" t="s">
        <v>151</v>
      </c>
      <c r="F160" s="91" t="s">
        <v>152</v>
      </c>
      <c r="G160" s="92" t="s">
        <v>116</v>
      </c>
      <c r="H160" s="93">
        <v>3</v>
      </c>
      <c r="I160" s="94"/>
      <c r="J160" s="95">
        <f>ROUND(I160*H160,2)</f>
        <v>0</v>
      </c>
      <c r="K160" s="96"/>
      <c r="L160" s="12"/>
      <c r="M160" s="97" t="s">
        <v>9</v>
      </c>
      <c r="N160" s="98" t="s">
        <v>29</v>
      </c>
      <c r="P160" s="99">
        <f>O160*H160</f>
        <v>0</v>
      </c>
      <c r="Q160" s="99">
        <v>9.3359999999999999E-2</v>
      </c>
      <c r="R160" s="99">
        <f>Q160*H160</f>
        <v>0.28008</v>
      </c>
      <c r="S160" s="99">
        <v>0</v>
      </c>
      <c r="T160" s="100">
        <f>S160*H160</f>
        <v>0</v>
      </c>
      <c r="AR160" s="101" t="s">
        <v>93</v>
      </c>
      <c r="AT160" s="101" t="s">
        <v>89</v>
      </c>
      <c r="AU160" s="101" t="s">
        <v>87</v>
      </c>
      <c r="AY160" s="2" t="s">
        <v>86</v>
      </c>
      <c r="BE160" s="102">
        <f>IF(N160="základní",J160,0)</f>
        <v>0</v>
      </c>
      <c r="BF160" s="102">
        <f>IF(N160="snížená",J160,0)</f>
        <v>0</v>
      </c>
      <c r="BG160" s="102">
        <f>IF(N160="zákl. přenesená",J160,0)</f>
        <v>0</v>
      </c>
      <c r="BH160" s="102">
        <f>IF(N160="sníž. přenesená",J160,0)</f>
        <v>0</v>
      </c>
      <c r="BI160" s="102">
        <f>IF(N160="nulová",J160,0)</f>
        <v>0</v>
      </c>
      <c r="BJ160" s="2" t="s">
        <v>87</v>
      </c>
      <c r="BK160" s="102">
        <f>ROUND(I160*H160,2)</f>
        <v>0</v>
      </c>
      <c r="BL160" s="2" t="s">
        <v>93</v>
      </c>
      <c r="BM160" s="101" t="s">
        <v>153</v>
      </c>
    </row>
    <row r="161" spans="2:65" s="103" customFormat="1" x14ac:dyDescent="0.2">
      <c r="B161" s="104"/>
      <c r="D161" s="105" t="s">
        <v>95</v>
      </c>
      <c r="E161" s="106" t="s">
        <v>9</v>
      </c>
      <c r="F161" s="107" t="s">
        <v>154</v>
      </c>
      <c r="H161" s="108">
        <v>3</v>
      </c>
      <c r="I161" s="109"/>
      <c r="L161" s="104"/>
      <c r="M161" s="110"/>
      <c r="T161" s="111"/>
      <c r="AT161" s="106" t="s">
        <v>95</v>
      </c>
      <c r="AU161" s="106" t="s">
        <v>87</v>
      </c>
      <c r="AV161" s="103" t="s">
        <v>87</v>
      </c>
      <c r="AW161" s="103" t="s">
        <v>97</v>
      </c>
      <c r="AX161" s="103" t="s">
        <v>1</v>
      </c>
      <c r="AY161" s="106" t="s">
        <v>86</v>
      </c>
    </row>
    <row r="162" spans="2:65" s="11" customFormat="1" ht="24.2" customHeight="1" x14ac:dyDescent="0.2">
      <c r="B162" s="12"/>
      <c r="C162" s="89" t="s">
        <v>155</v>
      </c>
      <c r="D162" s="89" t="s">
        <v>89</v>
      </c>
      <c r="E162" s="90" t="s">
        <v>156</v>
      </c>
      <c r="F162" s="91" t="s">
        <v>157</v>
      </c>
      <c r="G162" s="92" t="s">
        <v>123</v>
      </c>
      <c r="H162" s="93">
        <v>1</v>
      </c>
      <c r="I162" s="94"/>
      <c r="J162" s="95">
        <f>ROUND(I162*H162,2)</f>
        <v>0</v>
      </c>
      <c r="K162" s="96"/>
      <c r="L162" s="12"/>
      <c r="M162" s="97" t="s">
        <v>9</v>
      </c>
      <c r="N162" s="98" t="s">
        <v>29</v>
      </c>
      <c r="P162" s="99">
        <f>O162*H162</f>
        <v>0</v>
      </c>
      <c r="Q162" s="99">
        <v>0</v>
      </c>
      <c r="R162" s="99">
        <f>Q162*H162</f>
        <v>0</v>
      </c>
      <c r="S162" s="99">
        <v>0</v>
      </c>
      <c r="T162" s="100">
        <f>S162*H162</f>
        <v>0</v>
      </c>
      <c r="AR162" s="101" t="s">
        <v>93</v>
      </c>
      <c r="AT162" s="101" t="s">
        <v>89</v>
      </c>
      <c r="AU162" s="101" t="s">
        <v>87</v>
      </c>
      <c r="AY162" s="2" t="s">
        <v>86</v>
      </c>
      <c r="BE162" s="102">
        <f>IF(N162="základní",J162,0)</f>
        <v>0</v>
      </c>
      <c r="BF162" s="102">
        <f>IF(N162="snížená",J162,0)</f>
        <v>0</v>
      </c>
      <c r="BG162" s="102">
        <f>IF(N162="zákl. přenesená",J162,0)</f>
        <v>0</v>
      </c>
      <c r="BH162" s="102">
        <f>IF(N162="sníž. přenesená",J162,0)</f>
        <v>0</v>
      </c>
      <c r="BI162" s="102">
        <f>IF(N162="nulová",J162,0)</f>
        <v>0</v>
      </c>
      <c r="BJ162" s="2" t="s">
        <v>87</v>
      </c>
      <c r="BK162" s="102">
        <f>ROUND(I162*H162,2)</f>
        <v>0</v>
      </c>
      <c r="BL162" s="2" t="s">
        <v>93</v>
      </c>
      <c r="BM162" s="101" t="s">
        <v>158</v>
      </c>
    </row>
    <row r="163" spans="2:65" s="11" customFormat="1" ht="21.75" customHeight="1" x14ac:dyDescent="0.2">
      <c r="B163" s="12"/>
      <c r="C163" s="120" t="s">
        <v>159</v>
      </c>
      <c r="D163" s="120" t="s">
        <v>160</v>
      </c>
      <c r="E163" s="121" t="s">
        <v>161</v>
      </c>
      <c r="F163" s="122" t="s">
        <v>162</v>
      </c>
      <c r="G163" s="123" t="s">
        <v>123</v>
      </c>
      <c r="H163" s="124">
        <v>1</v>
      </c>
      <c r="I163" s="125"/>
      <c r="J163" s="126">
        <f>ROUND(I163*H163,2)</f>
        <v>0</v>
      </c>
      <c r="K163" s="127"/>
      <c r="L163" s="128"/>
      <c r="M163" s="129" t="s">
        <v>9</v>
      </c>
      <c r="N163" s="130" t="s">
        <v>29</v>
      </c>
      <c r="P163" s="99">
        <f>O163*H163</f>
        <v>0</v>
      </c>
      <c r="Q163" s="99">
        <v>3.8000000000000002E-4</v>
      </c>
      <c r="R163" s="99">
        <f>Q163*H163</f>
        <v>3.8000000000000002E-4</v>
      </c>
      <c r="S163" s="99">
        <v>0</v>
      </c>
      <c r="T163" s="100">
        <f>S163*H163</f>
        <v>0</v>
      </c>
      <c r="AR163" s="101" t="s">
        <v>130</v>
      </c>
      <c r="AT163" s="101" t="s">
        <v>160</v>
      </c>
      <c r="AU163" s="101" t="s">
        <v>87</v>
      </c>
      <c r="AY163" s="2" t="s">
        <v>86</v>
      </c>
      <c r="BE163" s="102">
        <f>IF(N163="základní",J163,0)</f>
        <v>0</v>
      </c>
      <c r="BF163" s="102">
        <f>IF(N163="snížená",J163,0)</f>
        <v>0</v>
      </c>
      <c r="BG163" s="102">
        <f>IF(N163="zákl. přenesená",J163,0)</f>
        <v>0</v>
      </c>
      <c r="BH163" s="102">
        <f>IF(N163="sníž. přenesená",J163,0)</f>
        <v>0</v>
      </c>
      <c r="BI163" s="102">
        <f>IF(N163="nulová",J163,0)</f>
        <v>0</v>
      </c>
      <c r="BJ163" s="2" t="s">
        <v>87</v>
      </c>
      <c r="BK163" s="102">
        <f>ROUND(I163*H163,2)</f>
        <v>0</v>
      </c>
      <c r="BL163" s="2" t="s">
        <v>93</v>
      </c>
      <c r="BM163" s="101" t="s">
        <v>163</v>
      </c>
    </row>
    <row r="164" spans="2:65" s="76" customFormat="1" ht="22.9" customHeight="1" x14ac:dyDescent="0.2">
      <c r="B164" s="77"/>
      <c r="D164" s="78" t="s">
        <v>82</v>
      </c>
      <c r="E164" s="87" t="s">
        <v>134</v>
      </c>
      <c r="F164" s="87" t="s">
        <v>164</v>
      </c>
      <c r="I164" s="80"/>
      <c r="J164" s="88">
        <f>BK164</f>
        <v>0</v>
      </c>
      <c r="L164" s="77"/>
      <c r="M164" s="82"/>
      <c r="P164" s="83">
        <f>SUM(P165:P169)</f>
        <v>0</v>
      </c>
      <c r="R164" s="83">
        <f>SUM(R165:R169)</f>
        <v>8.0000000000000002E-3</v>
      </c>
      <c r="T164" s="84">
        <f>SUM(T165:T169)</f>
        <v>0</v>
      </c>
      <c r="AR164" s="78" t="s">
        <v>1</v>
      </c>
      <c r="AT164" s="85" t="s">
        <v>82</v>
      </c>
      <c r="AU164" s="85" t="s">
        <v>1</v>
      </c>
      <c r="AY164" s="78" t="s">
        <v>86</v>
      </c>
      <c r="BK164" s="86">
        <f>SUM(BK165:BK169)</f>
        <v>0</v>
      </c>
    </row>
    <row r="165" spans="2:65" s="11" customFormat="1" ht="24.2" customHeight="1" x14ac:dyDescent="0.2">
      <c r="B165" s="12"/>
      <c r="C165" s="89" t="s">
        <v>165</v>
      </c>
      <c r="D165" s="89" t="s">
        <v>89</v>
      </c>
      <c r="E165" s="90" t="s">
        <v>166</v>
      </c>
      <c r="F165" s="91" t="s">
        <v>167</v>
      </c>
      <c r="G165" s="92" t="s">
        <v>147</v>
      </c>
      <c r="H165" s="93">
        <v>19.510000000000002</v>
      </c>
      <c r="I165" s="94"/>
      <c r="J165" s="95">
        <f>ROUND(I165*H165,2)</f>
        <v>0</v>
      </c>
      <c r="K165" s="96"/>
      <c r="L165" s="12"/>
      <c r="M165" s="97" t="s">
        <v>9</v>
      </c>
      <c r="N165" s="98" t="s">
        <v>29</v>
      </c>
      <c r="P165" s="99">
        <f>O165*H165</f>
        <v>0</v>
      </c>
      <c r="Q165" s="99">
        <v>0</v>
      </c>
      <c r="R165" s="99">
        <f>Q165*H165</f>
        <v>0</v>
      </c>
      <c r="S165" s="99">
        <v>0</v>
      </c>
      <c r="T165" s="100">
        <f>S165*H165</f>
        <v>0</v>
      </c>
      <c r="AR165" s="101" t="s">
        <v>93</v>
      </c>
      <c r="AT165" s="101" t="s">
        <v>89</v>
      </c>
      <c r="AU165" s="101" t="s">
        <v>87</v>
      </c>
      <c r="AY165" s="2" t="s">
        <v>86</v>
      </c>
      <c r="BE165" s="102">
        <f>IF(N165="základní",J165,0)</f>
        <v>0</v>
      </c>
      <c r="BF165" s="102">
        <f>IF(N165="snížená",J165,0)</f>
        <v>0</v>
      </c>
      <c r="BG165" s="102">
        <f>IF(N165="zákl. přenesená",J165,0)</f>
        <v>0</v>
      </c>
      <c r="BH165" s="102">
        <f>IF(N165="sníž. přenesená",J165,0)</f>
        <v>0</v>
      </c>
      <c r="BI165" s="102">
        <f>IF(N165="nulová",J165,0)</f>
        <v>0</v>
      </c>
      <c r="BJ165" s="2" t="s">
        <v>87</v>
      </c>
      <c r="BK165" s="102">
        <f>ROUND(I165*H165,2)</f>
        <v>0</v>
      </c>
      <c r="BL165" s="2" t="s">
        <v>93</v>
      </c>
      <c r="BM165" s="101" t="s">
        <v>168</v>
      </c>
    </row>
    <row r="166" spans="2:65" s="11" customFormat="1" ht="24.2" customHeight="1" x14ac:dyDescent="0.2">
      <c r="B166" s="12"/>
      <c r="C166" s="89" t="s">
        <v>169</v>
      </c>
      <c r="D166" s="89" t="s">
        <v>89</v>
      </c>
      <c r="E166" s="90" t="s">
        <v>170</v>
      </c>
      <c r="F166" s="91" t="s">
        <v>171</v>
      </c>
      <c r="G166" s="92" t="s">
        <v>147</v>
      </c>
      <c r="H166" s="93">
        <v>585.29999999999995</v>
      </c>
      <c r="I166" s="94"/>
      <c r="J166" s="95">
        <f>ROUND(I166*H166,2)</f>
        <v>0</v>
      </c>
      <c r="K166" s="96"/>
      <c r="L166" s="12"/>
      <c r="M166" s="97" t="s">
        <v>9</v>
      </c>
      <c r="N166" s="98" t="s">
        <v>29</v>
      </c>
      <c r="P166" s="99">
        <f>O166*H166</f>
        <v>0</v>
      </c>
      <c r="Q166" s="99">
        <v>0</v>
      </c>
      <c r="R166" s="99">
        <f>Q166*H166</f>
        <v>0</v>
      </c>
      <c r="S166" s="99">
        <v>0</v>
      </c>
      <c r="T166" s="100">
        <f>S166*H166</f>
        <v>0</v>
      </c>
      <c r="AR166" s="101" t="s">
        <v>93</v>
      </c>
      <c r="AT166" s="101" t="s">
        <v>89</v>
      </c>
      <c r="AU166" s="101" t="s">
        <v>87</v>
      </c>
      <c r="AY166" s="2" t="s">
        <v>86</v>
      </c>
      <c r="BE166" s="102">
        <f>IF(N166="základní",J166,0)</f>
        <v>0</v>
      </c>
      <c r="BF166" s="102">
        <f>IF(N166="snížená",J166,0)</f>
        <v>0</v>
      </c>
      <c r="BG166" s="102">
        <f>IF(N166="zákl. přenesená",J166,0)</f>
        <v>0</v>
      </c>
      <c r="BH166" s="102">
        <f>IF(N166="sníž. přenesená",J166,0)</f>
        <v>0</v>
      </c>
      <c r="BI166" s="102">
        <f>IF(N166="nulová",J166,0)</f>
        <v>0</v>
      </c>
      <c r="BJ166" s="2" t="s">
        <v>87</v>
      </c>
      <c r="BK166" s="102">
        <f>ROUND(I166*H166,2)</f>
        <v>0</v>
      </c>
      <c r="BL166" s="2" t="s">
        <v>93</v>
      </c>
      <c r="BM166" s="101" t="s">
        <v>172</v>
      </c>
    </row>
    <row r="167" spans="2:65" s="103" customFormat="1" x14ac:dyDescent="0.2">
      <c r="B167" s="104"/>
      <c r="D167" s="105" t="s">
        <v>95</v>
      </c>
      <c r="F167" s="107" t="s">
        <v>173</v>
      </c>
      <c r="H167" s="108">
        <v>585.29999999999995</v>
      </c>
      <c r="I167" s="109"/>
      <c r="L167" s="104"/>
      <c r="M167" s="110"/>
      <c r="T167" s="111"/>
      <c r="AT167" s="106" t="s">
        <v>95</v>
      </c>
      <c r="AU167" s="106" t="s">
        <v>87</v>
      </c>
      <c r="AV167" s="103" t="s">
        <v>87</v>
      </c>
      <c r="AW167" s="103" t="s">
        <v>4</v>
      </c>
      <c r="AX167" s="103" t="s">
        <v>1</v>
      </c>
      <c r="AY167" s="106" t="s">
        <v>86</v>
      </c>
    </row>
    <row r="168" spans="2:65" s="11" customFormat="1" ht="24.2" customHeight="1" x14ac:dyDescent="0.2">
      <c r="B168" s="12"/>
      <c r="C168" s="89" t="s">
        <v>174</v>
      </c>
      <c r="D168" s="89" t="s">
        <v>89</v>
      </c>
      <c r="E168" s="90" t="s">
        <v>175</v>
      </c>
      <c r="F168" s="91" t="s">
        <v>176</v>
      </c>
      <c r="G168" s="92" t="s">
        <v>147</v>
      </c>
      <c r="H168" s="93">
        <v>19.510000000000002</v>
      </c>
      <c r="I168" s="94"/>
      <c r="J168" s="95">
        <f>ROUND(I168*H168,2)</f>
        <v>0</v>
      </c>
      <c r="K168" s="96"/>
      <c r="L168" s="12"/>
      <c r="M168" s="97" t="s">
        <v>9</v>
      </c>
      <c r="N168" s="98" t="s">
        <v>29</v>
      </c>
      <c r="P168" s="99">
        <f>O168*H168</f>
        <v>0</v>
      </c>
      <c r="Q168" s="99">
        <v>0</v>
      </c>
      <c r="R168" s="99">
        <f>Q168*H168</f>
        <v>0</v>
      </c>
      <c r="S168" s="99">
        <v>0</v>
      </c>
      <c r="T168" s="100">
        <f>S168*H168</f>
        <v>0</v>
      </c>
      <c r="AR168" s="101" t="s">
        <v>93</v>
      </c>
      <c r="AT168" s="101" t="s">
        <v>89</v>
      </c>
      <c r="AU168" s="101" t="s">
        <v>87</v>
      </c>
      <c r="AY168" s="2" t="s">
        <v>86</v>
      </c>
      <c r="BE168" s="102">
        <f>IF(N168="základní",J168,0)</f>
        <v>0</v>
      </c>
      <c r="BF168" s="102">
        <f>IF(N168="snížená",J168,0)</f>
        <v>0</v>
      </c>
      <c r="BG168" s="102">
        <f>IF(N168="zákl. přenesená",J168,0)</f>
        <v>0</v>
      </c>
      <c r="BH168" s="102">
        <f>IF(N168="sníž. přenesená",J168,0)</f>
        <v>0</v>
      </c>
      <c r="BI168" s="102">
        <f>IF(N168="nulová",J168,0)</f>
        <v>0</v>
      </c>
      <c r="BJ168" s="2" t="s">
        <v>87</v>
      </c>
      <c r="BK168" s="102">
        <f>ROUND(I168*H168,2)</f>
        <v>0</v>
      </c>
      <c r="BL168" s="2" t="s">
        <v>93</v>
      </c>
      <c r="BM168" s="101" t="s">
        <v>177</v>
      </c>
    </row>
    <row r="169" spans="2:65" s="11" customFormat="1" ht="24.2" customHeight="1" x14ac:dyDescent="0.2">
      <c r="B169" s="12"/>
      <c r="C169" s="89" t="s">
        <v>178</v>
      </c>
      <c r="D169" s="89" t="s">
        <v>89</v>
      </c>
      <c r="E169" s="90" t="s">
        <v>179</v>
      </c>
      <c r="F169" s="91" t="s">
        <v>180</v>
      </c>
      <c r="G169" s="92" t="s">
        <v>116</v>
      </c>
      <c r="H169" s="93">
        <v>200</v>
      </c>
      <c r="I169" s="94"/>
      <c r="J169" s="95">
        <f>ROUND(I169*H169,2)</f>
        <v>0</v>
      </c>
      <c r="K169" s="96"/>
      <c r="L169" s="12"/>
      <c r="M169" s="97" t="s">
        <v>9</v>
      </c>
      <c r="N169" s="98" t="s">
        <v>29</v>
      </c>
      <c r="P169" s="99">
        <f>O169*H169</f>
        <v>0</v>
      </c>
      <c r="Q169" s="99">
        <v>4.0000000000000003E-5</v>
      </c>
      <c r="R169" s="99">
        <f>Q169*H169</f>
        <v>8.0000000000000002E-3</v>
      </c>
      <c r="S169" s="99">
        <v>0</v>
      </c>
      <c r="T169" s="100">
        <f>S169*H169</f>
        <v>0</v>
      </c>
      <c r="AR169" s="101" t="s">
        <v>93</v>
      </c>
      <c r="AT169" s="101" t="s">
        <v>89</v>
      </c>
      <c r="AU169" s="101" t="s">
        <v>87</v>
      </c>
      <c r="AY169" s="2" t="s">
        <v>86</v>
      </c>
      <c r="BE169" s="102">
        <f>IF(N169="základní",J169,0)</f>
        <v>0</v>
      </c>
      <c r="BF169" s="102">
        <f>IF(N169="snížená",J169,0)</f>
        <v>0</v>
      </c>
      <c r="BG169" s="102">
        <f>IF(N169="zákl. přenesená",J169,0)</f>
        <v>0</v>
      </c>
      <c r="BH169" s="102">
        <f>IF(N169="sníž. přenesená",J169,0)</f>
        <v>0</v>
      </c>
      <c r="BI169" s="102">
        <f>IF(N169="nulová",J169,0)</f>
        <v>0</v>
      </c>
      <c r="BJ169" s="2" t="s">
        <v>87</v>
      </c>
      <c r="BK169" s="102">
        <f>ROUND(I169*H169,2)</f>
        <v>0</v>
      </c>
      <c r="BL169" s="2" t="s">
        <v>93</v>
      </c>
      <c r="BM169" s="101" t="s">
        <v>181</v>
      </c>
    </row>
    <row r="170" spans="2:65" s="76" customFormat="1" ht="22.9" customHeight="1" x14ac:dyDescent="0.2">
      <c r="B170" s="77"/>
      <c r="D170" s="78" t="s">
        <v>82</v>
      </c>
      <c r="E170" s="87" t="s">
        <v>182</v>
      </c>
      <c r="F170" s="87" t="s">
        <v>183</v>
      </c>
      <c r="I170" s="80"/>
      <c r="J170" s="88">
        <f>BK170</f>
        <v>0</v>
      </c>
      <c r="L170" s="77"/>
      <c r="M170" s="82"/>
      <c r="P170" s="83">
        <f>SUM(P171:P175)</f>
        <v>0</v>
      </c>
      <c r="R170" s="83">
        <f>SUM(R171:R175)</f>
        <v>0</v>
      </c>
      <c r="T170" s="84">
        <f>SUM(T171:T175)</f>
        <v>0</v>
      </c>
      <c r="AR170" s="78" t="s">
        <v>1</v>
      </c>
      <c r="AT170" s="85" t="s">
        <v>82</v>
      </c>
      <c r="AU170" s="85" t="s">
        <v>1</v>
      </c>
      <c r="AY170" s="78" t="s">
        <v>86</v>
      </c>
      <c r="BK170" s="86">
        <f>SUM(BK171:BK175)</f>
        <v>0</v>
      </c>
    </row>
    <row r="171" spans="2:65" s="11" customFormat="1" ht="24.2" customHeight="1" x14ac:dyDescent="0.2">
      <c r="B171" s="12"/>
      <c r="C171" s="89" t="s">
        <v>184</v>
      </c>
      <c r="D171" s="89" t="s">
        <v>89</v>
      </c>
      <c r="E171" s="90" t="s">
        <v>185</v>
      </c>
      <c r="F171" s="91" t="s">
        <v>186</v>
      </c>
      <c r="G171" s="92" t="s">
        <v>100</v>
      </c>
      <c r="H171" s="93">
        <v>3.2000000000000001E-2</v>
      </c>
      <c r="I171" s="94"/>
      <c r="J171" s="95">
        <f>ROUND(I171*H171,2)</f>
        <v>0</v>
      </c>
      <c r="K171" s="96"/>
      <c r="L171" s="12"/>
      <c r="M171" s="97" t="s">
        <v>9</v>
      </c>
      <c r="N171" s="98" t="s">
        <v>29</v>
      </c>
      <c r="P171" s="99">
        <f>O171*H171</f>
        <v>0</v>
      </c>
      <c r="Q171" s="99">
        <v>0</v>
      </c>
      <c r="R171" s="99">
        <f>Q171*H171</f>
        <v>0</v>
      </c>
      <c r="S171" s="99">
        <v>0</v>
      </c>
      <c r="T171" s="100">
        <f>S171*H171</f>
        <v>0</v>
      </c>
      <c r="AR171" s="101" t="s">
        <v>93</v>
      </c>
      <c r="AT171" s="101" t="s">
        <v>89</v>
      </c>
      <c r="AU171" s="101" t="s">
        <v>87</v>
      </c>
      <c r="AY171" s="2" t="s">
        <v>86</v>
      </c>
      <c r="BE171" s="102">
        <f>IF(N171="základní",J171,0)</f>
        <v>0</v>
      </c>
      <c r="BF171" s="102">
        <f>IF(N171="snížená",J171,0)</f>
        <v>0</v>
      </c>
      <c r="BG171" s="102">
        <f>IF(N171="zákl. přenesená",J171,0)</f>
        <v>0</v>
      </c>
      <c r="BH171" s="102">
        <f>IF(N171="sníž. přenesená",J171,0)</f>
        <v>0</v>
      </c>
      <c r="BI171" s="102">
        <f>IF(N171="nulová",J171,0)</f>
        <v>0</v>
      </c>
      <c r="BJ171" s="2" t="s">
        <v>87</v>
      </c>
      <c r="BK171" s="102">
        <f>ROUND(I171*H171,2)</f>
        <v>0</v>
      </c>
      <c r="BL171" s="2" t="s">
        <v>93</v>
      </c>
      <c r="BM171" s="101" t="s">
        <v>187</v>
      </c>
    </row>
    <row r="172" spans="2:65" s="11" customFormat="1" ht="24.2" customHeight="1" x14ac:dyDescent="0.2">
      <c r="B172" s="12"/>
      <c r="C172" s="89" t="s">
        <v>188</v>
      </c>
      <c r="D172" s="89" t="s">
        <v>89</v>
      </c>
      <c r="E172" s="90" t="s">
        <v>189</v>
      </c>
      <c r="F172" s="91" t="s">
        <v>190</v>
      </c>
      <c r="G172" s="92" t="s">
        <v>100</v>
      </c>
      <c r="H172" s="93">
        <v>3.2000000000000001E-2</v>
      </c>
      <c r="I172" s="94"/>
      <c r="J172" s="95">
        <f>ROUND(I172*H172,2)</f>
        <v>0</v>
      </c>
      <c r="K172" s="96"/>
      <c r="L172" s="12"/>
      <c r="M172" s="97" t="s">
        <v>9</v>
      </c>
      <c r="N172" s="98" t="s">
        <v>29</v>
      </c>
      <c r="P172" s="99">
        <f>O172*H172</f>
        <v>0</v>
      </c>
      <c r="Q172" s="99">
        <v>0</v>
      </c>
      <c r="R172" s="99">
        <f>Q172*H172</f>
        <v>0</v>
      </c>
      <c r="S172" s="99">
        <v>0</v>
      </c>
      <c r="T172" s="100">
        <f>S172*H172</f>
        <v>0</v>
      </c>
      <c r="AR172" s="101" t="s">
        <v>93</v>
      </c>
      <c r="AT172" s="101" t="s">
        <v>89</v>
      </c>
      <c r="AU172" s="101" t="s">
        <v>87</v>
      </c>
      <c r="AY172" s="2" t="s">
        <v>86</v>
      </c>
      <c r="BE172" s="102">
        <f>IF(N172="základní",J172,0)</f>
        <v>0</v>
      </c>
      <c r="BF172" s="102">
        <f>IF(N172="snížená",J172,0)</f>
        <v>0</v>
      </c>
      <c r="BG172" s="102">
        <f>IF(N172="zákl. přenesená",J172,0)</f>
        <v>0</v>
      </c>
      <c r="BH172" s="102">
        <f>IF(N172="sníž. přenesená",J172,0)</f>
        <v>0</v>
      </c>
      <c r="BI172" s="102">
        <f>IF(N172="nulová",J172,0)</f>
        <v>0</v>
      </c>
      <c r="BJ172" s="2" t="s">
        <v>87</v>
      </c>
      <c r="BK172" s="102">
        <f>ROUND(I172*H172,2)</f>
        <v>0</v>
      </c>
      <c r="BL172" s="2" t="s">
        <v>93</v>
      </c>
      <c r="BM172" s="101" t="s">
        <v>191</v>
      </c>
    </row>
    <row r="173" spans="2:65" s="11" customFormat="1" ht="24.2" customHeight="1" x14ac:dyDescent="0.2">
      <c r="B173" s="12"/>
      <c r="C173" s="89" t="s">
        <v>192</v>
      </c>
      <c r="D173" s="89" t="s">
        <v>89</v>
      </c>
      <c r="E173" s="90" t="s">
        <v>193</v>
      </c>
      <c r="F173" s="91" t="s">
        <v>194</v>
      </c>
      <c r="G173" s="92" t="s">
        <v>100</v>
      </c>
      <c r="H173" s="93">
        <v>0.76800000000000002</v>
      </c>
      <c r="I173" s="94"/>
      <c r="J173" s="95">
        <f>ROUND(I173*H173,2)</f>
        <v>0</v>
      </c>
      <c r="K173" s="96"/>
      <c r="L173" s="12"/>
      <c r="M173" s="97" t="s">
        <v>9</v>
      </c>
      <c r="N173" s="98" t="s">
        <v>29</v>
      </c>
      <c r="P173" s="99">
        <f>O173*H173</f>
        <v>0</v>
      </c>
      <c r="Q173" s="99">
        <v>0</v>
      </c>
      <c r="R173" s="99">
        <f>Q173*H173</f>
        <v>0</v>
      </c>
      <c r="S173" s="99">
        <v>0</v>
      </c>
      <c r="T173" s="100">
        <f>S173*H173</f>
        <v>0</v>
      </c>
      <c r="AR173" s="101" t="s">
        <v>93</v>
      </c>
      <c r="AT173" s="101" t="s">
        <v>89</v>
      </c>
      <c r="AU173" s="101" t="s">
        <v>87</v>
      </c>
      <c r="AY173" s="2" t="s">
        <v>86</v>
      </c>
      <c r="BE173" s="102">
        <f>IF(N173="základní",J173,0)</f>
        <v>0</v>
      </c>
      <c r="BF173" s="102">
        <f>IF(N173="snížená",J173,0)</f>
        <v>0</v>
      </c>
      <c r="BG173" s="102">
        <f>IF(N173="zákl. přenesená",J173,0)</f>
        <v>0</v>
      </c>
      <c r="BH173" s="102">
        <f>IF(N173="sníž. přenesená",J173,0)</f>
        <v>0</v>
      </c>
      <c r="BI173" s="102">
        <f>IF(N173="nulová",J173,0)</f>
        <v>0</v>
      </c>
      <c r="BJ173" s="2" t="s">
        <v>87</v>
      </c>
      <c r="BK173" s="102">
        <f>ROUND(I173*H173,2)</f>
        <v>0</v>
      </c>
      <c r="BL173" s="2" t="s">
        <v>93</v>
      </c>
      <c r="BM173" s="101" t="s">
        <v>195</v>
      </c>
    </row>
    <row r="174" spans="2:65" s="103" customFormat="1" x14ac:dyDescent="0.2">
      <c r="B174" s="104"/>
      <c r="D174" s="105" t="s">
        <v>95</v>
      </c>
      <c r="F174" s="107" t="s">
        <v>196</v>
      </c>
      <c r="H174" s="108">
        <v>0.76800000000000002</v>
      </c>
      <c r="I174" s="109"/>
      <c r="L174" s="104"/>
      <c r="M174" s="110"/>
      <c r="T174" s="111"/>
      <c r="AT174" s="106" t="s">
        <v>95</v>
      </c>
      <c r="AU174" s="106" t="s">
        <v>87</v>
      </c>
      <c r="AV174" s="103" t="s">
        <v>87</v>
      </c>
      <c r="AW174" s="103" t="s">
        <v>4</v>
      </c>
      <c r="AX174" s="103" t="s">
        <v>1</v>
      </c>
      <c r="AY174" s="106" t="s">
        <v>86</v>
      </c>
    </row>
    <row r="175" spans="2:65" s="11" customFormat="1" ht="37.9" customHeight="1" x14ac:dyDescent="0.2">
      <c r="B175" s="12"/>
      <c r="C175" s="89" t="s">
        <v>197</v>
      </c>
      <c r="D175" s="89" t="s">
        <v>89</v>
      </c>
      <c r="E175" s="90" t="s">
        <v>198</v>
      </c>
      <c r="F175" s="91" t="s">
        <v>199</v>
      </c>
      <c r="G175" s="92" t="s">
        <v>100</v>
      </c>
      <c r="H175" s="93">
        <v>3.2000000000000001E-2</v>
      </c>
      <c r="I175" s="94"/>
      <c r="J175" s="95">
        <f>ROUND(I175*H175,2)</f>
        <v>0</v>
      </c>
      <c r="K175" s="96"/>
      <c r="L175" s="12"/>
      <c r="M175" s="97" t="s">
        <v>9</v>
      </c>
      <c r="N175" s="98" t="s">
        <v>29</v>
      </c>
      <c r="P175" s="99">
        <f>O175*H175</f>
        <v>0</v>
      </c>
      <c r="Q175" s="99">
        <v>0</v>
      </c>
      <c r="R175" s="99">
        <f>Q175*H175</f>
        <v>0</v>
      </c>
      <c r="S175" s="99">
        <v>0</v>
      </c>
      <c r="T175" s="100">
        <f>S175*H175</f>
        <v>0</v>
      </c>
      <c r="AR175" s="101" t="s">
        <v>93</v>
      </c>
      <c r="AT175" s="101" t="s">
        <v>89</v>
      </c>
      <c r="AU175" s="101" t="s">
        <v>87</v>
      </c>
      <c r="AY175" s="2" t="s">
        <v>86</v>
      </c>
      <c r="BE175" s="102">
        <f>IF(N175="základní",J175,0)</f>
        <v>0</v>
      </c>
      <c r="BF175" s="102">
        <f>IF(N175="snížená",J175,0)</f>
        <v>0</v>
      </c>
      <c r="BG175" s="102">
        <f>IF(N175="zákl. přenesená",J175,0)</f>
        <v>0</v>
      </c>
      <c r="BH175" s="102">
        <f>IF(N175="sníž. přenesená",J175,0)</f>
        <v>0</v>
      </c>
      <c r="BI175" s="102">
        <f>IF(N175="nulová",J175,0)</f>
        <v>0</v>
      </c>
      <c r="BJ175" s="2" t="s">
        <v>87</v>
      </c>
      <c r="BK175" s="102">
        <f>ROUND(I175*H175,2)</f>
        <v>0</v>
      </c>
      <c r="BL175" s="2" t="s">
        <v>93</v>
      </c>
      <c r="BM175" s="101" t="s">
        <v>200</v>
      </c>
    </row>
    <row r="176" spans="2:65" s="76" customFormat="1" ht="22.9" customHeight="1" x14ac:dyDescent="0.2">
      <c r="B176" s="77"/>
      <c r="D176" s="78" t="s">
        <v>82</v>
      </c>
      <c r="E176" s="87" t="s">
        <v>201</v>
      </c>
      <c r="F176" s="87" t="s">
        <v>202</v>
      </c>
      <c r="I176" s="80"/>
      <c r="J176" s="88">
        <f>BK176</f>
        <v>0</v>
      </c>
      <c r="L176" s="77"/>
      <c r="M176" s="82"/>
      <c r="P176" s="83">
        <f>P177</f>
        <v>0</v>
      </c>
      <c r="R176" s="83">
        <f>R177</f>
        <v>0</v>
      </c>
      <c r="T176" s="84">
        <f>T177</f>
        <v>0</v>
      </c>
      <c r="AR176" s="78" t="s">
        <v>1</v>
      </c>
      <c r="AT176" s="85" t="s">
        <v>82</v>
      </c>
      <c r="AU176" s="85" t="s">
        <v>1</v>
      </c>
      <c r="AY176" s="78" t="s">
        <v>86</v>
      </c>
      <c r="BK176" s="86">
        <f>BK177</f>
        <v>0</v>
      </c>
    </row>
    <row r="177" spans="2:65" s="11" customFormat="1" ht="21.75" customHeight="1" x14ac:dyDescent="0.2">
      <c r="B177" s="12"/>
      <c r="C177" s="89" t="s">
        <v>203</v>
      </c>
      <c r="D177" s="89" t="s">
        <v>89</v>
      </c>
      <c r="E177" s="90" t="s">
        <v>204</v>
      </c>
      <c r="F177" s="91" t="s">
        <v>205</v>
      </c>
      <c r="G177" s="92" t="s">
        <v>100</v>
      </c>
      <c r="H177" s="93">
        <v>5.7960000000000003</v>
      </c>
      <c r="I177" s="94"/>
      <c r="J177" s="95">
        <f>ROUND(I177*H177,2)</f>
        <v>0</v>
      </c>
      <c r="K177" s="96"/>
      <c r="L177" s="12"/>
      <c r="M177" s="97" t="s">
        <v>9</v>
      </c>
      <c r="N177" s="98" t="s">
        <v>29</v>
      </c>
      <c r="P177" s="99">
        <f>O177*H177</f>
        <v>0</v>
      </c>
      <c r="Q177" s="99">
        <v>0</v>
      </c>
      <c r="R177" s="99">
        <f>Q177*H177</f>
        <v>0</v>
      </c>
      <c r="S177" s="99">
        <v>0</v>
      </c>
      <c r="T177" s="100">
        <f>S177*H177</f>
        <v>0</v>
      </c>
      <c r="AR177" s="101" t="s">
        <v>93</v>
      </c>
      <c r="AT177" s="101" t="s">
        <v>89</v>
      </c>
      <c r="AU177" s="101" t="s">
        <v>87</v>
      </c>
      <c r="AY177" s="2" t="s">
        <v>86</v>
      </c>
      <c r="BE177" s="102">
        <f>IF(N177="základní",J177,0)</f>
        <v>0</v>
      </c>
      <c r="BF177" s="102">
        <f>IF(N177="snížená",J177,0)</f>
        <v>0</v>
      </c>
      <c r="BG177" s="102">
        <f>IF(N177="zákl. přenesená",J177,0)</f>
        <v>0</v>
      </c>
      <c r="BH177" s="102">
        <f>IF(N177="sníž. přenesená",J177,0)</f>
        <v>0</v>
      </c>
      <c r="BI177" s="102">
        <f>IF(N177="nulová",J177,0)</f>
        <v>0</v>
      </c>
      <c r="BJ177" s="2" t="s">
        <v>87</v>
      </c>
      <c r="BK177" s="102">
        <f>ROUND(I177*H177,2)</f>
        <v>0</v>
      </c>
      <c r="BL177" s="2" t="s">
        <v>93</v>
      </c>
      <c r="BM177" s="101" t="s">
        <v>206</v>
      </c>
    </row>
    <row r="178" spans="2:65" s="76" customFormat="1" ht="25.9" customHeight="1" x14ac:dyDescent="0.2">
      <c r="B178" s="77"/>
      <c r="D178" s="78" t="s">
        <v>82</v>
      </c>
      <c r="E178" s="79" t="s">
        <v>207</v>
      </c>
      <c r="F178" s="79" t="s">
        <v>208</v>
      </c>
      <c r="I178" s="80"/>
      <c r="J178" s="81">
        <f>BK178</f>
        <v>0</v>
      </c>
      <c r="L178" s="77"/>
      <c r="M178" s="82"/>
      <c r="P178" s="83">
        <f>P179+P183+P190+P196+P205</f>
        <v>0</v>
      </c>
      <c r="R178" s="83">
        <f>R179+R183+R190+R196+R205</f>
        <v>9.2559159999999988E-2</v>
      </c>
      <c r="T178" s="84">
        <f>T179+T183+T190+T196+T205</f>
        <v>3.1800000000000002E-2</v>
      </c>
      <c r="AR178" s="78" t="s">
        <v>87</v>
      </c>
      <c r="AT178" s="85" t="s">
        <v>82</v>
      </c>
      <c r="AU178" s="85" t="s">
        <v>85</v>
      </c>
      <c r="AY178" s="78" t="s">
        <v>86</v>
      </c>
      <c r="BK178" s="86">
        <f>BK179+BK183+BK190+BK196+BK205</f>
        <v>0</v>
      </c>
    </row>
    <row r="179" spans="2:65" s="76" customFormat="1" ht="22.9" customHeight="1" x14ac:dyDescent="0.2">
      <c r="B179" s="77"/>
      <c r="D179" s="78" t="s">
        <v>82</v>
      </c>
      <c r="E179" s="87" t="s">
        <v>209</v>
      </c>
      <c r="F179" s="87" t="s">
        <v>210</v>
      </c>
      <c r="I179" s="80"/>
      <c r="J179" s="88">
        <f>BK179</f>
        <v>0</v>
      </c>
      <c r="L179" s="77"/>
      <c r="M179" s="82"/>
      <c r="P179" s="83">
        <f>SUM(P180:P182)</f>
        <v>0</v>
      </c>
      <c r="R179" s="83">
        <f>SUM(R180:R182)</f>
        <v>1.2654749999999999E-2</v>
      </c>
      <c r="T179" s="84">
        <f>SUM(T180:T182)</f>
        <v>0</v>
      </c>
      <c r="AR179" s="78" t="s">
        <v>87</v>
      </c>
      <c r="AT179" s="85" t="s">
        <v>82</v>
      </c>
      <c r="AU179" s="85" t="s">
        <v>1</v>
      </c>
      <c r="AY179" s="78" t="s">
        <v>86</v>
      </c>
      <c r="BK179" s="86">
        <f>SUM(BK180:BK182)</f>
        <v>0</v>
      </c>
    </row>
    <row r="180" spans="2:65" s="11" customFormat="1" ht="24.2" customHeight="1" x14ac:dyDescent="0.2">
      <c r="B180" s="12"/>
      <c r="C180" s="89" t="s">
        <v>211</v>
      </c>
      <c r="D180" s="89" t="s">
        <v>89</v>
      </c>
      <c r="E180" s="90" t="s">
        <v>212</v>
      </c>
      <c r="F180" s="91" t="s">
        <v>213</v>
      </c>
      <c r="G180" s="92" t="s">
        <v>116</v>
      </c>
      <c r="H180" s="93">
        <v>0.70499999999999996</v>
      </c>
      <c r="I180" s="94"/>
      <c r="J180" s="95">
        <f>ROUND(I180*H180,2)</f>
        <v>0</v>
      </c>
      <c r="K180" s="96"/>
      <c r="L180" s="12"/>
      <c r="M180" s="97" t="s">
        <v>9</v>
      </c>
      <c r="N180" s="98" t="s">
        <v>29</v>
      </c>
      <c r="P180" s="99">
        <f>O180*H180</f>
        <v>0</v>
      </c>
      <c r="Q180" s="99">
        <v>1.7950000000000001E-2</v>
      </c>
      <c r="R180" s="99">
        <f>Q180*H180</f>
        <v>1.2654749999999999E-2</v>
      </c>
      <c r="S180" s="99">
        <v>0</v>
      </c>
      <c r="T180" s="100">
        <f>S180*H180</f>
        <v>0</v>
      </c>
      <c r="AR180" s="101" t="s">
        <v>169</v>
      </c>
      <c r="AT180" s="101" t="s">
        <v>89</v>
      </c>
      <c r="AU180" s="101" t="s">
        <v>87</v>
      </c>
      <c r="AY180" s="2" t="s">
        <v>86</v>
      </c>
      <c r="BE180" s="102">
        <f>IF(N180="základní",J180,0)</f>
        <v>0</v>
      </c>
      <c r="BF180" s="102">
        <f>IF(N180="snížená",J180,0)</f>
        <v>0</v>
      </c>
      <c r="BG180" s="102">
        <f>IF(N180="zákl. přenesená",J180,0)</f>
        <v>0</v>
      </c>
      <c r="BH180" s="102">
        <f>IF(N180="sníž. přenesená",J180,0)</f>
        <v>0</v>
      </c>
      <c r="BI180" s="102">
        <f>IF(N180="nulová",J180,0)</f>
        <v>0</v>
      </c>
      <c r="BJ180" s="2" t="s">
        <v>87</v>
      </c>
      <c r="BK180" s="102">
        <f>ROUND(I180*H180,2)</f>
        <v>0</v>
      </c>
      <c r="BL180" s="2" t="s">
        <v>169</v>
      </c>
      <c r="BM180" s="101" t="s">
        <v>214</v>
      </c>
    </row>
    <row r="181" spans="2:65" s="103" customFormat="1" x14ac:dyDescent="0.2">
      <c r="B181" s="104"/>
      <c r="D181" s="105" t="s">
        <v>95</v>
      </c>
      <c r="E181" s="106" t="s">
        <v>9</v>
      </c>
      <c r="F181" s="107" t="s">
        <v>215</v>
      </c>
      <c r="H181" s="108">
        <v>0.70499999999999996</v>
      </c>
      <c r="I181" s="109"/>
      <c r="L181" s="104"/>
      <c r="M181" s="110"/>
      <c r="T181" s="111"/>
      <c r="AT181" s="106" t="s">
        <v>95</v>
      </c>
      <c r="AU181" s="106" t="s">
        <v>87</v>
      </c>
      <c r="AV181" s="103" t="s">
        <v>87</v>
      </c>
      <c r="AW181" s="103" t="s">
        <v>97</v>
      </c>
      <c r="AX181" s="103" t="s">
        <v>1</v>
      </c>
      <c r="AY181" s="106" t="s">
        <v>86</v>
      </c>
    </row>
    <row r="182" spans="2:65" s="11" customFormat="1" ht="24.2" customHeight="1" x14ac:dyDescent="0.2">
      <c r="B182" s="12"/>
      <c r="C182" s="89" t="s">
        <v>216</v>
      </c>
      <c r="D182" s="89" t="s">
        <v>89</v>
      </c>
      <c r="E182" s="90" t="s">
        <v>217</v>
      </c>
      <c r="F182" s="91" t="s">
        <v>218</v>
      </c>
      <c r="G182" s="92" t="s">
        <v>219</v>
      </c>
      <c r="H182" s="131"/>
      <c r="I182" s="94"/>
      <c r="J182" s="95">
        <f>ROUND(I182*H182,2)</f>
        <v>0</v>
      </c>
      <c r="K182" s="96"/>
      <c r="L182" s="12"/>
      <c r="M182" s="97" t="s">
        <v>9</v>
      </c>
      <c r="N182" s="98" t="s">
        <v>29</v>
      </c>
      <c r="P182" s="99">
        <f>O182*H182</f>
        <v>0</v>
      </c>
      <c r="Q182" s="99">
        <v>0</v>
      </c>
      <c r="R182" s="99">
        <f>Q182*H182</f>
        <v>0</v>
      </c>
      <c r="S182" s="99">
        <v>0</v>
      </c>
      <c r="T182" s="100">
        <f>S182*H182</f>
        <v>0</v>
      </c>
      <c r="AR182" s="101" t="s">
        <v>169</v>
      </c>
      <c r="AT182" s="101" t="s">
        <v>89</v>
      </c>
      <c r="AU182" s="101" t="s">
        <v>87</v>
      </c>
      <c r="AY182" s="2" t="s">
        <v>86</v>
      </c>
      <c r="BE182" s="102">
        <f>IF(N182="základní",J182,0)</f>
        <v>0</v>
      </c>
      <c r="BF182" s="102">
        <f>IF(N182="snížená",J182,0)</f>
        <v>0</v>
      </c>
      <c r="BG182" s="102">
        <f>IF(N182="zákl. přenesená",J182,0)</f>
        <v>0</v>
      </c>
      <c r="BH182" s="102">
        <f>IF(N182="sníž. přenesená",J182,0)</f>
        <v>0</v>
      </c>
      <c r="BI182" s="102">
        <f>IF(N182="nulová",J182,0)</f>
        <v>0</v>
      </c>
      <c r="BJ182" s="2" t="s">
        <v>87</v>
      </c>
      <c r="BK182" s="102">
        <f>ROUND(I182*H182,2)</f>
        <v>0</v>
      </c>
      <c r="BL182" s="2" t="s">
        <v>169</v>
      </c>
      <c r="BM182" s="101" t="s">
        <v>220</v>
      </c>
    </row>
    <row r="183" spans="2:65" s="76" customFormat="1" ht="22.9" customHeight="1" x14ac:dyDescent="0.2">
      <c r="B183" s="77"/>
      <c r="D183" s="78" t="s">
        <v>82</v>
      </c>
      <c r="E183" s="87" t="s">
        <v>221</v>
      </c>
      <c r="F183" s="87" t="s">
        <v>222</v>
      </c>
      <c r="I183" s="80"/>
      <c r="J183" s="88">
        <f>BK183</f>
        <v>0</v>
      </c>
      <c r="L183" s="77"/>
      <c r="M183" s="82"/>
      <c r="P183" s="83">
        <f>SUM(P184:P189)</f>
        <v>0</v>
      </c>
      <c r="R183" s="83">
        <f>SUM(R184:R189)</f>
        <v>5.5463999999999999E-3</v>
      </c>
      <c r="T183" s="84">
        <f>SUM(T184:T189)</f>
        <v>3.1800000000000002E-2</v>
      </c>
      <c r="AR183" s="78" t="s">
        <v>87</v>
      </c>
      <c r="AT183" s="85" t="s">
        <v>82</v>
      </c>
      <c r="AU183" s="85" t="s">
        <v>1</v>
      </c>
      <c r="AY183" s="78" t="s">
        <v>86</v>
      </c>
      <c r="BK183" s="86">
        <f>SUM(BK184:BK189)</f>
        <v>0</v>
      </c>
    </row>
    <row r="184" spans="2:65" s="11" customFormat="1" ht="24.2" customHeight="1" x14ac:dyDescent="0.2">
      <c r="B184" s="12"/>
      <c r="C184" s="89" t="s">
        <v>223</v>
      </c>
      <c r="D184" s="89" t="s">
        <v>89</v>
      </c>
      <c r="E184" s="90" t="s">
        <v>224</v>
      </c>
      <c r="F184" s="91" t="s">
        <v>225</v>
      </c>
      <c r="G184" s="92" t="s">
        <v>123</v>
      </c>
      <c r="H184" s="93">
        <v>6</v>
      </c>
      <c r="I184" s="94"/>
      <c r="J184" s="95">
        <f>ROUND(I184*H184,2)</f>
        <v>0</v>
      </c>
      <c r="K184" s="96"/>
      <c r="L184" s="12"/>
      <c r="M184" s="97" t="s">
        <v>9</v>
      </c>
      <c r="N184" s="98" t="s">
        <v>29</v>
      </c>
      <c r="P184" s="99">
        <f>O184*H184</f>
        <v>0</v>
      </c>
      <c r="Q184" s="99">
        <v>6.8999999999999997E-4</v>
      </c>
      <c r="R184" s="99">
        <f>Q184*H184</f>
        <v>4.1399999999999996E-3</v>
      </c>
      <c r="S184" s="99">
        <v>5.0000000000000001E-3</v>
      </c>
      <c r="T184" s="100">
        <f>S184*H184</f>
        <v>0.03</v>
      </c>
      <c r="AR184" s="101" t="s">
        <v>169</v>
      </c>
      <c r="AT184" s="101" t="s">
        <v>89</v>
      </c>
      <c r="AU184" s="101" t="s">
        <v>87</v>
      </c>
      <c r="AY184" s="2" t="s">
        <v>86</v>
      </c>
      <c r="BE184" s="102">
        <f>IF(N184="základní",J184,0)</f>
        <v>0</v>
      </c>
      <c r="BF184" s="102">
        <f>IF(N184="snížená",J184,0)</f>
        <v>0</v>
      </c>
      <c r="BG184" s="102">
        <f>IF(N184="zákl. přenesená",J184,0)</f>
        <v>0</v>
      </c>
      <c r="BH184" s="102">
        <f>IF(N184="sníž. přenesená",J184,0)</f>
        <v>0</v>
      </c>
      <c r="BI184" s="102">
        <f>IF(N184="nulová",J184,0)</f>
        <v>0</v>
      </c>
      <c r="BJ184" s="2" t="s">
        <v>87</v>
      </c>
      <c r="BK184" s="102">
        <f>ROUND(I184*H184,2)</f>
        <v>0</v>
      </c>
      <c r="BL184" s="2" t="s">
        <v>169</v>
      </c>
      <c r="BM184" s="101" t="s">
        <v>226</v>
      </c>
    </row>
    <row r="185" spans="2:65" s="11" customFormat="1" ht="21.75" customHeight="1" x14ac:dyDescent="0.2">
      <c r="B185" s="12"/>
      <c r="C185" s="89" t="s">
        <v>227</v>
      </c>
      <c r="D185" s="89" t="s">
        <v>89</v>
      </c>
      <c r="E185" s="90" t="s">
        <v>228</v>
      </c>
      <c r="F185" s="91" t="s">
        <v>229</v>
      </c>
      <c r="G185" s="92" t="s">
        <v>147</v>
      </c>
      <c r="H185" s="93">
        <v>6</v>
      </c>
      <c r="I185" s="94"/>
      <c r="J185" s="95">
        <f>ROUND(I185*H185,2)</f>
        <v>0</v>
      </c>
      <c r="K185" s="96"/>
      <c r="L185" s="12"/>
      <c r="M185" s="97" t="s">
        <v>9</v>
      </c>
      <c r="N185" s="98" t="s">
        <v>29</v>
      </c>
      <c r="P185" s="99">
        <f>O185*H185</f>
        <v>0</v>
      </c>
      <c r="Q185" s="99">
        <v>0</v>
      </c>
      <c r="R185" s="99">
        <f>Q185*H185</f>
        <v>0</v>
      </c>
      <c r="S185" s="99">
        <v>2.9999999999999997E-4</v>
      </c>
      <c r="T185" s="100">
        <f>S185*H185</f>
        <v>1.8E-3</v>
      </c>
      <c r="AR185" s="101" t="s">
        <v>169</v>
      </c>
      <c r="AT185" s="101" t="s">
        <v>89</v>
      </c>
      <c r="AU185" s="101" t="s">
        <v>87</v>
      </c>
      <c r="AY185" s="2" t="s">
        <v>86</v>
      </c>
      <c r="BE185" s="102">
        <f>IF(N185="základní",J185,0)</f>
        <v>0</v>
      </c>
      <c r="BF185" s="102">
        <f>IF(N185="snížená",J185,0)</f>
        <v>0</v>
      </c>
      <c r="BG185" s="102">
        <f>IF(N185="zákl. přenesená",J185,0)</f>
        <v>0</v>
      </c>
      <c r="BH185" s="102">
        <f>IF(N185="sníž. přenesená",J185,0)</f>
        <v>0</v>
      </c>
      <c r="BI185" s="102">
        <f>IF(N185="nulová",J185,0)</f>
        <v>0</v>
      </c>
      <c r="BJ185" s="2" t="s">
        <v>87</v>
      </c>
      <c r="BK185" s="102">
        <f>ROUND(I185*H185,2)</f>
        <v>0</v>
      </c>
      <c r="BL185" s="2" t="s">
        <v>169</v>
      </c>
      <c r="BM185" s="101" t="s">
        <v>230</v>
      </c>
    </row>
    <row r="186" spans="2:65" s="11" customFormat="1" ht="16.5" customHeight="1" x14ac:dyDescent="0.2">
      <c r="B186" s="12"/>
      <c r="C186" s="89" t="s">
        <v>231</v>
      </c>
      <c r="D186" s="89" t="s">
        <v>89</v>
      </c>
      <c r="E186" s="90" t="s">
        <v>232</v>
      </c>
      <c r="F186" s="91" t="s">
        <v>233</v>
      </c>
      <c r="G186" s="92" t="s">
        <v>147</v>
      </c>
      <c r="H186" s="93">
        <v>6</v>
      </c>
      <c r="I186" s="94"/>
      <c r="J186" s="95">
        <f>ROUND(I186*H186,2)</f>
        <v>0</v>
      </c>
      <c r="K186" s="96"/>
      <c r="L186" s="12"/>
      <c r="M186" s="97" t="s">
        <v>9</v>
      </c>
      <c r="N186" s="98" t="s">
        <v>29</v>
      </c>
      <c r="P186" s="99">
        <f>O186*H186</f>
        <v>0</v>
      </c>
      <c r="Q186" s="99">
        <v>1.0000000000000001E-5</v>
      </c>
      <c r="R186" s="99">
        <f>Q186*H186</f>
        <v>6.0000000000000008E-5</v>
      </c>
      <c r="S186" s="99">
        <v>0</v>
      </c>
      <c r="T186" s="100">
        <f>S186*H186</f>
        <v>0</v>
      </c>
      <c r="AR186" s="101" t="s">
        <v>169</v>
      </c>
      <c r="AT186" s="101" t="s">
        <v>89</v>
      </c>
      <c r="AU186" s="101" t="s">
        <v>87</v>
      </c>
      <c r="AY186" s="2" t="s">
        <v>86</v>
      </c>
      <c r="BE186" s="102">
        <f>IF(N186="základní",J186,0)</f>
        <v>0</v>
      </c>
      <c r="BF186" s="102">
        <f>IF(N186="snížená",J186,0)</f>
        <v>0</v>
      </c>
      <c r="BG186" s="102">
        <f>IF(N186="zákl. přenesená",J186,0)</f>
        <v>0</v>
      </c>
      <c r="BH186" s="102">
        <f>IF(N186="sníž. přenesená",J186,0)</f>
        <v>0</v>
      </c>
      <c r="BI186" s="102">
        <f>IF(N186="nulová",J186,0)</f>
        <v>0</v>
      </c>
      <c r="BJ186" s="2" t="s">
        <v>87</v>
      </c>
      <c r="BK186" s="102">
        <f>ROUND(I186*H186,2)</f>
        <v>0</v>
      </c>
      <c r="BL186" s="2" t="s">
        <v>169</v>
      </c>
      <c r="BM186" s="101" t="s">
        <v>234</v>
      </c>
    </row>
    <row r="187" spans="2:65" s="11" customFormat="1" ht="16.5" customHeight="1" x14ac:dyDescent="0.2">
      <c r="B187" s="12"/>
      <c r="C187" s="120" t="s">
        <v>235</v>
      </c>
      <c r="D187" s="120" t="s">
        <v>160</v>
      </c>
      <c r="E187" s="121" t="s">
        <v>236</v>
      </c>
      <c r="F187" s="122" t="s">
        <v>237</v>
      </c>
      <c r="G187" s="123" t="s">
        <v>147</v>
      </c>
      <c r="H187" s="124">
        <v>6.12</v>
      </c>
      <c r="I187" s="125"/>
      <c r="J187" s="126">
        <f>ROUND(I187*H187,2)</f>
        <v>0</v>
      </c>
      <c r="K187" s="127"/>
      <c r="L187" s="128"/>
      <c r="M187" s="129" t="s">
        <v>9</v>
      </c>
      <c r="N187" s="130" t="s">
        <v>29</v>
      </c>
      <c r="P187" s="99">
        <f>O187*H187</f>
        <v>0</v>
      </c>
      <c r="Q187" s="99">
        <v>2.2000000000000001E-4</v>
      </c>
      <c r="R187" s="99">
        <f>Q187*H187</f>
        <v>1.3464E-3</v>
      </c>
      <c r="S187" s="99">
        <v>0</v>
      </c>
      <c r="T187" s="100">
        <f>S187*H187</f>
        <v>0</v>
      </c>
      <c r="AR187" s="101" t="s">
        <v>238</v>
      </c>
      <c r="AT187" s="101" t="s">
        <v>160</v>
      </c>
      <c r="AU187" s="101" t="s">
        <v>87</v>
      </c>
      <c r="AY187" s="2" t="s">
        <v>86</v>
      </c>
      <c r="BE187" s="102">
        <f>IF(N187="základní",J187,0)</f>
        <v>0</v>
      </c>
      <c r="BF187" s="102">
        <f>IF(N187="snížená",J187,0)</f>
        <v>0</v>
      </c>
      <c r="BG187" s="102">
        <f>IF(N187="zákl. přenesená",J187,0)</f>
        <v>0</v>
      </c>
      <c r="BH187" s="102">
        <f>IF(N187="sníž. přenesená",J187,0)</f>
        <v>0</v>
      </c>
      <c r="BI187" s="102">
        <f>IF(N187="nulová",J187,0)</f>
        <v>0</v>
      </c>
      <c r="BJ187" s="2" t="s">
        <v>87</v>
      </c>
      <c r="BK187" s="102">
        <f>ROUND(I187*H187,2)</f>
        <v>0</v>
      </c>
      <c r="BL187" s="2" t="s">
        <v>169</v>
      </c>
      <c r="BM187" s="101" t="s">
        <v>239</v>
      </c>
    </row>
    <row r="188" spans="2:65" s="103" customFormat="1" x14ac:dyDescent="0.2">
      <c r="B188" s="104"/>
      <c r="D188" s="105" t="s">
        <v>95</v>
      </c>
      <c r="F188" s="107" t="s">
        <v>240</v>
      </c>
      <c r="H188" s="108">
        <v>6.12</v>
      </c>
      <c r="I188" s="109"/>
      <c r="L188" s="104"/>
      <c r="M188" s="110"/>
      <c r="T188" s="111"/>
      <c r="AT188" s="106" t="s">
        <v>95</v>
      </c>
      <c r="AU188" s="106" t="s">
        <v>87</v>
      </c>
      <c r="AV188" s="103" t="s">
        <v>87</v>
      </c>
      <c r="AW188" s="103" t="s">
        <v>4</v>
      </c>
      <c r="AX188" s="103" t="s">
        <v>1</v>
      </c>
      <c r="AY188" s="106" t="s">
        <v>86</v>
      </c>
    </row>
    <row r="189" spans="2:65" s="11" customFormat="1" ht="24.2" customHeight="1" x14ac:dyDescent="0.2">
      <c r="B189" s="12"/>
      <c r="C189" s="89" t="s">
        <v>241</v>
      </c>
      <c r="D189" s="89" t="s">
        <v>89</v>
      </c>
      <c r="E189" s="90" t="s">
        <v>242</v>
      </c>
      <c r="F189" s="91" t="s">
        <v>243</v>
      </c>
      <c r="G189" s="92" t="s">
        <v>219</v>
      </c>
      <c r="H189" s="131"/>
      <c r="I189" s="94"/>
      <c r="J189" s="95">
        <f>ROUND(I189*H189,2)</f>
        <v>0</v>
      </c>
      <c r="K189" s="96"/>
      <c r="L189" s="12"/>
      <c r="M189" s="97" t="s">
        <v>9</v>
      </c>
      <c r="N189" s="98" t="s">
        <v>29</v>
      </c>
      <c r="P189" s="99">
        <f>O189*H189</f>
        <v>0</v>
      </c>
      <c r="Q189" s="99">
        <v>0</v>
      </c>
      <c r="R189" s="99">
        <f>Q189*H189</f>
        <v>0</v>
      </c>
      <c r="S189" s="99">
        <v>0</v>
      </c>
      <c r="T189" s="100">
        <f>S189*H189</f>
        <v>0</v>
      </c>
      <c r="AR189" s="101" t="s">
        <v>169</v>
      </c>
      <c r="AT189" s="101" t="s">
        <v>89</v>
      </c>
      <c r="AU189" s="101" t="s">
        <v>87</v>
      </c>
      <c r="AY189" s="2" t="s">
        <v>86</v>
      </c>
      <c r="BE189" s="102">
        <f>IF(N189="základní",J189,0)</f>
        <v>0</v>
      </c>
      <c r="BF189" s="102">
        <f>IF(N189="snížená",J189,0)</f>
        <v>0</v>
      </c>
      <c r="BG189" s="102">
        <f>IF(N189="zákl. přenesená",J189,0)</f>
        <v>0</v>
      </c>
      <c r="BH189" s="102">
        <f>IF(N189="sníž. přenesená",J189,0)</f>
        <v>0</v>
      </c>
      <c r="BI189" s="102">
        <f>IF(N189="nulová",J189,0)</f>
        <v>0</v>
      </c>
      <c r="BJ189" s="2" t="s">
        <v>87</v>
      </c>
      <c r="BK189" s="102">
        <f>ROUND(I189*H189,2)</f>
        <v>0</v>
      </c>
      <c r="BL189" s="2" t="s">
        <v>169</v>
      </c>
      <c r="BM189" s="101" t="s">
        <v>244</v>
      </c>
    </row>
    <row r="190" spans="2:65" s="76" customFormat="1" ht="22.9" customHeight="1" x14ac:dyDescent="0.2">
      <c r="B190" s="77"/>
      <c r="D190" s="78" t="s">
        <v>82</v>
      </c>
      <c r="E190" s="87" t="s">
        <v>245</v>
      </c>
      <c r="F190" s="87" t="s">
        <v>246</v>
      </c>
      <c r="I190" s="80"/>
      <c r="J190" s="88">
        <f>BK190</f>
        <v>0</v>
      </c>
      <c r="L190" s="77"/>
      <c r="M190" s="82"/>
      <c r="P190" s="83">
        <f>SUM(P191:P195)</f>
        <v>0</v>
      </c>
      <c r="R190" s="83">
        <f>SUM(R191:R195)</f>
        <v>4.3134900000000006E-3</v>
      </c>
      <c r="T190" s="84">
        <f>SUM(T191:T195)</f>
        <v>0</v>
      </c>
      <c r="AR190" s="78" t="s">
        <v>87</v>
      </c>
      <c r="AT190" s="85" t="s">
        <v>82</v>
      </c>
      <c r="AU190" s="85" t="s">
        <v>1</v>
      </c>
      <c r="AY190" s="78" t="s">
        <v>86</v>
      </c>
      <c r="BK190" s="86">
        <f>SUM(BK191:BK195)</f>
        <v>0</v>
      </c>
    </row>
    <row r="191" spans="2:65" s="11" customFormat="1" ht="21.75" customHeight="1" x14ac:dyDescent="0.2">
      <c r="B191" s="12"/>
      <c r="C191" s="89" t="s">
        <v>247</v>
      </c>
      <c r="D191" s="89" t="s">
        <v>89</v>
      </c>
      <c r="E191" s="90" t="s">
        <v>248</v>
      </c>
      <c r="F191" s="91" t="s">
        <v>249</v>
      </c>
      <c r="G191" s="92" t="s">
        <v>116</v>
      </c>
      <c r="H191" s="93">
        <v>6.2750000000000004</v>
      </c>
      <c r="I191" s="94"/>
      <c r="J191" s="95">
        <f>ROUND(I191*H191,2)</f>
        <v>0</v>
      </c>
      <c r="K191" s="96"/>
      <c r="L191" s="12"/>
      <c r="M191" s="97" t="s">
        <v>9</v>
      </c>
      <c r="N191" s="98" t="s">
        <v>29</v>
      </c>
      <c r="P191" s="99">
        <f>O191*H191</f>
        <v>0</v>
      </c>
      <c r="Q191" s="99">
        <v>0</v>
      </c>
      <c r="R191" s="99">
        <f>Q191*H191</f>
        <v>0</v>
      </c>
      <c r="S191" s="99">
        <v>0</v>
      </c>
      <c r="T191" s="100">
        <f>S191*H191</f>
        <v>0</v>
      </c>
      <c r="AR191" s="101" t="s">
        <v>169</v>
      </c>
      <c r="AT191" s="101" t="s">
        <v>89</v>
      </c>
      <c r="AU191" s="101" t="s">
        <v>87</v>
      </c>
      <c r="AY191" s="2" t="s">
        <v>86</v>
      </c>
      <c r="BE191" s="102">
        <f>IF(N191="základní",J191,0)</f>
        <v>0</v>
      </c>
      <c r="BF191" s="102">
        <f>IF(N191="snížená",J191,0)</f>
        <v>0</v>
      </c>
      <c r="BG191" s="102">
        <f>IF(N191="zákl. přenesená",J191,0)</f>
        <v>0</v>
      </c>
      <c r="BH191" s="102">
        <f>IF(N191="sníž. přenesená",J191,0)</f>
        <v>0</v>
      </c>
      <c r="BI191" s="102">
        <f>IF(N191="nulová",J191,0)</f>
        <v>0</v>
      </c>
      <c r="BJ191" s="2" t="s">
        <v>87</v>
      </c>
      <c r="BK191" s="102">
        <f>ROUND(I191*H191,2)</f>
        <v>0</v>
      </c>
      <c r="BL191" s="2" t="s">
        <v>169</v>
      </c>
      <c r="BM191" s="101" t="s">
        <v>250</v>
      </c>
    </row>
    <row r="192" spans="2:65" s="103" customFormat="1" x14ac:dyDescent="0.2">
      <c r="B192" s="104"/>
      <c r="D192" s="105" t="s">
        <v>95</v>
      </c>
      <c r="E192" s="106" t="s">
        <v>9</v>
      </c>
      <c r="F192" s="107" t="s">
        <v>251</v>
      </c>
      <c r="H192" s="108">
        <v>6.2750000000000004</v>
      </c>
      <c r="I192" s="109"/>
      <c r="L192" s="104"/>
      <c r="M192" s="110"/>
      <c r="T192" s="111"/>
      <c r="AT192" s="106" t="s">
        <v>95</v>
      </c>
      <c r="AU192" s="106" t="s">
        <v>87</v>
      </c>
      <c r="AV192" s="103" t="s">
        <v>87</v>
      </c>
      <c r="AW192" s="103" t="s">
        <v>97</v>
      </c>
      <c r="AX192" s="103" t="s">
        <v>1</v>
      </c>
      <c r="AY192" s="106" t="s">
        <v>86</v>
      </c>
    </row>
    <row r="193" spans="2:65" s="11" customFormat="1" ht="24.2" customHeight="1" x14ac:dyDescent="0.2">
      <c r="B193" s="12"/>
      <c r="C193" s="89" t="s">
        <v>238</v>
      </c>
      <c r="D193" s="89" t="s">
        <v>89</v>
      </c>
      <c r="E193" s="90" t="s">
        <v>252</v>
      </c>
      <c r="F193" s="91" t="s">
        <v>253</v>
      </c>
      <c r="G193" s="92" t="s">
        <v>116</v>
      </c>
      <c r="H193" s="93">
        <v>7.3109999999999999</v>
      </c>
      <c r="I193" s="94"/>
      <c r="J193" s="95">
        <f>ROUND(I193*H193,2)</f>
        <v>0</v>
      </c>
      <c r="K193" s="96"/>
      <c r="L193" s="12"/>
      <c r="M193" s="97" t="s">
        <v>9</v>
      </c>
      <c r="N193" s="98" t="s">
        <v>29</v>
      </c>
      <c r="P193" s="99">
        <f>O193*H193</f>
        <v>0</v>
      </c>
      <c r="Q193" s="99">
        <v>2.1000000000000001E-4</v>
      </c>
      <c r="R193" s="99">
        <f>Q193*H193</f>
        <v>1.53531E-3</v>
      </c>
      <c r="S193" s="99">
        <v>0</v>
      </c>
      <c r="T193" s="100">
        <f>S193*H193</f>
        <v>0</v>
      </c>
      <c r="AR193" s="101" t="s">
        <v>169</v>
      </c>
      <c r="AT193" s="101" t="s">
        <v>89</v>
      </c>
      <c r="AU193" s="101" t="s">
        <v>87</v>
      </c>
      <c r="AY193" s="2" t="s">
        <v>86</v>
      </c>
      <c r="BE193" s="102">
        <f>IF(N193="základní",J193,0)</f>
        <v>0</v>
      </c>
      <c r="BF193" s="102">
        <f>IF(N193="snížená",J193,0)</f>
        <v>0</v>
      </c>
      <c r="BG193" s="102">
        <f>IF(N193="zákl. přenesená",J193,0)</f>
        <v>0</v>
      </c>
      <c r="BH193" s="102">
        <f>IF(N193="sníž. přenesená",J193,0)</f>
        <v>0</v>
      </c>
      <c r="BI193" s="102">
        <f>IF(N193="nulová",J193,0)</f>
        <v>0</v>
      </c>
      <c r="BJ193" s="2" t="s">
        <v>87</v>
      </c>
      <c r="BK193" s="102">
        <f>ROUND(I193*H193,2)</f>
        <v>0</v>
      </c>
      <c r="BL193" s="2" t="s">
        <v>169</v>
      </c>
      <c r="BM193" s="101" t="s">
        <v>254</v>
      </c>
    </row>
    <row r="194" spans="2:65" s="103" customFormat="1" x14ac:dyDescent="0.2">
      <c r="B194" s="104"/>
      <c r="D194" s="105" t="s">
        <v>95</v>
      </c>
      <c r="E194" s="106" t="s">
        <v>9</v>
      </c>
      <c r="F194" s="107" t="s">
        <v>255</v>
      </c>
      <c r="H194" s="108">
        <v>7.3109999999999999</v>
      </c>
      <c r="I194" s="109"/>
      <c r="L194" s="104"/>
      <c r="M194" s="110"/>
      <c r="T194" s="111"/>
      <c r="AT194" s="106" t="s">
        <v>95</v>
      </c>
      <c r="AU194" s="106" t="s">
        <v>87</v>
      </c>
      <c r="AV194" s="103" t="s">
        <v>87</v>
      </c>
      <c r="AW194" s="103" t="s">
        <v>97</v>
      </c>
      <c r="AX194" s="103" t="s">
        <v>1</v>
      </c>
      <c r="AY194" s="106" t="s">
        <v>86</v>
      </c>
    </row>
    <row r="195" spans="2:65" s="11" customFormat="1" ht="24.2" customHeight="1" x14ac:dyDescent="0.2">
      <c r="B195" s="12"/>
      <c r="C195" s="89" t="s">
        <v>256</v>
      </c>
      <c r="D195" s="89" t="s">
        <v>89</v>
      </c>
      <c r="E195" s="90" t="s">
        <v>257</v>
      </c>
      <c r="F195" s="91" t="s">
        <v>258</v>
      </c>
      <c r="G195" s="92" t="s">
        <v>116</v>
      </c>
      <c r="H195" s="93">
        <v>7.3109999999999999</v>
      </c>
      <c r="I195" s="94"/>
      <c r="J195" s="95">
        <f>ROUND(I195*H195,2)</f>
        <v>0</v>
      </c>
      <c r="K195" s="96"/>
      <c r="L195" s="12"/>
      <c r="M195" s="97" t="s">
        <v>9</v>
      </c>
      <c r="N195" s="98" t="s">
        <v>29</v>
      </c>
      <c r="P195" s="99">
        <f>O195*H195</f>
        <v>0</v>
      </c>
      <c r="Q195" s="99">
        <v>3.8000000000000002E-4</v>
      </c>
      <c r="R195" s="99">
        <f>Q195*H195</f>
        <v>2.7781800000000003E-3</v>
      </c>
      <c r="S195" s="99">
        <v>0</v>
      </c>
      <c r="T195" s="100">
        <f>S195*H195</f>
        <v>0</v>
      </c>
      <c r="AR195" s="101" t="s">
        <v>169</v>
      </c>
      <c r="AT195" s="101" t="s">
        <v>89</v>
      </c>
      <c r="AU195" s="101" t="s">
        <v>87</v>
      </c>
      <c r="AY195" s="2" t="s">
        <v>86</v>
      </c>
      <c r="BE195" s="102">
        <f>IF(N195="základní",J195,0)</f>
        <v>0</v>
      </c>
      <c r="BF195" s="102">
        <f>IF(N195="snížená",J195,0)</f>
        <v>0</v>
      </c>
      <c r="BG195" s="102">
        <f>IF(N195="zákl. přenesená",J195,0)</f>
        <v>0</v>
      </c>
      <c r="BH195" s="102">
        <f>IF(N195="sníž. přenesená",J195,0)</f>
        <v>0</v>
      </c>
      <c r="BI195" s="102">
        <f>IF(N195="nulová",J195,0)</f>
        <v>0</v>
      </c>
      <c r="BJ195" s="2" t="s">
        <v>87</v>
      </c>
      <c r="BK195" s="102">
        <f>ROUND(I195*H195,2)</f>
        <v>0</v>
      </c>
      <c r="BL195" s="2" t="s">
        <v>169</v>
      </c>
      <c r="BM195" s="101" t="s">
        <v>259</v>
      </c>
    </row>
    <row r="196" spans="2:65" s="76" customFormat="1" ht="22.9" customHeight="1" x14ac:dyDescent="0.2">
      <c r="B196" s="77"/>
      <c r="D196" s="78" t="s">
        <v>82</v>
      </c>
      <c r="E196" s="87" t="s">
        <v>260</v>
      </c>
      <c r="F196" s="87" t="s">
        <v>261</v>
      </c>
      <c r="I196" s="80"/>
      <c r="J196" s="88">
        <f>BK196</f>
        <v>0</v>
      </c>
      <c r="L196" s="77"/>
      <c r="M196" s="82"/>
      <c r="P196" s="83">
        <f>SUM(P197:P204)</f>
        <v>0</v>
      </c>
      <c r="R196" s="83">
        <f>SUM(R197:R204)</f>
        <v>7.0044519999999985E-2</v>
      </c>
      <c r="T196" s="84">
        <f>SUM(T197:T204)</f>
        <v>0</v>
      </c>
      <c r="AR196" s="78" t="s">
        <v>87</v>
      </c>
      <c r="AT196" s="85" t="s">
        <v>82</v>
      </c>
      <c r="AU196" s="85" t="s">
        <v>1</v>
      </c>
      <c r="AY196" s="78" t="s">
        <v>86</v>
      </c>
      <c r="BK196" s="86">
        <f>SUM(BK197:BK204)</f>
        <v>0</v>
      </c>
    </row>
    <row r="197" spans="2:65" s="11" customFormat="1" ht="24.2" customHeight="1" x14ac:dyDescent="0.2">
      <c r="B197" s="12"/>
      <c r="C197" s="89" t="s">
        <v>262</v>
      </c>
      <c r="D197" s="89" t="s">
        <v>89</v>
      </c>
      <c r="E197" s="90" t="s">
        <v>263</v>
      </c>
      <c r="F197" s="91" t="s">
        <v>264</v>
      </c>
      <c r="G197" s="92" t="s">
        <v>116</v>
      </c>
      <c r="H197" s="93">
        <v>269.40199999999999</v>
      </c>
      <c r="I197" s="94"/>
      <c r="J197" s="95">
        <f>ROUND(I197*H197,2)</f>
        <v>0</v>
      </c>
      <c r="K197" s="96"/>
      <c r="L197" s="12"/>
      <c r="M197" s="97" t="s">
        <v>9</v>
      </c>
      <c r="N197" s="98" t="s">
        <v>29</v>
      </c>
      <c r="P197" s="99">
        <f>O197*H197</f>
        <v>0</v>
      </c>
      <c r="Q197" s="99">
        <v>0</v>
      </c>
      <c r="R197" s="99">
        <f>Q197*H197</f>
        <v>0</v>
      </c>
      <c r="S197" s="99">
        <v>0</v>
      </c>
      <c r="T197" s="100">
        <f>S197*H197</f>
        <v>0</v>
      </c>
      <c r="AR197" s="101" t="s">
        <v>169</v>
      </c>
      <c r="AT197" s="101" t="s">
        <v>89</v>
      </c>
      <c r="AU197" s="101" t="s">
        <v>87</v>
      </c>
      <c r="AY197" s="2" t="s">
        <v>86</v>
      </c>
      <c r="BE197" s="102">
        <f>IF(N197="základní",J197,0)</f>
        <v>0</v>
      </c>
      <c r="BF197" s="102">
        <f>IF(N197="snížená",J197,0)</f>
        <v>0</v>
      </c>
      <c r="BG197" s="102">
        <f>IF(N197="zákl. přenesená",J197,0)</f>
        <v>0</v>
      </c>
      <c r="BH197" s="102">
        <f>IF(N197="sníž. přenesená",J197,0)</f>
        <v>0</v>
      </c>
      <c r="BI197" s="102">
        <f>IF(N197="nulová",J197,0)</f>
        <v>0</v>
      </c>
      <c r="BJ197" s="2" t="s">
        <v>87</v>
      </c>
      <c r="BK197" s="102">
        <f>ROUND(I197*H197,2)</f>
        <v>0</v>
      </c>
      <c r="BL197" s="2" t="s">
        <v>169</v>
      </c>
      <c r="BM197" s="101" t="s">
        <v>265</v>
      </c>
    </row>
    <row r="198" spans="2:65" s="103" customFormat="1" x14ac:dyDescent="0.2">
      <c r="B198" s="104"/>
      <c r="D198" s="105" t="s">
        <v>95</v>
      </c>
      <c r="E198" s="106" t="s">
        <v>9</v>
      </c>
      <c r="F198" s="107" t="s">
        <v>266</v>
      </c>
      <c r="H198" s="108">
        <v>33.447000000000003</v>
      </c>
      <c r="I198" s="109"/>
      <c r="L198" s="104"/>
      <c r="M198" s="110"/>
      <c r="T198" s="111"/>
      <c r="AT198" s="106" t="s">
        <v>95</v>
      </c>
      <c r="AU198" s="106" t="s">
        <v>87</v>
      </c>
      <c r="AV198" s="103" t="s">
        <v>87</v>
      </c>
      <c r="AW198" s="103" t="s">
        <v>97</v>
      </c>
      <c r="AX198" s="103" t="s">
        <v>85</v>
      </c>
      <c r="AY198" s="106" t="s">
        <v>86</v>
      </c>
    </row>
    <row r="199" spans="2:65" s="103" customFormat="1" x14ac:dyDescent="0.2">
      <c r="B199" s="104"/>
      <c r="D199" s="105" t="s">
        <v>95</v>
      </c>
      <c r="E199" s="106" t="s">
        <v>9</v>
      </c>
      <c r="F199" s="107" t="s">
        <v>267</v>
      </c>
      <c r="H199" s="108">
        <v>16.379000000000001</v>
      </c>
      <c r="I199" s="109"/>
      <c r="L199" s="104"/>
      <c r="M199" s="110"/>
      <c r="T199" s="111"/>
      <c r="AT199" s="106" t="s">
        <v>95</v>
      </c>
      <c r="AU199" s="106" t="s">
        <v>87</v>
      </c>
      <c r="AV199" s="103" t="s">
        <v>87</v>
      </c>
      <c r="AW199" s="103" t="s">
        <v>97</v>
      </c>
      <c r="AX199" s="103" t="s">
        <v>85</v>
      </c>
      <c r="AY199" s="106" t="s">
        <v>86</v>
      </c>
    </row>
    <row r="200" spans="2:65" s="103" customFormat="1" x14ac:dyDescent="0.2">
      <c r="B200" s="104"/>
      <c r="D200" s="105" t="s">
        <v>95</v>
      </c>
      <c r="E200" s="106" t="s">
        <v>9</v>
      </c>
      <c r="F200" s="107" t="s">
        <v>268</v>
      </c>
      <c r="H200" s="108">
        <v>199.89599999999999</v>
      </c>
      <c r="I200" s="109"/>
      <c r="L200" s="104"/>
      <c r="M200" s="110"/>
      <c r="T200" s="111"/>
      <c r="AT200" s="106" t="s">
        <v>95</v>
      </c>
      <c r="AU200" s="106" t="s">
        <v>87</v>
      </c>
      <c r="AV200" s="103" t="s">
        <v>87</v>
      </c>
      <c r="AW200" s="103" t="s">
        <v>97</v>
      </c>
      <c r="AX200" s="103" t="s">
        <v>85</v>
      </c>
      <c r="AY200" s="106" t="s">
        <v>86</v>
      </c>
    </row>
    <row r="201" spans="2:65" s="103" customFormat="1" x14ac:dyDescent="0.2">
      <c r="B201" s="104"/>
      <c r="D201" s="105" t="s">
        <v>95</v>
      </c>
      <c r="E201" s="106" t="s">
        <v>9</v>
      </c>
      <c r="F201" s="107" t="s">
        <v>269</v>
      </c>
      <c r="H201" s="108">
        <v>-12.6</v>
      </c>
      <c r="I201" s="109"/>
      <c r="L201" s="104"/>
      <c r="M201" s="110"/>
      <c r="T201" s="111"/>
      <c r="AT201" s="106" t="s">
        <v>95</v>
      </c>
      <c r="AU201" s="106" t="s">
        <v>87</v>
      </c>
      <c r="AV201" s="103" t="s">
        <v>87</v>
      </c>
      <c r="AW201" s="103" t="s">
        <v>97</v>
      </c>
      <c r="AX201" s="103" t="s">
        <v>85</v>
      </c>
      <c r="AY201" s="106" t="s">
        <v>86</v>
      </c>
    </row>
    <row r="202" spans="2:65" s="103" customFormat="1" x14ac:dyDescent="0.2">
      <c r="B202" s="104"/>
      <c r="D202" s="105" t="s">
        <v>95</v>
      </c>
      <c r="E202" s="106" t="s">
        <v>9</v>
      </c>
      <c r="F202" s="107" t="s">
        <v>270</v>
      </c>
      <c r="H202" s="108">
        <v>32.28</v>
      </c>
      <c r="I202" s="109"/>
      <c r="L202" s="104"/>
      <c r="M202" s="110"/>
      <c r="T202" s="111"/>
      <c r="AT202" s="106" t="s">
        <v>95</v>
      </c>
      <c r="AU202" s="106" t="s">
        <v>87</v>
      </c>
      <c r="AV202" s="103" t="s">
        <v>87</v>
      </c>
      <c r="AW202" s="103" t="s">
        <v>97</v>
      </c>
      <c r="AX202" s="103" t="s">
        <v>85</v>
      </c>
      <c r="AY202" s="106" t="s">
        <v>86</v>
      </c>
    </row>
    <row r="203" spans="2:65" s="112" customFormat="1" x14ac:dyDescent="0.2">
      <c r="B203" s="113"/>
      <c r="D203" s="105" t="s">
        <v>95</v>
      </c>
      <c r="E203" s="114" t="s">
        <v>9</v>
      </c>
      <c r="F203" s="115" t="s">
        <v>143</v>
      </c>
      <c r="H203" s="116">
        <v>269.40199999999999</v>
      </c>
      <c r="I203" s="117"/>
      <c r="L203" s="113"/>
      <c r="M203" s="118"/>
      <c r="T203" s="119"/>
      <c r="AT203" s="114" t="s">
        <v>95</v>
      </c>
      <c r="AU203" s="114" t="s">
        <v>87</v>
      </c>
      <c r="AV203" s="112" t="s">
        <v>93</v>
      </c>
      <c r="AW203" s="112" t="s">
        <v>97</v>
      </c>
      <c r="AX203" s="112" t="s">
        <v>1</v>
      </c>
      <c r="AY203" s="114" t="s">
        <v>86</v>
      </c>
    </row>
    <row r="204" spans="2:65" s="11" customFormat="1" ht="33" customHeight="1" x14ac:dyDescent="0.2">
      <c r="B204" s="12"/>
      <c r="C204" s="89" t="s">
        <v>271</v>
      </c>
      <c r="D204" s="89" t="s">
        <v>89</v>
      </c>
      <c r="E204" s="90" t="s">
        <v>272</v>
      </c>
      <c r="F204" s="91" t="s">
        <v>273</v>
      </c>
      <c r="G204" s="92" t="s">
        <v>116</v>
      </c>
      <c r="H204" s="93">
        <v>269.40199999999999</v>
      </c>
      <c r="I204" s="94"/>
      <c r="J204" s="95">
        <f>ROUND(I204*H204,2)</f>
        <v>0</v>
      </c>
      <c r="K204" s="96"/>
      <c r="L204" s="12"/>
      <c r="M204" s="97" t="s">
        <v>9</v>
      </c>
      <c r="N204" s="98" t="s">
        <v>29</v>
      </c>
      <c r="P204" s="99">
        <f>O204*H204</f>
        <v>0</v>
      </c>
      <c r="Q204" s="99">
        <v>2.5999999999999998E-4</v>
      </c>
      <c r="R204" s="99">
        <f>Q204*H204</f>
        <v>7.0044519999999985E-2</v>
      </c>
      <c r="S204" s="99">
        <v>0</v>
      </c>
      <c r="T204" s="100">
        <f>S204*H204</f>
        <v>0</v>
      </c>
      <c r="AR204" s="101" t="s">
        <v>169</v>
      </c>
      <c r="AT204" s="101" t="s">
        <v>89</v>
      </c>
      <c r="AU204" s="101" t="s">
        <v>87</v>
      </c>
      <c r="AY204" s="2" t="s">
        <v>86</v>
      </c>
      <c r="BE204" s="102">
        <f>IF(N204="základní",J204,0)</f>
        <v>0</v>
      </c>
      <c r="BF204" s="102">
        <f>IF(N204="snížená",J204,0)</f>
        <v>0</v>
      </c>
      <c r="BG204" s="102">
        <f>IF(N204="zákl. přenesená",J204,0)</f>
        <v>0</v>
      </c>
      <c r="BH204" s="102">
        <f>IF(N204="sníž. přenesená",J204,0)</f>
        <v>0</v>
      </c>
      <c r="BI204" s="102">
        <f>IF(N204="nulová",J204,0)</f>
        <v>0</v>
      </c>
      <c r="BJ204" s="2" t="s">
        <v>87</v>
      </c>
      <c r="BK204" s="102">
        <f>ROUND(I204*H204,2)</f>
        <v>0</v>
      </c>
      <c r="BL204" s="2" t="s">
        <v>169</v>
      </c>
      <c r="BM204" s="101" t="s">
        <v>274</v>
      </c>
    </row>
    <row r="205" spans="2:65" s="76" customFormat="1" ht="22.9" customHeight="1" x14ac:dyDescent="0.2">
      <c r="B205" s="77"/>
      <c r="D205" s="78" t="s">
        <v>82</v>
      </c>
      <c r="E205" s="87" t="s">
        <v>275</v>
      </c>
      <c r="F205" s="87" t="s">
        <v>276</v>
      </c>
      <c r="I205" s="80"/>
      <c r="J205" s="88">
        <f>BK205</f>
        <v>0</v>
      </c>
      <c r="L205" s="77"/>
      <c r="M205" s="82"/>
      <c r="P205" s="83">
        <f>SUM(P206:P214)</f>
        <v>0</v>
      </c>
      <c r="R205" s="83">
        <f>SUM(R206:R214)</f>
        <v>0</v>
      </c>
      <c r="T205" s="84">
        <f>SUM(T206:T214)</f>
        <v>0</v>
      </c>
      <c r="AR205" s="78" t="s">
        <v>93</v>
      </c>
      <c r="AT205" s="85" t="s">
        <v>82</v>
      </c>
      <c r="AU205" s="85" t="s">
        <v>1</v>
      </c>
      <c r="AY205" s="78" t="s">
        <v>86</v>
      </c>
      <c r="BK205" s="86">
        <f>SUM(BK206:BK214)</f>
        <v>0</v>
      </c>
    </row>
    <row r="206" spans="2:65" s="11" customFormat="1" ht="24.2" customHeight="1" x14ac:dyDescent="0.2">
      <c r="B206" s="12"/>
      <c r="C206" s="89" t="s">
        <v>277</v>
      </c>
      <c r="D206" s="89" t="s">
        <v>89</v>
      </c>
      <c r="E206" s="90" t="s">
        <v>278</v>
      </c>
      <c r="F206" s="91" t="s">
        <v>279</v>
      </c>
      <c r="G206" s="92" t="s">
        <v>280</v>
      </c>
      <c r="H206" s="93">
        <v>1</v>
      </c>
      <c r="I206" s="94"/>
      <c r="J206" s="95">
        <f>ROUND(I206*H206,2)</f>
        <v>0</v>
      </c>
      <c r="K206" s="96"/>
      <c r="L206" s="12"/>
      <c r="M206" s="97" t="s">
        <v>9</v>
      </c>
      <c r="N206" s="98" t="s">
        <v>29</v>
      </c>
      <c r="P206" s="99">
        <f>O206*H206</f>
        <v>0</v>
      </c>
      <c r="Q206" s="99">
        <v>0</v>
      </c>
      <c r="R206" s="99">
        <f>Q206*H206</f>
        <v>0</v>
      </c>
      <c r="S206" s="99">
        <v>0</v>
      </c>
      <c r="T206" s="100">
        <f>S206*H206</f>
        <v>0</v>
      </c>
      <c r="AR206" s="101" t="s">
        <v>281</v>
      </c>
      <c r="AT206" s="101" t="s">
        <v>89</v>
      </c>
      <c r="AU206" s="101" t="s">
        <v>87</v>
      </c>
      <c r="AY206" s="2" t="s">
        <v>86</v>
      </c>
      <c r="BE206" s="102">
        <f>IF(N206="základní",J206,0)</f>
        <v>0</v>
      </c>
      <c r="BF206" s="102">
        <f>IF(N206="snížená",J206,0)</f>
        <v>0</v>
      </c>
      <c r="BG206" s="102">
        <f>IF(N206="zákl. přenesená",J206,0)</f>
        <v>0</v>
      </c>
      <c r="BH206" s="102">
        <f>IF(N206="sníž. přenesená",J206,0)</f>
        <v>0</v>
      </c>
      <c r="BI206" s="102">
        <f>IF(N206="nulová",J206,0)</f>
        <v>0</v>
      </c>
      <c r="BJ206" s="2" t="s">
        <v>87</v>
      </c>
      <c r="BK206" s="102">
        <f>ROUND(I206*H206,2)</f>
        <v>0</v>
      </c>
      <c r="BL206" s="2" t="s">
        <v>281</v>
      </c>
      <c r="BM206" s="101" t="s">
        <v>282</v>
      </c>
    </row>
    <row r="207" spans="2:65" s="11" customFormat="1" ht="16.5" customHeight="1" x14ac:dyDescent="0.2">
      <c r="B207" s="12"/>
      <c r="C207" s="89" t="s">
        <v>283</v>
      </c>
      <c r="D207" s="89" t="s">
        <v>89</v>
      </c>
      <c r="E207" s="90" t="s">
        <v>284</v>
      </c>
      <c r="F207" s="91" t="s">
        <v>285</v>
      </c>
      <c r="G207" s="92" t="s">
        <v>280</v>
      </c>
      <c r="H207" s="93">
        <v>1</v>
      </c>
      <c r="I207" s="94"/>
      <c r="J207" s="95">
        <f>ROUND(I207*H207,2)</f>
        <v>0</v>
      </c>
      <c r="K207" s="96"/>
      <c r="L207" s="12"/>
      <c r="M207" s="97" t="s">
        <v>9</v>
      </c>
      <c r="N207" s="98" t="s">
        <v>29</v>
      </c>
      <c r="P207" s="99">
        <f>O207*H207</f>
        <v>0</v>
      </c>
      <c r="Q207" s="99">
        <v>0</v>
      </c>
      <c r="R207" s="99">
        <f>Q207*H207</f>
        <v>0</v>
      </c>
      <c r="S207" s="99">
        <v>0</v>
      </c>
      <c r="T207" s="100">
        <f>S207*H207</f>
        <v>0</v>
      </c>
      <c r="AR207" s="101" t="s">
        <v>281</v>
      </c>
      <c r="AT207" s="101" t="s">
        <v>89</v>
      </c>
      <c r="AU207" s="101" t="s">
        <v>87</v>
      </c>
      <c r="AY207" s="2" t="s">
        <v>86</v>
      </c>
      <c r="BE207" s="102">
        <f>IF(N207="základní",J207,0)</f>
        <v>0</v>
      </c>
      <c r="BF207" s="102">
        <f>IF(N207="snížená",J207,0)</f>
        <v>0</v>
      </c>
      <c r="BG207" s="102">
        <f>IF(N207="zákl. přenesená",J207,0)</f>
        <v>0</v>
      </c>
      <c r="BH207" s="102">
        <f>IF(N207="sníž. přenesená",J207,0)</f>
        <v>0</v>
      </c>
      <c r="BI207" s="102">
        <f>IF(N207="nulová",J207,0)</f>
        <v>0</v>
      </c>
      <c r="BJ207" s="2" t="s">
        <v>87</v>
      </c>
      <c r="BK207" s="102">
        <f>ROUND(I207*H207,2)</f>
        <v>0</v>
      </c>
      <c r="BL207" s="2" t="s">
        <v>281</v>
      </c>
      <c r="BM207" s="101" t="s">
        <v>286</v>
      </c>
    </row>
    <row r="208" spans="2:65" s="103" customFormat="1" x14ac:dyDescent="0.2">
      <c r="B208" s="104"/>
      <c r="D208" s="105" t="s">
        <v>95</v>
      </c>
      <c r="E208" s="106" t="s">
        <v>9</v>
      </c>
      <c r="F208" s="107" t="s">
        <v>1</v>
      </c>
      <c r="H208" s="108">
        <v>1</v>
      </c>
      <c r="I208" s="109"/>
      <c r="L208" s="104"/>
      <c r="M208" s="110"/>
      <c r="T208" s="111"/>
      <c r="AT208" s="106" t="s">
        <v>95</v>
      </c>
      <c r="AU208" s="106" t="s">
        <v>87</v>
      </c>
      <c r="AV208" s="103" t="s">
        <v>87</v>
      </c>
      <c r="AW208" s="103" t="s">
        <v>97</v>
      </c>
      <c r="AX208" s="103" t="s">
        <v>1</v>
      </c>
      <c r="AY208" s="106" t="s">
        <v>86</v>
      </c>
    </row>
    <row r="209" spans="2:65" s="11" customFormat="1" ht="16.5" customHeight="1" x14ac:dyDescent="0.2">
      <c r="B209" s="12"/>
      <c r="C209" s="89" t="s">
        <v>287</v>
      </c>
      <c r="D209" s="89" t="s">
        <v>89</v>
      </c>
      <c r="E209" s="90" t="s">
        <v>288</v>
      </c>
      <c r="F209" s="91" t="s">
        <v>289</v>
      </c>
      <c r="G209" s="92" t="s">
        <v>280</v>
      </c>
      <c r="H209" s="93">
        <v>1</v>
      </c>
      <c r="I209" s="94"/>
      <c r="J209" s="95">
        <f t="shared" ref="J209:J214" si="0">ROUND(I209*H209,2)</f>
        <v>0</v>
      </c>
      <c r="K209" s="96"/>
      <c r="L209" s="12"/>
      <c r="M209" s="97" t="s">
        <v>9</v>
      </c>
      <c r="N209" s="98" t="s">
        <v>29</v>
      </c>
      <c r="P209" s="99">
        <f t="shared" ref="P209:P214" si="1">O209*H209</f>
        <v>0</v>
      </c>
      <c r="Q209" s="99">
        <v>0</v>
      </c>
      <c r="R209" s="99">
        <f t="shared" ref="R209:R214" si="2">Q209*H209</f>
        <v>0</v>
      </c>
      <c r="S209" s="99">
        <v>0</v>
      </c>
      <c r="T209" s="100">
        <f t="shared" ref="T209:T214" si="3">S209*H209</f>
        <v>0</v>
      </c>
      <c r="AR209" s="101" t="s">
        <v>281</v>
      </c>
      <c r="AT209" s="101" t="s">
        <v>89</v>
      </c>
      <c r="AU209" s="101" t="s">
        <v>87</v>
      </c>
      <c r="AY209" s="2" t="s">
        <v>86</v>
      </c>
      <c r="BE209" s="102">
        <f t="shared" ref="BE209:BE214" si="4">IF(N209="základní",J209,0)</f>
        <v>0</v>
      </c>
      <c r="BF209" s="102">
        <f t="shared" ref="BF209:BF214" si="5">IF(N209="snížená",J209,0)</f>
        <v>0</v>
      </c>
      <c r="BG209" s="102">
        <f t="shared" ref="BG209:BG214" si="6">IF(N209="zákl. přenesená",J209,0)</f>
        <v>0</v>
      </c>
      <c r="BH209" s="102">
        <f t="shared" ref="BH209:BH214" si="7">IF(N209="sníž. přenesená",J209,0)</f>
        <v>0</v>
      </c>
      <c r="BI209" s="102">
        <f t="shared" ref="BI209:BI214" si="8">IF(N209="nulová",J209,0)</f>
        <v>0</v>
      </c>
      <c r="BJ209" s="2" t="s">
        <v>87</v>
      </c>
      <c r="BK209" s="102">
        <f t="shared" ref="BK209:BK214" si="9">ROUND(I209*H209,2)</f>
        <v>0</v>
      </c>
      <c r="BL209" s="2" t="s">
        <v>281</v>
      </c>
      <c r="BM209" s="101" t="s">
        <v>290</v>
      </c>
    </row>
    <row r="210" spans="2:65" s="11" customFormat="1" ht="16.5" customHeight="1" x14ac:dyDescent="0.2">
      <c r="B210" s="12"/>
      <c r="C210" s="89" t="s">
        <v>291</v>
      </c>
      <c r="D210" s="89" t="s">
        <v>89</v>
      </c>
      <c r="E210" s="90" t="s">
        <v>292</v>
      </c>
      <c r="F210" s="91" t="s">
        <v>293</v>
      </c>
      <c r="G210" s="92" t="s">
        <v>280</v>
      </c>
      <c r="H210" s="93">
        <v>1</v>
      </c>
      <c r="I210" s="94"/>
      <c r="J210" s="95">
        <f t="shared" si="0"/>
        <v>0</v>
      </c>
      <c r="K210" s="96"/>
      <c r="L210" s="12"/>
      <c r="M210" s="97" t="s">
        <v>9</v>
      </c>
      <c r="N210" s="98" t="s">
        <v>29</v>
      </c>
      <c r="P210" s="99">
        <f t="shared" si="1"/>
        <v>0</v>
      </c>
      <c r="Q210" s="99">
        <v>0</v>
      </c>
      <c r="R210" s="99">
        <f t="shared" si="2"/>
        <v>0</v>
      </c>
      <c r="S210" s="99">
        <v>0</v>
      </c>
      <c r="T210" s="100">
        <f t="shared" si="3"/>
        <v>0</v>
      </c>
      <c r="AR210" s="101" t="s">
        <v>281</v>
      </c>
      <c r="AT210" s="101" t="s">
        <v>89</v>
      </c>
      <c r="AU210" s="101" t="s">
        <v>87</v>
      </c>
      <c r="AY210" s="2" t="s">
        <v>86</v>
      </c>
      <c r="BE210" s="102">
        <f t="shared" si="4"/>
        <v>0</v>
      </c>
      <c r="BF210" s="102">
        <f t="shared" si="5"/>
        <v>0</v>
      </c>
      <c r="BG210" s="102">
        <f t="shared" si="6"/>
        <v>0</v>
      </c>
      <c r="BH210" s="102">
        <f t="shared" si="7"/>
        <v>0</v>
      </c>
      <c r="BI210" s="102">
        <f t="shared" si="8"/>
        <v>0</v>
      </c>
      <c r="BJ210" s="2" t="s">
        <v>87</v>
      </c>
      <c r="BK210" s="102">
        <f t="shared" si="9"/>
        <v>0</v>
      </c>
      <c r="BL210" s="2" t="s">
        <v>281</v>
      </c>
      <c r="BM210" s="101" t="s">
        <v>294</v>
      </c>
    </row>
    <row r="211" spans="2:65" s="11" customFormat="1" ht="24.2" customHeight="1" x14ac:dyDescent="0.2">
      <c r="B211" s="12"/>
      <c r="C211" s="89" t="s">
        <v>295</v>
      </c>
      <c r="D211" s="89" t="s">
        <v>89</v>
      </c>
      <c r="E211" s="90" t="s">
        <v>296</v>
      </c>
      <c r="F211" s="91" t="s">
        <v>297</v>
      </c>
      <c r="G211" s="92" t="s">
        <v>298</v>
      </c>
      <c r="H211" s="93">
        <v>1</v>
      </c>
      <c r="I211" s="94"/>
      <c r="J211" s="95">
        <f t="shared" si="0"/>
        <v>0</v>
      </c>
      <c r="K211" s="96"/>
      <c r="L211" s="12"/>
      <c r="M211" s="97" t="s">
        <v>9</v>
      </c>
      <c r="N211" s="98" t="s">
        <v>29</v>
      </c>
      <c r="P211" s="99">
        <f t="shared" si="1"/>
        <v>0</v>
      </c>
      <c r="Q211" s="99">
        <v>0</v>
      </c>
      <c r="R211" s="99">
        <f t="shared" si="2"/>
        <v>0</v>
      </c>
      <c r="S211" s="99">
        <v>0</v>
      </c>
      <c r="T211" s="100">
        <f t="shared" si="3"/>
        <v>0</v>
      </c>
      <c r="AR211" s="101" t="s">
        <v>281</v>
      </c>
      <c r="AT211" s="101" t="s">
        <v>89</v>
      </c>
      <c r="AU211" s="101" t="s">
        <v>87</v>
      </c>
      <c r="AY211" s="2" t="s">
        <v>86</v>
      </c>
      <c r="BE211" s="102">
        <f t="shared" si="4"/>
        <v>0</v>
      </c>
      <c r="BF211" s="102">
        <f t="shared" si="5"/>
        <v>0</v>
      </c>
      <c r="BG211" s="102">
        <f t="shared" si="6"/>
        <v>0</v>
      </c>
      <c r="BH211" s="102">
        <f t="shared" si="7"/>
        <v>0</v>
      </c>
      <c r="BI211" s="102">
        <f t="shared" si="8"/>
        <v>0</v>
      </c>
      <c r="BJ211" s="2" t="s">
        <v>87</v>
      </c>
      <c r="BK211" s="102">
        <f t="shared" si="9"/>
        <v>0</v>
      </c>
      <c r="BL211" s="2" t="s">
        <v>281</v>
      </c>
      <c r="BM211" s="101" t="s">
        <v>299</v>
      </c>
    </row>
    <row r="212" spans="2:65" s="11" customFormat="1" ht="16.5" customHeight="1" x14ac:dyDescent="0.2">
      <c r="B212" s="12"/>
      <c r="C212" s="89" t="s">
        <v>300</v>
      </c>
      <c r="D212" s="89" t="s">
        <v>89</v>
      </c>
      <c r="E212" s="90" t="s">
        <v>301</v>
      </c>
      <c r="F212" s="91" t="s">
        <v>302</v>
      </c>
      <c r="G212" s="92" t="s">
        <v>298</v>
      </c>
      <c r="H212" s="93">
        <v>1</v>
      </c>
      <c r="I212" s="94"/>
      <c r="J212" s="95">
        <f t="shared" si="0"/>
        <v>0</v>
      </c>
      <c r="K212" s="96"/>
      <c r="L212" s="12"/>
      <c r="M212" s="97" t="s">
        <v>9</v>
      </c>
      <c r="N212" s="98" t="s">
        <v>29</v>
      </c>
      <c r="P212" s="99">
        <f t="shared" si="1"/>
        <v>0</v>
      </c>
      <c r="Q212" s="99">
        <v>0</v>
      </c>
      <c r="R212" s="99">
        <f t="shared" si="2"/>
        <v>0</v>
      </c>
      <c r="S212" s="99">
        <v>0</v>
      </c>
      <c r="T212" s="100">
        <f t="shared" si="3"/>
        <v>0</v>
      </c>
      <c r="AR212" s="101" t="s">
        <v>281</v>
      </c>
      <c r="AT212" s="101" t="s">
        <v>89</v>
      </c>
      <c r="AU212" s="101" t="s">
        <v>87</v>
      </c>
      <c r="AY212" s="2" t="s">
        <v>86</v>
      </c>
      <c r="BE212" s="102">
        <f t="shared" si="4"/>
        <v>0</v>
      </c>
      <c r="BF212" s="102">
        <f t="shared" si="5"/>
        <v>0</v>
      </c>
      <c r="BG212" s="102">
        <f t="shared" si="6"/>
        <v>0</v>
      </c>
      <c r="BH212" s="102">
        <f t="shared" si="7"/>
        <v>0</v>
      </c>
      <c r="BI212" s="102">
        <f t="shared" si="8"/>
        <v>0</v>
      </c>
      <c r="BJ212" s="2" t="s">
        <v>87</v>
      </c>
      <c r="BK212" s="102">
        <f t="shared" si="9"/>
        <v>0</v>
      </c>
      <c r="BL212" s="2" t="s">
        <v>281</v>
      </c>
      <c r="BM212" s="101" t="s">
        <v>303</v>
      </c>
    </row>
    <row r="213" spans="2:65" s="11" customFormat="1" ht="21.75" customHeight="1" x14ac:dyDescent="0.2">
      <c r="B213" s="12"/>
      <c r="C213" s="89" t="s">
        <v>304</v>
      </c>
      <c r="D213" s="89" t="s">
        <v>89</v>
      </c>
      <c r="E213" s="90" t="s">
        <v>305</v>
      </c>
      <c r="F213" s="91" t="s">
        <v>306</v>
      </c>
      <c r="G213" s="92" t="s">
        <v>123</v>
      </c>
      <c r="H213" s="93">
        <v>1</v>
      </c>
      <c r="I213" s="94"/>
      <c r="J213" s="95">
        <f t="shared" si="0"/>
        <v>0</v>
      </c>
      <c r="K213" s="96"/>
      <c r="L213" s="12"/>
      <c r="M213" s="97" t="s">
        <v>9</v>
      </c>
      <c r="N213" s="98" t="s">
        <v>29</v>
      </c>
      <c r="P213" s="99">
        <f t="shared" si="1"/>
        <v>0</v>
      </c>
      <c r="Q213" s="99">
        <v>0</v>
      </c>
      <c r="R213" s="99">
        <f t="shared" si="2"/>
        <v>0</v>
      </c>
      <c r="S213" s="99">
        <v>0</v>
      </c>
      <c r="T213" s="100">
        <f t="shared" si="3"/>
        <v>0</v>
      </c>
      <c r="AR213" s="101" t="s">
        <v>281</v>
      </c>
      <c r="AT213" s="101" t="s">
        <v>89</v>
      </c>
      <c r="AU213" s="101" t="s">
        <v>87</v>
      </c>
      <c r="AY213" s="2" t="s">
        <v>86</v>
      </c>
      <c r="BE213" s="102">
        <f t="shared" si="4"/>
        <v>0</v>
      </c>
      <c r="BF213" s="102">
        <f t="shared" si="5"/>
        <v>0</v>
      </c>
      <c r="BG213" s="102">
        <f t="shared" si="6"/>
        <v>0</v>
      </c>
      <c r="BH213" s="102">
        <f t="shared" si="7"/>
        <v>0</v>
      </c>
      <c r="BI213" s="102">
        <f t="shared" si="8"/>
        <v>0</v>
      </c>
      <c r="BJ213" s="2" t="s">
        <v>87</v>
      </c>
      <c r="BK213" s="102">
        <f t="shared" si="9"/>
        <v>0</v>
      </c>
      <c r="BL213" s="2" t="s">
        <v>281</v>
      </c>
      <c r="BM213" s="101" t="s">
        <v>307</v>
      </c>
    </row>
    <row r="214" spans="2:65" s="11" customFormat="1" ht="24.2" customHeight="1" x14ac:dyDescent="0.2">
      <c r="B214" s="12"/>
      <c r="C214" s="89" t="s">
        <v>308</v>
      </c>
      <c r="D214" s="89" t="s">
        <v>89</v>
      </c>
      <c r="E214" s="90" t="s">
        <v>309</v>
      </c>
      <c r="F214" s="91" t="s">
        <v>310</v>
      </c>
      <c r="G214" s="92" t="s">
        <v>280</v>
      </c>
      <c r="H214" s="93">
        <v>1</v>
      </c>
      <c r="I214" s="94"/>
      <c r="J214" s="95">
        <f t="shared" si="0"/>
        <v>0</v>
      </c>
      <c r="K214" s="96"/>
      <c r="L214" s="12"/>
      <c r="M214" s="97" t="s">
        <v>9</v>
      </c>
      <c r="N214" s="98" t="s">
        <v>29</v>
      </c>
      <c r="P214" s="99">
        <f t="shared" si="1"/>
        <v>0</v>
      </c>
      <c r="Q214" s="99">
        <v>0</v>
      </c>
      <c r="R214" s="99">
        <f t="shared" si="2"/>
        <v>0</v>
      </c>
      <c r="S214" s="99">
        <v>0</v>
      </c>
      <c r="T214" s="100">
        <f t="shared" si="3"/>
        <v>0</v>
      </c>
      <c r="AR214" s="101" t="s">
        <v>281</v>
      </c>
      <c r="AT214" s="101" t="s">
        <v>89</v>
      </c>
      <c r="AU214" s="101" t="s">
        <v>87</v>
      </c>
      <c r="AY214" s="2" t="s">
        <v>86</v>
      </c>
      <c r="BE214" s="102">
        <f t="shared" si="4"/>
        <v>0</v>
      </c>
      <c r="BF214" s="102">
        <f t="shared" si="5"/>
        <v>0</v>
      </c>
      <c r="BG214" s="102">
        <f t="shared" si="6"/>
        <v>0</v>
      </c>
      <c r="BH214" s="102">
        <f t="shared" si="7"/>
        <v>0</v>
      </c>
      <c r="BI214" s="102">
        <f t="shared" si="8"/>
        <v>0</v>
      </c>
      <c r="BJ214" s="2" t="s">
        <v>87</v>
      </c>
      <c r="BK214" s="102">
        <f t="shared" si="9"/>
        <v>0</v>
      </c>
      <c r="BL214" s="2" t="s">
        <v>281</v>
      </c>
      <c r="BM214" s="101" t="s">
        <v>311</v>
      </c>
    </row>
    <row r="215" spans="2:65" s="76" customFormat="1" ht="25.9" customHeight="1" x14ac:dyDescent="0.2">
      <c r="B215" s="77"/>
      <c r="D215" s="78" t="s">
        <v>82</v>
      </c>
      <c r="E215" s="79" t="s">
        <v>312</v>
      </c>
      <c r="F215" s="79" t="s">
        <v>313</v>
      </c>
      <c r="I215" s="80"/>
      <c r="J215" s="81">
        <f>BK215</f>
        <v>50000</v>
      </c>
      <c r="L215" s="77"/>
      <c r="M215" s="82"/>
      <c r="P215" s="83">
        <f>P216+P218+P220+P222</f>
        <v>0</v>
      </c>
      <c r="R215" s="83">
        <f>R216+R218+R220+R222</f>
        <v>0</v>
      </c>
      <c r="T215" s="84">
        <f>T216+T218+T220+T222</f>
        <v>0</v>
      </c>
      <c r="AR215" s="78" t="s">
        <v>113</v>
      </c>
      <c r="AT215" s="85" t="s">
        <v>82</v>
      </c>
      <c r="AU215" s="85" t="s">
        <v>85</v>
      </c>
      <c r="AY215" s="78" t="s">
        <v>86</v>
      </c>
      <c r="BK215" s="86">
        <f>BK216+BK218+BK220+BK222</f>
        <v>50000</v>
      </c>
    </row>
    <row r="216" spans="2:65" s="76" customFormat="1" ht="22.9" customHeight="1" x14ac:dyDescent="0.2">
      <c r="B216" s="77"/>
      <c r="D216" s="78" t="s">
        <v>82</v>
      </c>
      <c r="E216" s="87" t="s">
        <v>314</v>
      </c>
      <c r="F216" s="87" t="s">
        <v>315</v>
      </c>
      <c r="I216" s="80"/>
      <c r="J216" s="88">
        <f>BK216</f>
        <v>0</v>
      </c>
      <c r="L216" s="77"/>
      <c r="M216" s="82"/>
      <c r="P216" s="83">
        <f>P217</f>
        <v>0</v>
      </c>
      <c r="R216" s="83">
        <f>R217</f>
        <v>0</v>
      </c>
      <c r="T216" s="84">
        <f>T217</f>
        <v>0</v>
      </c>
      <c r="AR216" s="78" t="s">
        <v>113</v>
      </c>
      <c r="AT216" s="85" t="s">
        <v>82</v>
      </c>
      <c r="AU216" s="85" t="s">
        <v>1</v>
      </c>
      <c r="AY216" s="78" t="s">
        <v>86</v>
      </c>
      <c r="BK216" s="86">
        <f>BK217</f>
        <v>0</v>
      </c>
    </row>
    <row r="217" spans="2:65" s="11" customFormat="1" ht="16.5" customHeight="1" x14ac:dyDescent="0.2">
      <c r="B217" s="12"/>
      <c r="C217" s="89" t="s">
        <v>316</v>
      </c>
      <c r="D217" s="89" t="s">
        <v>89</v>
      </c>
      <c r="E217" s="90" t="s">
        <v>317</v>
      </c>
      <c r="F217" s="91" t="s">
        <v>315</v>
      </c>
      <c r="G217" s="92" t="s">
        <v>318</v>
      </c>
      <c r="H217" s="93">
        <v>1</v>
      </c>
      <c r="I217" s="94"/>
      <c r="J217" s="95">
        <f>ROUND(I217*H217,2)</f>
        <v>0</v>
      </c>
      <c r="K217" s="96"/>
      <c r="L217" s="12"/>
      <c r="M217" s="97" t="s">
        <v>9</v>
      </c>
      <c r="N217" s="98" t="s">
        <v>29</v>
      </c>
      <c r="P217" s="99">
        <f>O217*H217</f>
        <v>0</v>
      </c>
      <c r="Q217" s="99">
        <v>0</v>
      </c>
      <c r="R217" s="99">
        <f>Q217*H217</f>
        <v>0</v>
      </c>
      <c r="S217" s="99">
        <v>0</v>
      </c>
      <c r="T217" s="100">
        <f>S217*H217</f>
        <v>0</v>
      </c>
      <c r="AR217" s="101" t="s">
        <v>319</v>
      </c>
      <c r="AT217" s="101" t="s">
        <v>89</v>
      </c>
      <c r="AU217" s="101" t="s">
        <v>87</v>
      </c>
      <c r="AY217" s="2" t="s">
        <v>86</v>
      </c>
      <c r="BE217" s="102">
        <f>IF(N217="základní",J217,0)</f>
        <v>0</v>
      </c>
      <c r="BF217" s="102">
        <f>IF(N217="snížená",J217,0)</f>
        <v>0</v>
      </c>
      <c r="BG217" s="102">
        <f>IF(N217="zákl. přenesená",J217,0)</f>
        <v>0</v>
      </c>
      <c r="BH217" s="102">
        <f>IF(N217="sníž. přenesená",J217,0)</f>
        <v>0</v>
      </c>
      <c r="BI217" s="102">
        <f>IF(N217="nulová",J217,0)</f>
        <v>0</v>
      </c>
      <c r="BJ217" s="2" t="s">
        <v>87</v>
      </c>
      <c r="BK217" s="102">
        <f>ROUND(I217*H217,2)</f>
        <v>0</v>
      </c>
      <c r="BL217" s="2" t="s">
        <v>319</v>
      </c>
      <c r="BM217" s="101" t="s">
        <v>320</v>
      </c>
    </row>
    <row r="218" spans="2:65" s="76" customFormat="1" ht="22.9" customHeight="1" x14ac:dyDescent="0.2">
      <c r="B218" s="77"/>
      <c r="D218" s="78" t="s">
        <v>82</v>
      </c>
      <c r="E218" s="87" t="s">
        <v>321</v>
      </c>
      <c r="F218" s="87" t="s">
        <v>322</v>
      </c>
      <c r="I218" s="80"/>
      <c r="J218" s="88">
        <f>BK218</f>
        <v>0</v>
      </c>
      <c r="L218" s="77"/>
      <c r="M218" s="82"/>
      <c r="P218" s="83">
        <f>P219</f>
        <v>0</v>
      </c>
      <c r="R218" s="83">
        <f>R219</f>
        <v>0</v>
      </c>
      <c r="T218" s="84">
        <f>T219</f>
        <v>0</v>
      </c>
      <c r="AR218" s="78" t="s">
        <v>113</v>
      </c>
      <c r="AT218" s="85" t="s">
        <v>82</v>
      </c>
      <c r="AU218" s="85" t="s">
        <v>1</v>
      </c>
      <c r="AY218" s="78" t="s">
        <v>86</v>
      </c>
      <c r="BK218" s="86">
        <f>BK219</f>
        <v>0</v>
      </c>
    </row>
    <row r="219" spans="2:65" s="11" customFormat="1" ht="16.5" customHeight="1" x14ac:dyDescent="0.2">
      <c r="B219" s="12"/>
      <c r="C219" s="89" t="s">
        <v>323</v>
      </c>
      <c r="D219" s="89" t="s">
        <v>89</v>
      </c>
      <c r="E219" s="90" t="s">
        <v>324</v>
      </c>
      <c r="F219" s="91" t="s">
        <v>325</v>
      </c>
      <c r="G219" s="92" t="s">
        <v>318</v>
      </c>
      <c r="H219" s="93">
        <v>1</v>
      </c>
      <c r="I219" s="94"/>
      <c r="J219" s="95">
        <f>ROUND(I219*H219,2)</f>
        <v>0</v>
      </c>
      <c r="K219" s="96"/>
      <c r="L219" s="12"/>
      <c r="M219" s="97" t="s">
        <v>9</v>
      </c>
      <c r="N219" s="98" t="s">
        <v>29</v>
      </c>
      <c r="P219" s="99">
        <f>O219*H219</f>
        <v>0</v>
      </c>
      <c r="Q219" s="99">
        <v>0</v>
      </c>
      <c r="R219" s="99">
        <f>Q219*H219</f>
        <v>0</v>
      </c>
      <c r="S219" s="99">
        <v>0</v>
      </c>
      <c r="T219" s="100">
        <f>S219*H219</f>
        <v>0</v>
      </c>
      <c r="AR219" s="101" t="s">
        <v>319</v>
      </c>
      <c r="AT219" s="101" t="s">
        <v>89</v>
      </c>
      <c r="AU219" s="101" t="s">
        <v>87</v>
      </c>
      <c r="AY219" s="2" t="s">
        <v>86</v>
      </c>
      <c r="BE219" s="102">
        <f>IF(N219="základní",J219,0)</f>
        <v>0</v>
      </c>
      <c r="BF219" s="102">
        <f>IF(N219="snížená",J219,0)</f>
        <v>0</v>
      </c>
      <c r="BG219" s="102">
        <f>IF(N219="zákl. přenesená",J219,0)</f>
        <v>0</v>
      </c>
      <c r="BH219" s="102">
        <f>IF(N219="sníž. přenesená",J219,0)</f>
        <v>0</v>
      </c>
      <c r="BI219" s="102">
        <f>IF(N219="nulová",J219,0)</f>
        <v>0</v>
      </c>
      <c r="BJ219" s="2" t="s">
        <v>87</v>
      </c>
      <c r="BK219" s="102">
        <f>ROUND(I219*H219,2)</f>
        <v>0</v>
      </c>
      <c r="BL219" s="2" t="s">
        <v>319</v>
      </c>
      <c r="BM219" s="101" t="s">
        <v>326</v>
      </c>
    </row>
    <row r="220" spans="2:65" s="76" customFormat="1" ht="22.9" customHeight="1" x14ac:dyDescent="0.2">
      <c r="B220" s="77"/>
      <c r="D220" s="78" t="s">
        <v>82</v>
      </c>
      <c r="E220" s="87" t="s">
        <v>327</v>
      </c>
      <c r="F220" s="87" t="s">
        <v>328</v>
      </c>
      <c r="I220" s="80"/>
      <c r="J220" s="88">
        <f>BK220</f>
        <v>50000</v>
      </c>
      <c r="L220" s="77"/>
      <c r="M220" s="82"/>
      <c r="P220" s="83">
        <f>P221</f>
        <v>0</v>
      </c>
      <c r="R220" s="83">
        <f>R221</f>
        <v>0</v>
      </c>
      <c r="T220" s="84">
        <f>T221</f>
        <v>0</v>
      </c>
      <c r="AR220" s="78" t="s">
        <v>113</v>
      </c>
      <c r="AT220" s="85" t="s">
        <v>82</v>
      </c>
      <c r="AU220" s="85" t="s">
        <v>1</v>
      </c>
      <c r="AY220" s="78" t="s">
        <v>86</v>
      </c>
      <c r="BK220" s="86">
        <f>BK221</f>
        <v>50000</v>
      </c>
    </row>
    <row r="221" spans="2:65" s="11" customFormat="1" ht="16.5" customHeight="1" x14ac:dyDescent="0.2">
      <c r="B221" s="12"/>
      <c r="C221" s="89" t="s">
        <v>329</v>
      </c>
      <c r="D221" s="89" t="s">
        <v>89</v>
      </c>
      <c r="E221" s="90" t="s">
        <v>330</v>
      </c>
      <c r="F221" s="91" t="s">
        <v>331</v>
      </c>
      <c r="G221" s="92" t="s">
        <v>318</v>
      </c>
      <c r="H221" s="93">
        <v>1</v>
      </c>
      <c r="I221" s="94">
        <v>50000</v>
      </c>
      <c r="J221" s="95">
        <f>ROUND(I221*H221,2)</f>
        <v>50000</v>
      </c>
      <c r="K221" s="96"/>
      <c r="L221" s="12"/>
      <c r="M221" s="97" t="s">
        <v>9</v>
      </c>
      <c r="N221" s="98" t="s">
        <v>29</v>
      </c>
      <c r="P221" s="99">
        <f>O221*H221</f>
        <v>0</v>
      </c>
      <c r="Q221" s="99">
        <v>0</v>
      </c>
      <c r="R221" s="99">
        <f>Q221*H221</f>
        <v>0</v>
      </c>
      <c r="S221" s="99">
        <v>0</v>
      </c>
      <c r="T221" s="100">
        <f>S221*H221</f>
        <v>0</v>
      </c>
      <c r="AR221" s="101" t="s">
        <v>319</v>
      </c>
      <c r="AT221" s="101" t="s">
        <v>89</v>
      </c>
      <c r="AU221" s="101" t="s">
        <v>87</v>
      </c>
      <c r="AY221" s="2" t="s">
        <v>86</v>
      </c>
      <c r="BE221" s="102">
        <f>IF(N221="základní",J221,0)</f>
        <v>0</v>
      </c>
      <c r="BF221" s="102">
        <f>IF(N221="snížená",J221,0)</f>
        <v>50000</v>
      </c>
      <c r="BG221" s="102">
        <f>IF(N221="zákl. přenesená",J221,0)</f>
        <v>0</v>
      </c>
      <c r="BH221" s="102">
        <f>IF(N221="sníž. přenesená",J221,0)</f>
        <v>0</v>
      </c>
      <c r="BI221" s="102">
        <f>IF(N221="nulová",J221,0)</f>
        <v>0</v>
      </c>
      <c r="BJ221" s="2" t="s">
        <v>87</v>
      </c>
      <c r="BK221" s="102">
        <f>ROUND(I221*H221,2)</f>
        <v>50000</v>
      </c>
      <c r="BL221" s="2" t="s">
        <v>319</v>
      </c>
      <c r="BM221" s="101" t="s">
        <v>332</v>
      </c>
    </row>
    <row r="222" spans="2:65" s="76" customFormat="1" ht="22.9" customHeight="1" x14ac:dyDescent="0.2">
      <c r="B222" s="77"/>
      <c r="D222" s="78" t="s">
        <v>82</v>
      </c>
      <c r="E222" s="87" t="s">
        <v>333</v>
      </c>
      <c r="F222" s="87" t="s">
        <v>334</v>
      </c>
      <c r="I222" s="80"/>
      <c r="J222" s="88">
        <f>BK222</f>
        <v>0</v>
      </c>
      <c r="L222" s="77"/>
      <c r="M222" s="82"/>
      <c r="P222" s="83">
        <f>P223</f>
        <v>0</v>
      </c>
      <c r="R222" s="83">
        <f>R223</f>
        <v>0</v>
      </c>
      <c r="T222" s="84">
        <f>T223</f>
        <v>0</v>
      </c>
      <c r="AR222" s="78" t="s">
        <v>113</v>
      </c>
      <c r="AT222" s="85" t="s">
        <v>82</v>
      </c>
      <c r="AU222" s="85" t="s">
        <v>1</v>
      </c>
      <c r="AY222" s="78" t="s">
        <v>86</v>
      </c>
      <c r="BK222" s="86">
        <f>BK223</f>
        <v>0</v>
      </c>
    </row>
    <row r="223" spans="2:65" s="11" customFormat="1" ht="16.5" customHeight="1" x14ac:dyDescent="0.2">
      <c r="B223" s="12"/>
      <c r="C223" s="89" t="s">
        <v>335</v>
      </c>
      <c r="D223" s="89" t="s">
        <v>89</v>
      </c>
      <c r="E223" s="90" t="s">
        <v>336</v>
      </c>
      <c r="F223" s="91" t="s">
        <v>334</v>
      </c>
      <c r="G223" s="92" t="s">
        <v>318</v>
      </c>
      <c r="H223" s="93">
        <v>1</v>
      </c>
      <c r="I223" s="94"/>
      <c r="J223" s="95">
        <f>ROUND(I223*H223,2)</f>
        <v>0</v>
      </c>
      <c r="K223" s="96"/>
      <c r="L223" s="12"/>
      <c r="M223" s="132" t="s">
        <v>9</v>
      </c>
      <c r="N223" s="133" t="s">
        <v>29</v>
      </c>
      <c r="O223" s="134"/>
      <c r="P223" s="135">
        <f>O223*H223</f>
        <v>0</v>
      </c>
      <c r="Q223" s="135">
        <v>0</v>
      </c>
      <c r="R223" s="135">
        <f>Q223*H223</f>
        <v>0</v>
      </c>
      <c r="S223" s="135">
        <v>0</v>
      </c>
      <c r="T223" s="136">
        <f>S223*H223</f>
        <v>0</v>
      </c>
      <c r="AR223" s="101" t="s">
        <v>319</v>
      </c>
      <c r="AT223" s="101" t="s">
        <v>89</v>
      </c>
      <c r="AU223" s="101" t="s">
        <v>87</v>
      </c>
      <c r="AY223" s="2" t="s">
        <v>86</v>
      </c>
      <c r="BE223" s="102">
        <f>IF(N223="základní",J223,0)</f>
        <v>0</v>
      </c>
      <c r="BF223" s="102">
        <f>IF(N223="snížená",J223,0)</f>
        <v>0</v>
      </c>
      <c r="BG223" s="102">
        <f>IF(N223="zákl. přenesená",J223,0)</f>
        <v>0</v>
      </c>
      <c r="BH223" s="102">
        <f>IF(N223="sníž. přenesená",J223,0)</f>
        <v>0</v>
      </c>
      <c r="BI223" s="102">
        <f>IF(N223="nulová",J223,0)</f>
        <v>0</v>
      </c>
      <c r="BJ223" s="2" t="s">
        <v>87</v>
      </c>
      <c r="BK223" s="102">
        <f>ROUND(I223*H223,2)</f>
        <v>0</v>
      </c>
      <c r="BL223" s="2" t="s">
        <v>319</v>
      </c>
      <c r="BM223" s="101" t="s">
        <v>337</v>
      </c>
    </row>
    <row r="224" spans="2:65" s="11" customFormat="1" ht="6.95" customHeight="1" x14ac:dyDescent="0.2">
      <c r="B224" s="43"/>
      <c r="C224" s="44"/>
      <c r="D224" s="44"/>
      <c r="E224" s="44"/>
      <c r="F224" s="44"/>
      <c r="G224" s="44"/>
      <c r="H224" s="44"/>
      <c r="I224" s="44"/>
      <c r="J224" s="44"/>
      <c r="K224" s="44"/>
      <c r="L224" s="12"/>
    </row>
  </sheetData>
  <sheetProtection algorithmName="SHA-512" hashValue="lxqBqTRS3qix3RaeYveXGeks1+ZpPRhPi+LGBPWB01wj81X3208eE98CoPsc/uj2GGETYNpZImjh2mbcCujfxw==" saltValue="3LEiO3Y9K4ZJzh1gYi2m641dXdPmRjyt1sqYTbo+Lp/lN/xc4FPOwOTAGkWCQ0D02Ytx6L2Ds+wMNcTj0/Styw==" spinCount="100000" sheet="1" objects="1" scenarios="1" formatColumns="0" formatRows="0" autoFilter="0"/>
  <autoFilter ref="C134:K223" xr:uid="{00000000-0009-0000-0000-000002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ACD8-EBDC-460F-ABEF-DF284D87AB4A}">
  <dimension ref="A1"/>
  <sheetViews>
    <sheetView workbookViewId="0"/>
  </sheetViews>
  <sheetFormatPr defaultRowHeight="11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1.2 - Výtah V2</vt:lpstr>
      <vt:lpstr>List2</vt:lpstr>
      <vt:lpstr>'1.2 - Výtah V2'!Názvy_tisku</vt:lpstr>
      <vt:lpstr>'1.2 - Výtah V2'!Oblast_tisku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Kaleta Josef</dc:creator>
  <cp:lastModifiedBy>Kaleta Josef</cp:lastModifiedBy>
  <dcterms:created xsi:type="dcterms:W3CDTF">2024-06-11T11:37:33Z</dcterms:created>
  <dcterms:modified xsi:type="dcterms:W3CDTF">2024-06-11T11:38:31Z</dcterms:modified>
</cp:coreProperties>
</file>