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333b3ec06d2ec739/Desktop/Aktuální rozpočty/Šmířák-08-2023-Vozovna/"/>
    </mc:Choice>
  </mc:AlternateContent>
  <xr:revisionPtr revIDLastSave="0" documentId="11_3D6DDC4A9EDE936FF77A45EDB8D5609B5B0DB9CC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apitulace stavby" sheetId="1" r:id="rId1"/>
    <sheet name="SO 20-1 - Tramvajový svrš..." sheetId="2" r:id="rId2"/>
    <sheet name="Pokyny pro vyplnění" sheetId="3" r:id="rId3"/>
  </sheets>
  <definedNames>
    <definedName name="_xlnm._FilterDatabase" localSheetId="1" hidden="1">'SO 20-1 - Tramvajový svrš...'!$C$98:$K$375</definedName>
    <definedName name="_xlnm.Print_Titles" localSheetId="0">'Rekapitulace stavby'!$52:$52</definedName>
    <definedName name="_xlnm.Print_Titles" localSheetId="1">'SO 20-1 - Tramvajový svrš...'!$98:$98</definedName>
    <definedName name="_xlnm.Print_Area" localSheetId="2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stavby'!$C$42:$AQ$57</definedName>
    <definedName name="_xlnm.Print_Area" localSheetId="1">'SO 20-1 - Tramvajový svrš...'!$C$4:$J$41,'SO 20-1 - Tramvajový svrš...'!$C$47:$J$78,'SO 20-1 - Tramvajový svrš...'!$C$84:$K$375</definedName>
  </definedNames>
  <calcPr calcId="191029"/>
</workbook>
</file>

<file path=xl/calcChain.xml><?xml version="1.0" encoding="utf-8"?>
<calcChain xmlns="http://schemas.openxmlformats.org/spreadsheetml/2006/main">
  <c r="J39" i="2" l="1"/>
  <c r="J38" i="2"/>
  <c r="AY56" i="1"/>
  <c r="J37" i="2"/>
  <c r="AX56" i="1" s="1"/>
  <c r="BI370" i="2"/>
  <c r="BH370" i="2"/>
  <c r="BG370" i="2"/>
  <c r="BF370" i="2"/>
  <c r="T370" i="2"/>
  <c r="T369" i="2"/>
  <c r="R370" i="2"/>
  <c r="R369" i="2" s="1"/>
  <c r="P370" i="2"/>
  <c r="P369" i="2" s="1"/>
  <c r="BI363" i="2"/>
  <c r="BH363" i="2"/>
  <c r="BG363" i="2"/>
  <c r="BF363" i="2"/>
  <c r="T363" i="2"/>
  <c r="T362" i="2" s="1"/>
  <c r="R363" i="2"/>
  <c r="R362" i="2" s="1"/>
  <c r="P363" i="2"/>
  <c r="P362" i="2"/>
  <c r="BI356" i="2"/>
  <c r="BH356" i="2"/>
  <c r="BG356" i="2"/>
  <c r="BF356" i="2"/>
  <c r="T356" i="2"/>
  <c r="T355" i="2" s="1"/>
  <c r="R356" i="2"/>
  <c r="R355" i="2"/>
  <c r="P356" i="2"/>
  <c r="P355" i="2"/>
  <c r="BI349" i="2"/>
  <c r="BH349" i="2"/>
  <c r="BG349" i="2"/>
  <c r="BF349" i="2"/>
  <c r="T349" i="2"/>
  <c r="R349" i="2"/>
  <c r="P349" i="2"/>
  <c r="BI343" i="2"/>
  <c r="BH343" i="2"/>
  <c r="BG343" i="2"/>
  <c r="BF343" i="2"/>
  <c r="T343" i="2"/>
  <c r="T342" i="2" s="1"/>
  <c r="R343" i="2"/>
  <c r="R342" i="2" s="1"/>
  <c r="P343" i="2"/>
  <c r="P342" i="2" s="1"/>
  <c r="BI338" i="2"/>
  <c r="BH338" i="2"/>
  <c r="BG338" i="2"/>
  <c r="BF338" i="2"/>
  <c r="T338" i="2"/>
  <c r="T337" i="2"/>
  <c r="R338" i="2"/>
  <c r="R337" i="2" s="1"/>
  <c r="P338" i="2"/>
  <c r="P337" i="2" s="1"/>
  <c r="BI334" i="2"/>
  <c r="BH334" i="2"/>
  <c r="BG334" i="2"/>
  <c r="BF334" i="2"/>
  <c r="T334" i="2"/>
  <c r="R334" i="2"/>
  <c r="P334" i="2"/>
  <c r="BI329" i="2"/>
  <c r="BH329" i="2"/>
  <c r="BG329" i="2"/>
  <c r="BF329" i="2"/>
  <c r="T329" i="2"/>
  <c r="R329" i="2"/>
  <c r="P329" i="2"/>
  <c r="BI325" i="2"/>
  <c r="BH325" i="2"/>
  <c r="BG325" i="2"/>
  <c r="BF325" i="2"/>
  <c r="T325" i="2"/>
  <c r="R325" i="2"/>
  <c r="P325" i="2"/>
  <c r="BI322" i="2"/>
  <c r="BH322" i="2"/>
  <c r="BG322" i="2"/>
  <c r="BF322" i="2"/>
  <c r="T322" i="2"/>
  <c r="R322" i="2"/>
  <c r="P322" i="2"/>
  <c r="BI314" i="2"/>
  <c r="BH314" i="2"/>
  <c r="BG314" i="2"/>
  <c r="BF314" i="2"/>
  <c r="T314" i="2"/>
  <c r="R314" i="2"/>
  <c r="P314" i="2"/>
  <c r="BI310" i="2"/>
  <c r="BH310" i="2"/>
  <c r="BG310" i="2"/>
  <c r="BF310" i="2"/>
  <c r="T310" i="2"/>
  <c r="R310" i="2"/>
  <c r="P310" i="2"/>
  <c r="BI306" i="2"/>
  <c r="BH306" i="2"/>
  <c r="BG306" i="2"/>
  <c r="BF306" i="2"/>
  <c r="T306" i="2"/>
  <c r="R306" i="2"/>
  <c r="P306" i="2"/>
  <c r="BI302" i="2"/>
  <c r="BH302" i="2"/>
  <c r="BG302" i="2"/>
  <c r="BF302" i="2"/>
  <c r="T302" i="2"/>
  <c r="R302" i="2"/>
  <c r="P302" i="2"/>
  <c r="BI298" i="2"/>
  <c r="BH298" i="2"/>
  <c r="BG298" i="2"/>
  <c r="BF298" i="2"/>
  <c r="T298" i="2"/>
  <c r="R298" i="2"/>
  <c r="P298" i="2"/>
  <c r="BI293" i="2"/>
  <c r="BH293" i="2"/>
  <c r="BG293" i="2"/>
  <c r="BF293" i="2"/>
  <c r="T293" i="2"/>
  <c r="R293" i="2"/>
  <c r="P293" i="2"/>
  <c r="BI289" i="2"/>
  <c r="BH289" i="2"/>
  <c r="BG289" i="2"/>
  <c r="BF289" i="2"/>
  <c r="T289" i="2"/>
  <c r="R289" i="2"/>
  <c r="P289" i="2"/>
  <c r="BI285" i="2"/>
  <c r="BH285" i="2"/>
  <c r="BG285" i="2"/>
  <c r="BF285" i="2"/>
  <c r="T285" i="2"/>
  <c r="R285" i="2"/>
  <c r="P285" i="2"/>
  <c r="BI283" i="2"/>
  <c r="BH283" i="2"/>
  <c r="BG283" i="2"/>
  <c r="BF283" i="2"/>
  <c r="T283" i="2"/>
  <c r="R283" i="2"/>
  <c r="P283" i="2"/>
  <c r="BI278" i="2"/>
  <c r="BH278" i="2"/>
  <c r="BG278" i="2"/>
  <c r="BF278" i="2"/>
  <c r="T278" i="2"/>
  <c r="R278" i="2"/>
  <c r="P278" i="2"/>
  <c r="BI274" i="2"/>
  <c r="BH274" i="2"/>
  <c r="BG274" i="2"/>
  <c r="BF274" i="2"/>
  <c r="T274" i="2"/>
  <c r="R274" i="2"/>
  <c r="P274" i="2"/>
  <c r="BI270" i="2"/>
  <c r="BH270" i="2"/>
  <c r="BG270" i="2"/>
  <c r="BF270" i="2"/>
  <c r="T270" i="2"/>
  <c r="R270" i="2"/>
  <c r="P270" i="2"/>
  <c r="BI264" i="2"/>
  <c r="BH264" i="2"/>
  <c r="BG264" i="2"/>
  <c r="BF264" i="2"/>
  <c r="T264" i="2"/>
  <c r="R264" i="2"/>
  <c r="P264" i="2"/>
  <c r="BI260" i="2"/>
  <c r="BH260" i="2"/>
  <c r="BG260" i="2"/>
  <c r="BF260" i="2"/>
  <c r="T260" i="2"/>
  <c r="R260" i="2"/>
  <c r="P260" i="2"/>
  <c r="BI257" i="2"/>
  <c r="BH257" i="2"/>
  <c r="BG257" i="2"/>
  <c r="BF257" i="2"/>
  <c r="T257" i="2"/>
  <c r="R257" i="2"/>
  <c r="P257" i="2"/>
  <c r="BI254" i="2"/>
  <c r="BH254" i="2"/>
  <c r="BG254" i="2"/>
  <c r="BF254" i="2"/>
  <c r="T254" i="2"/>
  <c r="R254" i="2"/>
  <c r="P254" i="2"/>
  <c r="BI251" i="2"/>
  <c r="BH251" i="2"/>
  <c r="BG251" i="2"/>
  <c r="BF251" i="2"/>
  <c r="T251" i="2"/>
  <c r="R251" i="2"/>
  <c r="P251" i="2"/>
  <c r="BI248" i="2"/>
  <c r="BH248" i="2"/>
  <c r="BG248" i="2"/>
  <c r="BF248" i="2"/>
  <c r="T248" i="2"/>
  <c r="R248" i="2"/>
  <c r="P248" i="2"/>
  <c r="BI245" i="2"/>
  <c r="BH245" i="2"/>
  <c r="BG245" i="2"/>
  <c r="BF245" i="2"/>
  <c r="T245" i="2"/>
  <c r="R245" i="2"/>
  <c r="P245" i="2"/>
  <c r="BI242" i="2"/>
  <c r="BH242" i="2"/>
  <c r="BG242" i="2"/>
  <c r="BF242" i="2"/>
  <c r="T242" i="2"/>
  <c r="R242" i="2"/>
  <c r="P242" i="2"/>
  <c r="BI239" i="2"/>
  <c r="BH239" i="2"/>
  <c r="BG239" i="2"/>
  <c r="BF239" i="2"/>
  <c r="T239" i="2"/>
  <c r="R239" i="2"/>
  <c r="P239" i="2"/>
  <c r="BI235" i="2"/>
  <c r="BH235" i="2"/>
  <c r="BG235" i="2"/>
  <c r="BF235" i="2"/>
  <c r="T235" i="2"/>
  <c r="R235" i="2"/>
  <c r="P235" i="2"/>
  <c r="BI230" i="2"/>
  <c r="BH230" i="2"/>
  <c r="BG230" i="2"/>
  <c r="BF230" i="2"/>
  <c r="T230" i="2"/>
  <c r="R230" i="2"/>
  <c r="P230" i="2"/>
  <c r="BI224" i="2"/>
  <c r="BH224" i="2"/>
  <c r="BG224" i="2"/>
  <c r="BF224" i="2"/>
  <c r="T224" i="2"/>
  <c r="R224" i="2"/>
  <c r="P224" i="2"/>
  <c r="BI220" i="2"/>
  <c r="BH220" i="2"/>
  <c r="BG220" i="2"/>
  <c r="BF220" i="2"/>
  <c r="T220" i="2"/>
  <c r="R220" i="2"/>
  <c r="P220" i="2"/>
  <c r="BI211" i="2"/>
  <c r="BH211" i="2"/>
  <c r="BG211" i="2"/>
  <c r="BF211" i="2"/>
  <c r="T211" i="2"/>
  <c r="R211" i="2"/>
  <c r="P211" i="2"/>
  <c r="BI206" i="2"/>
  <c r="BH206" i="2"/>
  <c r="BG206" i="2"/>
  <c r="BF206" i="2"/>
  <c r="T206" i="2"/>
  <c r="R206" i="2"/>
  <c r="P206" i="2"/>
  <c r="BI200" i="2"/>
  <c r="BH200" i="2"/>
  <c r="BG200" i="2"/>
  <c r="BF200" i="2"/>
  <c r="T200" i="2"/>
  <c r="R200" i="2"/>
  <c r="P200" i="2"/>
  <c r="BI192" i="2"/>
  <c r="BH192" i="2"/>
  <c r="BG192" i="2"/>
  <c r="BF192" i="2"/>
  <c r="T192" i="2"/>
  <c r="R192" i="2"/>
  <c r="P192" i="2"/>
  <c r="BI188" i="2"/>
  <c r="BH188" i="2"/>
  <c r="BG188" i="2"/>
  <c r="BF188" i="2"/>
  <c r="T188" i="2"/>
  <c r="R188" i="2"/>
  <c r="P188" i="2"/>
  <c r="BI184" i="2"/>
  <c r="BH184" i="2"/>
  <c r="BG184" i="2"/>
  <c r="BF184" i="2"/>
  <c r="T184" i="2"/>
  <c r="R184" i="2"/>
  <c r="P184" i="2"/>
  <c r="BI180" i="2"/>
  <c r="BH180" i="2"/>
  <c r="BG180" i="2"/>
  <c r="BF180" i="2"/>
  <c r="T180" i="2"/>
  <c r="R180" i="2"/>
  <c r="P180" i="2"/>
  <c r="BI176" i="2"/>
  <c r="BH176" i="2"/>
  <c r="BG176" i="2"/>
  <c r="BF176" i="2"/>
  <c r="T176" i="2"/>
  <c r="R176" i="2"/>
  <c r="P176" i="2"/>
  <c r="BI173" i="2"/>
  <c r="BH173" i="2"/>
  <c r="BG173" i="2"/>
  <c r="BF173" i="2"/>
  <c r="T173" i="2"/>
  <c r="R173" i="2"/>
  <c r="P173" i="2"/>
  <c r="BI168" i="2"/>
  <c r="BH168" i="2"/>
  <c r="BG168" i="2"/>
  <c r="BF168" i="2"/>
  <c r="T168" i="2"/>
  <c r="R168" i="2"/>
  <c r="P168" i="2"/>
  <c r="BI164" i="2"/>
  <c r="BH164" i="2"/>
  <c r="BG164" i="2"/>
  <c r="BF164" i="2"/>
  <c r="T164" i="2"/>
  <c r="R164" i="2"/>
  <c r="P164" i="2"/>
  <c r="BI160" i="2"/>
  <c r="BH160" i="2"/>
  <c r="BG160" i="2"/>
  <c r="BF160" i="2"/>
  <c r="T160" i="2"/>
  <c r="R160" i="2"/>
  <c r="P160" i="2"/>
  <c r="BI156" i="2"/>
  <c r="BH156" i="2"/>
  <c r="BG156" i="2"/>
  <c r="BF156" i="2"/>
  <c r="T156" i="2"/>
  <c r="R156" i="2"/>
  <c r="P156" i="2"/>
  <c r="BI151" i="2"/>
  <c r="BH151" i="2"/>
  <c r="BG151" i="2"/>
  <c r="BF151" i="2"/>
  <c r="T151" i="2"/>
  <c r="R151" i="2"/>
  <c r="P151" i="2"/>
  <c r="BI145" i="2"/>
  <c r="BH145" i="2"/>
  <c r="BG145" i="2"/>
  <c r="BF145" i="2"/>
  <c r="T145" i="2"/>
  <c r="R145" i="2"/>
  <c r="P145" i="2"/>
  <c r="BI139" i="2"/>
  <c r="BH139" i="2"/>
  <c r="BG139" i="2"/>
  <c r="BF139" i="2"/>
  <c r="T139" i="2"/>
  <c r="R139" i="2"/>
  <c r="P139" i="2"/>
  <c r="BI135" i="2"/>
  <c r="BH135" i="2"/>
  <c r="BG135" i="2"/>
  <c r="BF135" i="2"/>
  <c r="T135" i="2"/>
  <c r="R135" i="2"/>
  <c r="P135" i="2"/>
  <c r="BI128" i="2"/>
  <c r="BH128" i="2"/>
  <c r="BG128" i="2"/>
  <c r="BF128" i="2"/>
  <c r="T128" i="2"/>
  <c r="R128" i="2"/>
  <c r="P128" i="2"/>
  <c r="BI124" i="2"/>
  <c r="BH124" i="2"/>
  <c r="BG124" i="2"/>
  <c r="BF124" i="2"/>
  <c r="T124" i="2"/>
  <c r="R124" i="2"/>
  <c r="P124" i="2"/>
  <c r="BI120" i="2"/>
  <c r="BH120" i="2"/>
  <c r="BG120" i="2"/>
  <c r="BF120" i="2"/>
  <c r="T120" i="2"/>
  <c r="R120" i="2"/>
  <c r="P120" i="2"/>
  <c r="BI115" i="2"/>
  <c r="BH115" i="2"/>
  <c r="BG115" i="2"/>
  <c r="BF115" i="2"/>
  <c r="T115" i="2"/>
  <c r="R115" i="2"/>
  <c r="P115" i="2"/>
  <c r="BI108" i="2"/>
  <c r="BH108" i="2"/>
  <c r="BG108" i="2"/>
  <c r="BF108" i="2"/>
  <c r="T108" i="2"/>
  <c r="R108" i="2"/>
  <c r="P108" i="2"/>
  <c r="BI102" i="2"/>
  <c r="BH102" i="2"/>
  <c r="BG102" i="2"/>
  <c r="BF102" i="2"/>
  <c r="T102" i="2"/>
  <c r="T101" i="2" s="1"/>
  <c r="R102" i="2"/>
  <c r="R101" i="2" s="1"/>
  <c r="P102" i="2"/>
  <c r="P101" i="2" s="1"/>
  <c r="J96" i="2"/>
  <c r="F95" i="2"/>
  <c r="F93" i="2"/>
  <c r="E91" i="2"/>
  <c r="J59" i="2"/>
  <c r="F58" i="2"/>
  <c r="F56" i="2"/>
  <c r="E54" i="2"/>
  <c r="J23" i="2"/>
  <c r="E23" i="2"/>
  <c r="J95" i="2"/>
  <c r="J22" i="2"/>
  <c r="J20" i="2"/>
  <c r="E20" i="2"/>
  <c r="F96" i="2" s="1"/>
  <c r="J19" i="2"/>
  <c r="J14" i="2"/>
  <c r="J93" i="2"/>
  <c r="E7" i="2"/>
  <c r="E87" i="2"/>
  <c r="L50" i="1"/>
  <c r="AM50" i="1"/>
  <c r="AM49" i="1"/>
  <c r="L49" i="1"/>
  <c r="AM47" i="1"/>
  <c r="L47" i="1"/>
  <c r="L45" i="1"/>
  <c r="L44" i="1"/>
  <c r="BK310" i="2"/>
  <c r="J322" i="2"/>
  <c r="J168" i="2"/>
  <c r="J325" i="2"/>
  <c r="BK329" i="2"/>
  <c r="BK254" i="2"/>
  <c r="J248" i="2"/>
  <c r="J270" i="2"/>
  <c r="J298" i="2"/>
  <c r="BK260" i="2"/>
  <c r="J363" i="2"/>
  <c r="BK206" i="2"/>
  <c r="J264" i="2"/>
  <c r="BK257" i="2"/>
  <c r="BK145" i="2"/>
  <c r="J102" i="2"/>
  <c r="J310" i="2"/>
  <c r="J349" i="2"/>
  <c r="J164" i="2"/>
  <c r="J260" i="2"/>
  <c r="BK314" i="2"/>
  <c r="J200" i="2"/>
  <c r="BK176" i="2"/>
  <c r="J239" i="2"/>
  <c r="BK188" i="2"/>
  <c r="J120" i="2"/>
  <c r="J115" i="2"/>
  <c r="J283" i="2"/>
  <c r="BK251" i="2"/>
  <c r="J257" i="2"/>
  <c r="BK270" i="2"/>
  <c r="BK180" i="2"/>
  <c r="BK211" i="2"/>
  <c r="J334" i="2"/>
  <c r="BK283" i="2"/>
  <c r="BK224" i="2"/>
  <c r="BK128" i="2"/>
  <c r="J128" i="2"/>
  <c r="J184" i="2"/>
  <c r="BK349" i="2"/>
  <c r="BK289" i="2"/>
  <c r="J278" i="2"/>
  <c r="J338" i="2"/>
  <c r="J314" i="2"/>
  <c r="BK173" i="2"/>
  <c r="J151" i="2"/>
  <c r="BK139" i="2"/>
  <c r="J289" i="2"/>
  <c r="BK293" i="2"/>
  <c r="BK248" i="2"/>
  <c r="BK230" i="2"/>
  <c r="J235" i="2"/>
  <c r="BK302" i="2"/>
  <c r="BK278" i="2"/>
  <c r="J230" i="2"/>
  <c r="BK343" i="2"/>
  <c r="J329" i="2"/>
  <c r="J192" i="2"/>
  <c r="BK242" i="2"/>
  <c r="BK325" i="2"/>
  <c r="J135" i="2"/>
  <c r="BK220" i="2"/>
  <c r="J242" i="2"/>
  <c r="BK338" i="2"/>
  <c r="BK245" i="2"/>
  <c r="J245" i="2"/>
  <c r="BK334" i="2"/>
  <c r="J356" i="2"/>
  <c r="BK135" i="2"/>
  <c r="BK356" i="2"/>
  <c r="J176" i="2"/>
  <c r="J156" i="2"/>
  <c r="J302" i="2"/>
  <c r="BK120" i="2"/>
  <c r="J139" i="2"/>
  <c r="BK322" i="2"/>
  <c r="J293" i="2"/>
  <c r="J220" i="2"/>
  <c r="J108" i="2"/>
  <c r="BK363" i="2"/>
  <c r="J124" i="2"/>
  <c r="BK306" i="2"/>
  <c r="J306" i="2"/>
  <c r="J173" i="2"/>
  <c r="BK124" i="2"/>
  <c r="BK192" i="2"/>
  <c r="J254" i="2"/>
  <c r="J160" i="2"/>
  <c r="BK164" i="2"/>
  <c r="J285" i="2"/>
  <c r="BK184" i="2"/>
  <c r="J180" i="2"/>
  <c r="BK102" i="2"/>
  <c r="BK239" i="2"/>
  <c r="BK370" i="2"/>
  <c r="BK298" i="2"/>
  <c r="J188" i="2"/>
  <c r="BK235" i="2"/>
  <c r="BK168" i="2"/>
  <c r="BK115" i="2"/>
  <c r="BK200" i="2"/>
  <c r="BK108" i="2"/>
  <c r="J145" i="2"/>
  <c r="AS55" i="1"/>
  <c r="J370" i="2"/>
  <c r="J343" i="2"/>
  <c r="J251" i="2"/>
  <c r="BK274" i="2"/>
  <c r="BK264" i="2"/>
  <c r="J206" i="2"/>
  <c r="J224" i="2"/>
  <c r="J211" i="2"/>
  <c r="BK151" i="2"/>
  <c r="BK156" i="2"/>
  <c r="BK285" i="2"/>
  <c r="BK160" i="2"/>
  <c r="J274" i="2"/>
  <c r="P341" i="2" l="1"/>
  <c r="T341" i="2"/>
  <c r="R341" i="2"/>
  <c r="T134" i="2"/>
  <c r="P219" i="2"/>
  <c r="R219" i="2"/>
  <c r="R100" i="2" s="1"/>
  <c r="R99" i="2" s="1"/>
  <c r="T219" i="2"/>
  <c r="P229" i="2"/>
  <c r="P114" i="2"/>
  <c r="T114" i="2"/>
  <c r="R263" i="2"/>
  <c r="R134" i="2"/>
  <c r="T263" i="2"/>
  <c r="T229" i="2"/>
  <c r="R321" i="2"/>
  <c r="BK114" i="2"/>
  <c r="J114" i="2" s="1"/>
  <c r="J66" i="2" s="1"/>
  <c r="R114" i="2"/>
  <c r="BK263" i="2"/>
  <c r="J263" i="2"/>
  <c r="J70" i="2"/>
  <c r="P321" i="2"/>
  <c r="BK134" i="2"/>
  <c r="J134" i="2"/>
  <c r="J67" i="2"/>
  <c r="BK219" i="2"/>
  <c r="J219" i="2" s="1"/>
  <c r="J68" i="2" s="1"/>
  <c r="BK229" i="2"/>
  <c r="J229" i="2" s="1"/>
  <c r="J69" i="2" s="1"/>
  <c r="R229" i="2"/>
  <c r="BK321" i="2"/>
  <c r="J321" i="2"/>
  <c r="J71" i="2" s="1"/>
  <c r="P134" i="2"/>
  <c r="P263" i="2"/>
  <c r="T321" i="2"/>
  <c r="BK337" i="2"/>
  <c r="J337" i="2"/>
  <c r="J72" i="2"/>
  <c r="BK342" i="2"/>
  <c r="BK369" i="2"/>
  <c r="J369" i="2"/>
  <c r="J77" i="2"/>
  <c r="BK355" i="2"/>
  <c r="J355" i="2"/>
  <c r="J75" i="2"/>
  <c r="BK362" i="2"/>
  <c r="J362" i="2"/>
  <c r="J76" i="2" s="1"/>
  <c r="BK101" i="2"/>
  <c r="J101" i="2"/>
  <c r="J65" i="2" s="1"/>
  <c r="E50" i="2"/>
  <c r="F59" i="2"/>
  <c r="BE124" i="2"/>
  <c r="BE135" i="2"/>
  <c r="BE260" i="2"/>
  <c r="BE283" i="2"/>
  <c r="BE302" i="2"/>
  <c r="BE338" i="2"/>
  <c r="BE356" i="2"/>
  <c r="BE370" i="2"/>
  <c r="BE102" i="2"/>
  <c r="BE108" i="2"/>
  <c r="BE160" i="2"/>
  <c r="BE184" i="2"/>
  <c r="BE224" i="2"/>
  <c r="BE230" i="2"/>
  <c r="BE235" i="2"/>
  <c r="BE239" i="2"/>
  <c r="BE264" i="2"/>
  <c r="BE325" i="2"/>
  <c r="BE329" i="2"/>
  <c r="J58" i="2"/>
  <c r="BE164" i="2"/>
  <c r="BE206" i="2"/>
  <c r="BE251" i="2"/>
  <c r="BE285" i="2"/>
  <c r="BE289" i="2"/>
  <c r="BE306" i="2"/>
  <c r="BE310" i="2"/>
  <c r="BE314" i="2"/>
  <c r="BE322" i="2"/>
  <c r="BE343" i="2"/>
  <c r="BE349" i="2"/>
  <c r="BE168" i="2"/>
  <c r="BE176" i="2"/>
  <c r="BE211" i="2"/>
  <c r="BE139" i="2"/>
  <c r="BE220" i="2"/>
  <c r="BE254" i="2"/>
  <c r="BE270" i="2"/>
  <c r="BE151" i="2"/>
  <c r="BE188" i="2"/>
  <c r="BE192" i="2"/>
  <c r="BE200" i="2"/>
  <c r="BE242" i="2"/>
  <c r="BE298" i="2"/>
  <c r="BE145" i="2"/>
  <c r="BE156" i="2"/>
  <c r="BE180" i="2"/>
  <c r="BE248" i="2"/>
  <c r="BE257" i="2"/>
  <c r="J56" i="2"/>
  <c r="BE115" i="2"/>
  <c r="BE120" i="2"/>
  <c r="BE128" i="2"/>
  <c r="BE173" i="2"/>
  <c r="BE245" i="2"/>
  <c r="BE274" i="2"/>
  <c r="BE278" i="2"/>
  <c r="BE293" i="2"/>
  <c r="BE334" i="2"/>
  <c r="BE363" i="2"/>
  <c r="F36" i="2"/>
  <c r="BA56" i="1" s="1"/>
  <c r="BA55" i="1" s="1"/>
  <c r="AW55" i="1" s="1"/>
  <c r="AS54" i="1"/>
  <c r="F37" i="2"/>
  <c r="BB56" i="1" s="1"/>
  <c r="BB55" i="1" s="1"/>
  <c r="BB54" i="1" s="1"/>
  <c r="AX54" i="1" s="1"/>
  <c r="F38" i="2"/>
  <c r="BC56" i="1" s="1"/>
  <c r="BC55" i="1" s="1"/>
  <c r="BC54" i="1" s="1"/>
  <c r="W32" i="1" s="1"/>
  <c r="J36" i="2"/>
  <c r="AW56" i="1"/>
  <c r="F39" i="2"/>
  <c r="BD56" i="1"/>
  <c r="BD55" i="1"/>
  <c r="BD54" i="1" s="1"/>
  <c r="W33" i="1" s="1"/>
  <c r="BK341" i="2" l="1"/>
  <c r="J341" i="2"/>
  <c r="J73" i="2"/>
  <c r="P100" i="2"/>
  <c r="P99" i="2"/>
  <c r="AU56" i="1"/>
  <c r="AU55" i="1" s="1"/>
  <c r="AU54" i="1" s="1"/>
  <c r="T100" i="2"/>
  <c r="T99" i="2"/>
  <c r="BK100" i="2"/>
  <c r="J100" i="2"/>
  <c r="J64" i="2"/>
  <c r="J342" i="2"/>
  <c r="J74" i="2"/>
  <c r="BA54" i="1"/>
  <c r="W30" i="1" s="1"/>
  <c r="J35" i="2"/>
  <c r="AV56" i="1" s="1"/>
  <c r="AT56" i="1" s="1"/>
  <c r="W31" i="1"/>
  <c r="AX55" i="1"/>
  <c r="F35" i="2"/>
  <c r="AZ56" i="1" s="1"/>
  <c r="AZ55" i="1" s="1"/>
  <c r="AV55" i="1" s="1"/>
  <c r="AT55" i="1" s="1"/>
  <c r="AY55" i="1"/>
  <c r="AY54" i="1"/>
  <c r="BK99" i="2" l="1"/>
  <c r="J99" i="2"/>
  <c r="J63" i="2"/>
  <c r="AZ54" i="1"/>
  <c r="AV54" i="1"/>
  <c r="AK29" i="1"/>
  <c r="AW54" i="1"/>
  <c r="AK30" i="1" s="1"/>
  <c r="J32" i="2" l="1"/>
  <c r="AG56" i="1"/>
  <c r="AG55" i="1"/>
  <c r="AG54" i="1"/>
  <c r="AK26" i="1" s="1"/>
  <c r="AK35" i="1" s="1"/>
  <c r="W29" i="1"/>
  <c r="AT54" i="1"/>
  <c r="AN55" i="1" l="1"/>
  <c r="J41" i="2"/>
  <c r="AN54" i="1"/>
  <c r="AN56" i="1"/>
</calcChain>
</file>

<file path=xl/sharedStrings.xml><?xml version="1.0" encoding="utf-8"?>
<sst xmlns="http://schemas.openxmlformats.org/spreadsheetml/2006/main" count="3111" uniqueCount="685">
  <si>
    <t>Export Komplet</t>
  </si>
  <si>
    <t>VZ</t>
  </si>
  <si>
    <t>2.0</t>
  </si>
  <si>
    <t/>
  </si>
  <si>
    <t>False</t>
  </si>
  <si>
    <t>{f3473e4e-b819-48db-822c-13b6ac9061bf}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</si>
  <si>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</si>
  <si>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</si>
  <si>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</si>
  <si>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</si>
  <si>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</si>
  <si>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</si>
  <si>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</si>
  <si>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</si>
  <si>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</si>
  <si>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2023/025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</si>
  <si>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</si>
  <si>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</si>
  <si>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Montážní kanály v areálech DPO III - Areál tramvaje Poruba - Zásyp montážních kanálů</t>
  </si>
  <si>
    <t>KSO:</t>
  </si>
  <si>
    <t>CC-CZ:</t>
  </si>
  <si>
    <t>Místo:</t>
  </si>
  <si>
    <t xml:space="preserve"> </t>
  </si>
  <si>
    <t>Datum:</t>
  </si>
  <si>
    <t>8. 8. 2023</t>
  </si>
  <si>
    <t>Zadavatel:</t>
  </si>
  <si>
    <t>IČ:</t>
  </si>
  <si>
    <t>Dopraví podnik Ostrava a.s.</t>
  </si>
  <si>
    <t>DIČ:</t>
  </si>
  <si>
    <t>Uchazeč:</t>
  </si>
  <si>
    <t>Vyplň údaj</t>
  </si>
  <si>
    <t>Projektant:</t>
  </si>
  <si>
    <t>True</t>
  </si>
  <si>
    <t>Zpracovatel:</t>
  </si>
  <si>
    <t>Jindřich Jansa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</si>
  <si>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</si>
  <si>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</si>
  <si>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</si>
  <si>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</si>
  <si>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</si>
  <si>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</si>
  <si>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</si>
  <si>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</si>
  <si>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</si>
  <si>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</si>
  <si>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</si>
  <si>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</si>
  <si>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</si>
  <si>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</si>
  <si>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</si>
  <si>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</si>
  <si>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</si>
  <si>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</si>
  <si>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</si>
  <si>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</si>
  <si>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</si>
  <si>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</si>
  <si>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</si>
  <si>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</si>
  <si>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</si>
  <si>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</si>
  <si>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</si>
  <si>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</si>
  <si>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</si>
  <si>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</si>
  <si>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</si>
  <si>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</si>
  <si>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</si>
  <si>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</si>
  <si>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</si>
  <si>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</si>
  <si>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</si>
  <si>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</si>
  <si>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</si>
  <si>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</si>
  <si>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01</t>
  </si>
  <si>
    <t>I.ETAPA</t>
  </si>
  <si>
    <t>STA</t>
  </si>
  <si>
    <t>1</t>
  </si>
  <si>
    <t>{8b239e88-02b4-4bbe-9ad1-b8b18c9cced4}</t>
  </si>
  <si>
    <t>2</t>
  </si>
  <si>
    <t>/</t>
  </si>
  <si>
    <t>SO 20-1</t>
  </si>
  <si>
    <t>Tramvajový svršek - 1.etapa</t>
  </si>
  <si>
    <t>Soupis</t>
  </si>
  <si>
    <t>{87f6e71d-bb2f-4ddc-9774-61494816b488}</t>
  </si>
  <si>
    <t>KRYCÍ LIST SOUPISU PRACÍ</t>
  </si>
  <si>
    <t>Objekt:</t>
  </si>
  <si>
    <t>01 - I.ETAPA</t>
  </si>
  <si>
    <t>Soupis:</t>
  </si>
  <si>
    <t>SO 20-1 - Tramvajový svršek - 1.etapa</t>
  </si>
  <si>
    <t xml:space="preserve"> Dopravní podnik Ostrava a.s.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</si>
  <si>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</si>
  <si>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</si>
  <si>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</si>
  <si>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</si>
  <si>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</si>
  <si>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</si>
  <si>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</si>
  <si>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</si>
  <si>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</si>
  <si>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</si>
  <si>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</si>
  <si>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</si>
  <si>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</si>
  <si>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</si>
  <si>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</si>
  <si>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</si>
  <si>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</si>
  <si>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</si>
  <si>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</si>
  <si>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</si>
  <si>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</si>
  <si>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</si>
  <si>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</si>
  <si>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</si>
  <si>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</si>
  <si>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</si>
  <si>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</si>
  <si>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</si>
  <si>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</si>
  <si>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</si>
  <si>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</si>
  <si>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</si>
  <si>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</si>
  <si>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</si>
  <si>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</si>
  <si>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</si>
  <si>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132151101</t>
  </si>
  <si>
    <t>Hloubení rýh nezapažených š do 800 mm v hornině třídy těžitelnosti I skupiny 1 a 2 objem do 20 m3 strojně</t>
  </si>
  <si>
    <t>m3</t>
  </si>
  <si>
    <t>CS ÚRS 2023 02</t>
  </si>
  <si>
    <t>4</t>
  </si>
  <si>
    <t>120003536</t>
  </si>
  <si>
    <t>PP</t>
  </si>
  <si>
    <t>Hloubení nezapažených rýh šířky do 800 mm strojně s urovnáním dna do předepsaného profilu a spádu v hornině třídy těžitelnosti I skupiny 1 a 2 do 20 m3</t>
  </si>
  <si>
    <t>Online PSC</t>
  </si>
  <si>
    <t>https://podminky.urs.cz/item/CS_URS_2023_02/132151101</t>
  </si>
  <si>
    <t>VV</t>
  </si>
  <si>
    <t>"vytvoření rýh pro potrubí mezi šachtami"</t>
  </si>
  <si>
    <t>0,3*0,5*559</t>
  </si>
  <si>
    <t>Součet</t>
  </si>
  <si>
    <t>174151101</t>
  </si>
  <si>
    <t>Zásyp jam, šachet rýh nebo kolem objektů sypaninou se zhutněním</t>
  </si>
  <si>
    <t>665004281</t>
  </si>
  <si>
    <t>Zásyp sypaninou z jakékoliv horniny strojně s uložením výkopku ve vrstvách se zhutněním jam, šachet, rýh nebo kolem objektů v těchto vykopávkách</t>
  </si>
  <si>
    <t>https://podminky.urs.cz/item/CS_URS_2023_02/174151101</t>
  </si>
  <si>
    <t>"zpětný zásyp rýh po osazení potrubí mezi šachtami"</t>
  </si>
  <si>
    <t>Zakládání</t>
  </si>
  <si>
    <t>3</t>
  </si>
  <si>
    <t>213141111</t>
  </si>
  <si>
    <t>Zřízení vrstvy z geotextilie v rovině nebo ve sklonu do 1:5 š do 3 m</t>
  </si>
  <si>
    <t>m2</t>
  </si>
  <si>
    <t>600106934</t>
  </si>
  <si>
    <t>Zřízení vrstvy z geotextilie filtrační, separační, odvodňovací, ochranné, výztužné nebo protierozní v rovině nebo ve sklonu do 1:5, šířky do 3 m</t>
  </si>
  <si>
    <t>https://podminky.urs.cz/item/CS_URS_2023_02/213141111</t>
  </si>
  <si>
    <t>15,6*130</t>
  </si>
  <si>
    <t>M</t>
  </si>
  <si>
    <t>69311201</t>
  </si>
  <si>
    <t>geotextilie netkaná separační, ochranná, filtrační, drenážní 400g/m2</t>
  </si>
  <si>
    <t>8</t>
  </si>
  <si>
    <t>1590943535</t>
  </si>
  <si>
    <t>2028*1,15</t>
  </si>
  <si>
    <t>5</t>
  </si>
  <si>
    <t>278-1</t>
  </si>
  <si>
    <t>Zálivka drážky 2x1 cm modifikovaný asfalt</t>
  </si>
  <si>
    <t>m</t>
  </si>
  <si>
    <t>67294058</t>
  </si>
  <si>
    <t>5*130*2+130</t>
  </si>
  <si>
    <t>6</t>
  </si>
  <si>
    <t>278311151</t>
  </si>
  <si>
    <t>Zálivka kotevních otvorů z betonu tř. C 20/25 obj do 0,02 m3</t>
  </si>
  <si>
    <t>746699501</t>
  </si>
  <si>
    <t>Zálivka kotevních otvorů z betonu bez zvýšených nároků na prostředí tř. C 20/25 při objemu jednoho otvoru do 0,02 m3</t>
  </si>
  <si>
    <t>https://podminky.urs.cz/item/CS_URS_2023_02/278311151</t>
  </si>
  <si>
    <t>"zálivka drážky"</t>
  </si>
  <si>
    <t>0,05*0,06*20</t>
  </si>
  <si>
    <t>Komunikace pozemní</t>
  </si>
  <si>
    <t>7</t>
  </si>
  <si>
    <t>5-1</t>
  </si>
  <si>
    <t>Dod+osazení ocelového plechu tl. 0,5-5 mm, 150*150 - vyrovnání nerovností betonu</t>
  </si>
  <si>
    <t>ks</t>
  </si>
  <si>
    <t>-1729479937</t>
  </si>
  <si>
    <t>130*3/0,6</t>
  </si>
  <si>
    <t>511536011</t>
  </si>
  <si>
    <t>Výplň mezi pražci a prahy z kameniva hrubého drceného</t>
  </si>
  <si>
    <t>236501580</t>
  </si>
  <si>
    <t>Výplň mezi pražci a kolem jejich hlav a mezi podélnými prahy a podél jejich vnějších svislých stěn v trati přímé, v oblouku nebo kolejovém rozvětvení z kameniva hrubého drceného se zhutněním</t>
  </si>
  <si>
    <t>https://podminky.urs.cz/item/CS_URS_2023_02/511536011</t>
  </si>
  <si>
    <t>"kolejové lože z kameniva hrubého drceného 32-63-B1"</t>
  </si>
  <si>
    <t>130*15,6*0,5</t>
  </si>
  <si>
    <t>9</t>
  </si>
  <si>
    <t>521351120</t>
  </si>
  <si>
    <t>Montáž koleje stykované na pražcích betonových soustavy S49 rozdělení u 49E1</t>
  </si>
  <si>
    <t>1621391637</t>
  </si>
  <si>
    <t>Montáž koleje stykované na pražcích betonových soustavy S49 rozdělení u</t>
  </si>
  <si>
    <t>https://podminky.urs.cz/item/CS_URS_2023_02/521351120</t>
  </si>
  <si>
    <t>"včetně 3x podbití"</t>
  </si>
  <si>
    <t>4*130</t>
  </si>
  <si>
    <t>10</t>
  </si>
  <si>
    <t>59211208</t>
  </si>
  <si>
    <t>pražec z předpjatého betonu příčný, vystrojení tuhé podkladnicové vč. kompletů pro kolejnici S 49 a R 65, 2420x284x210mm</t>
  </si>
  <si>
    <t>kus</t>
  </si>
  <si>
    <t>-1694168583</t>
  </si>
  <si>
    <t>"na 280m dodá DPO"</t>
  </si>
  <si>
    <t>(520-280)/0,6</t>
  </si>
  <si>
    <t>11</t>
  </si>
  <si>
    <t>31198056</t>
  </si>
  <si>
    <t>podložka polyetylenová pod podkladnici 380/160 mm</t>
  </si>
  <si>
    <t>1435732287</t>
  </si>
  <si>
    <t>(400*2)+650</t>
  </si>
  <si>
    <t>12</t>
  </si>
  <si>
    <t>31198049</t>
  </si>
  <si>
    <t>podložka pryžová pod patu kolejnice S49 183x126x6</t>
  </si>
  <si>
    <t>-952096842</t>
  </si>
  <si>
    <t>13</t>
  </si>
  <si>
    <t>31198037</t>
  </si>
  <si>
    <t>podkladnice stříhaná žebrová tv. ŽP S4 plochá</t>
  </si>
  <si>
    <t>1502409153</t>
  </si>
  <si>
    <t>400*2</t>
  </si>
  <si>
    <t>14</t>
  </si>
  <si>
    <t>43765101</t>
  </si>
  <si>
    <t>kolejnice železniční širokopatní tvaru 49E1 (S49)</t>
  </si>
  <si>
    <t>t</t>
  </si>
  <si>
    <t>-2133164325</t>
  </si>
  <si>
    <t>(520-280)*2*0,04939</t>
  </si>
  <si>
    <t>525341113a</t>
  </si>
  <si>
    <t>Demontáž koleje na betonovém prahu</t>
  </si>
  <si>
    <t>-1430467747</t>
  </si>
  <si>
    <t>130/2</t>
  </si>
  <si>
    <t>16</t>
  </si>
  <si>
    <t>525321113a</t>
  </si>
  <si>
    <t>Demontáž koleje na ocelových rámech</t>
  </si>
  <si>
    <t>-670923441</t>
  </si>
  <si>
    <t>130*5</t>
  </si>
  <si>
    <t>17</t>
  </si>
  <si>
    <t>545111</t>
  </si>
  <si>
    <t>Osazení kolejnic na betonový práh, osazení podkladnic, směrové vyrovnání</t>
  </si>
  <si>
    <t>-2094578214</t>
  </si>
  <si>
    <t>130*3</t>
  </si>
  <si>
    <t>18</t>
  </si>
  <si>
    <t>31198041</t>
  </si>
  <si>
    <t>podkladnice řezaná plochá tv. ŽP S4</t>
  </si>
  <si>
    <t>-1626718630</t>
  </si>
  <si>
    <t>19</t>
  </si>
  <si>
    <t>-1985094146</t>
  </si>
  <si>
    <t>130*3*0,04939</t>
  </si>
  <si>
    <t>20</t>
  </si>
  <si>
    <t>548111111</t>
  </si>
  <si>
    <t>Svár žlábkových kolejnic elektrický bez příložky</t>
  </si>
  <si>
    <t>-2020046089</t>
  </si>
  <si>
    <t>Svar žlábkových kolejnic elektrický bez příložky</t>
  </si>
  <si>
    <t>https://podminky.urs.cz/item/CS_URS_2023_02/548111111</t>
  </si>
  <si>
    <t>2*240/25+2*280/10+3*130/25</t>
  </si>
  <si>
    <t>Mezisoučet</t>
  </si>
  <si>
    <t>"zaokrouhlení"</t>
  </si>
  <si>
    <t>+1,2</t>
  </si>
  <si>
    <t>548132111</t>
  </si>
  <si>
    <t>Vrtání otvoru ve stojině kolejnice D od 20 do 40 mm</t>
  </si>
  <si>
    <t>1897557463</t>
  </si>
  <si>
    <t>Řezání a vrtání vyvrtání otvoru ve stojině kolejnice průměr od 20 do 40 mm</t>
  </si>
  <si>
    <t>https://podminky.urs.cz/item/CS_URS_2023_02/548132111</t>
  </si>
  <si>
    <t>"vrtání kolejnic 548930013"</t>
  </si>
  <si>
    <t>4*12</t>
  </si>
  <si>
    <t>22</t>
  </si>
  <si>
    <t>548133111</t>
  </si>
  <si>
    <t>Řez příčný žlábkové kolejnice pilou</t>
  </si>
  <si>
    <t>653403679</t>
  </si>
  <si>
    <t>Řezání a vrtání řez příčný žlábkové kolejnice pilou</t>
  </si>
  <si>
    <t>https://podminky.urs.cz/item/CS_URS_2023_02/548133111</t>
  </si>
  <si>
    <t>92*2</t>
  </si>
  <si>
    <t>23</t>
  </si>
  <si>
    <t>548133121</t>
  </si>
  <si>
    <t>Řez příčný žlábkové koleje plamenem</t>
  </si>
  <si>
    <t>2112008775</t>
  </si>
  <si>
    <t>Řez příčný žlábkové kolejnice plamenem</t>
  </si>
  <si>
    <t>https://podminky.urs.cz/item/CS_URS_2023_02/548133121</t>
  </si>
  <si>
    <t>130*11/1,5</t>
  </si>
  <si>
    <t>+0,667</t>
  </si>
  <si>
    <t>Úpravy povrchů, podlahy a osazování výplní</t>
  </si>
  <si>
    <t>24</t>
  </si>
  <si>
    <t>628613511-1</t>
  </si>
  <si>
    <t>Ochranný nátěr kolejnic a upevnovadel - penetrace+polyuretan</t>
  </si>
  <si>
    <t>1799430883</t>
  </si>
  <si>
    <t>(2*240+2*280+3*130)*0,3+(520*2/0,6+650)*0,4*0,15</t>
  </si>
  <si>
    <t>25</t>
  </si>
  <si>
    <t>629995201</t>
  </si>
  <si>
    <t>Očištění vnějších ploch otryskáním sušeným křemičitým pískem</t>
  </si>
  <si>
    <t>-1900831634</t>
  </si>
  <si>
    <t>Očištění vnějších ploch tryskáním křemičitým pískem sušeným</t>
  </si>
  <si>
    <t>https://podminky.urs.cz/item/CS_URS_2023_02/629995201</t>
  </si>
  <si>
    <t>572</t>
  </si>
  <si>
    <t>Trubní vedení</t>
  </si>
  <si>
    <t>26</t>
  </si>
  <si>
    <t>871310320</t>
  </si>
  <si>
    <t>Montáž kanalizačního potrubí hladkého plnostěnného SN 12 z polypropylenu DN 100</t>
  </si>
  <si>
    <t>1329217034</t>
  </si>
  <si>
    <t>Montáž kanalizačního potrubí z plastů z polypropylenu PP hladkého plnostěnného SN 12 DN 100</t>
  </si>
  <si>
    <t>https://podminky.urs.cz/item/CS_URS_2023_02/871310320</t>
  </si>
  <si>
    <t>41,6*12+17,5*2+24*1</t>
  </si>
  <si>
    <t>27</t>
  </si>
  <si>
    <t>28617025</t>
  </si>
  <si>
    <t>trubka kanalizační PP plnostěnná třívrstvá DN 100x1000mm SN12</t>
  </si>
  <si>
    <t>728742650</t>
  </si>
  <si>
    <t>558,2*1,1</t>
  </si>
  <si>
    <t>28</t>
  </si>
  <si>
    <t>894812001</t>
  </si>
  <si>
    <t>Revizní a čistící šachta z PP DN 400 šachtové dno  DN 400/100</t>
  </si>
  <si>
    <t>80956097</t>
  </si>
  <si>
    <t>Revizní a čistící šachta z polypropylenu PP pro hladké trouby DN 400 šachtové dno (DN šachty / DN trubního vedení) DN 400/150 přímý tok</t>
  </si>
  <si>
    <t>https://podminky.urs.cz/item/CS_URS_2023_02/894812001</t>
  </si>
  <si>
    <t>29</t>
  </si>
  <si>
    <t>894812032</t>
  </si>
  <si>
    <t>Revizní a čistící šachta z PP DN 400 šachtová roura korugovaná bez hrdla světlé hloubky 1500 mm</t>
  </si>
  <si>
    <t>-200857379</t>
  </si>
  <si>
    <t>Revizní a čistící šachta z polypropylenu PP pro hladké trouby DN 400 roura šachtová korugovaná bez hrdla, světlé hloubky 1500 mm</t>
  </si>
  <si>
    <t>https://podminky.urs.cz/item/CS_URS_2023_02/894812032</t>
  </si>
  <si>
    <t>30</t>
  </si>
  <si>
    <t>894812041</t>
  </si>
  <si>
    <t>Příplatek k rourám revizní a čistící šachty z PP DN 400 za uříznutí šachtové roury</t>
  </si>
  <si>
    <t>1006114304</t>
  </si>
  <si>
    <t>Revizní a čistící šachta z polypropylenu PP pro hladké trouby DN 400 roura šachtová korugovaná Příplatek k cenám 2031 - 2035 za uříznutí šachtové roury</t>
  </si>
  <si>
    <t>https://podminky.urs.cz/item/CS_URS_2023_02/894812041</t>
  </si>
  <si>
    <t>31</t>
  </si>
  <si>
    <t>894812063</t>
  </si>
  <si>
    <t>Revizní a čistící šachta z PP DN 400 poklop litinový plný do teleskopické trubky pro třídu zatížení D400</t>
  </si>
  <si>
    <t>-1199045241</t>
  </si>
  <si>
    <t>Revizní a čistící šachta z polypropylenu PP pro hladké trouby DN 400 poklop litinový (pro třídu zatížení) plný do teleskopické trubky (D400)</t>
  </si>
  <si>
    <t>https://podminky.urs.cz/item/CS_URS_2023_02/894812063</t>
  </si>
  <si>
    <t>32</t>
  </si>
  <si>
    <t>894812311</t>
  </si>
  <si>
    <t>Revizní a čistící šachta z PP typ DN 600/100 šachtové dno</t>
  </si>
  <si>
    <t>-709551970</t>
  </si>
  <si>
    <t>Revizní a čistící šachta z polypropylenu PP pro hladké trouby DN 600 šachtové dno (DN šachty / DN trubního vedení) DN 600/100 průtočné</t>
  </si>
  <si>
    <t>https://podminky.urs.cz/item/CS_URS_2023_02/894812311</t>
  </si>
  <si>
    <t>33</t>
  </si>
  <si>
    <t>894812331</t>
  </si>
  <si>
    <t>Revizní a čistící šachta z PP DN 600 šachtová roura korugovaná světlé hloubky 1000 mm</t>
  </si>
  <si>
    <t>1792393715</t>
  </si>
  <si>
    <t>Revizní a čistící šachta z polypropylenu PP pro hladké trouby DN 600 roura šachtová korugovaná, světlé hloubky 1 000 mm</t>
  </si>
  <si>
    <t>https://podminky.urs.cz/item/CS_URS_2023_02/894812331</t>
  </si>
  <si>
    <t>34</t>
  </si>
  <si>
    <t>894812339</t>
  </si>
  <si>
    <t>Příplatek k rourám revizní a čistící šachty z PP DN 600 za uříznutí šachtové roury</t>
  </si>
  <si>
    <t>-1867802758</t>
  </si>
  <si>
    <t>Revizní a čistící šachta z polypropylenu PP pro hladké trouby DN 600 Příplatek k cenám 2331 - 2334 za uříznutí šachtové roury</t>
  </si>
  <si>
    <t>https://podminky.urs.cz/item/CS_URS_2023_02/894812339</t>
  </si>
  <si>
    <t>35</t>
  </si>
  <si>
    <t>894812377</t>
  </si>
  <si>
    <t>Revizní a čistící šachta z PP DN 600 poklop litinový pro třídu zatížení D400 s teleskopickým adaptérem</t>
  </si>
  <si>
    <t>1821978105</t>
  </si>
  <si>
    <t>Revizní a čistící šachta z polypropylenu PP pro hladké trouby DN 600 poklop (mříž) litinový pro třídu zatížení D400 s teleskopickým adaptérem</t>
  </si>
  <si>
    <t>https://podminky.urs.cz/item/CS_URS_2023_02/894812377</t>
  </si>
  <si>
    <t>Ostatní konstrukce a práce, bourání</t>
  </si>
  <si>
    <t>36</t>
  </si>
  <si>
    <t>919735122</t>
  </si>
  <si>
    <t>Řezání stávajícího betonového krytu hl přes 50 do 100 mm</t>
  </si>
  <si>
    <t>-1639993113</t>
  </si>
  <si>
    <t>Řezání stávajícího betonového krytu nebo podkladu hloubky přes 50 do 100 mm</t>
  </si>
  <si>
    <t>https://podminky.urs.cz/item/CS_URS_2023_02/919735122</t>
  </si>
  <si>
    <t>"vyřezání drážky vč. vysekání betonu"</t>
  </si>
  <si>
    <t>1430+24</t>
  </si>
  <si>
    <t>37</t>
  </si>
  <si>
    <t>9-2</t>
  </si>
  <si>
    <t>Dod+montáž průrazky proti pronikání zpětných proudů - průrazka VLD 120V</t>
  </si>
  <si>
    <t>-327834974</t>
  </si>
  <si>
    <t>38</t>
  </si>
  <si>
    <t>9-3</t>
  </si>
  <si>
    <t>Dod+Mont el. kabelů CHBU 50 mm2</t>
  </si>
  <si>
    <t>-862906245</t>
  </si>
  <si>
    <t>39</t>
  </si>
  <si>
    <t>935113211</t>
  </si>
  <si>
    <t>Osazení odvodňovacího betonového žlabu s krycím roštem šířky do 200 mm</t>
  </si>
  <si>
    <t>2081429871</t>
  </si>
  <si>
    <t>Osazení odvodňovacího žlabu s krycím roštem betonového šířky do 200 mm</t>
  </si>
  <si>
    <t>https://podminky.urs.cz/item/CS_URS_2023_02/935113211</t>
  </si>
  <si>
    <t>40</t>
  </si>
  <si>
    <t>59227113a</t>
  </si>
  <si>
    <t>žlab odvodňovací s litinovým roštem betonový š 118mm, v. 104mm se spodním odtokem</t>
  </si>
  <si>
    <t>976081390</t>
  </si>
  <si>
    <t>41</t>
  </si>
  <si>
    <t>9-4</t>
  </si>
  <si>
    <t>Dod+montáž chrániček D41/50</t>
  </si>
  <si>
    <t>-1480415489</t>
  </si>
  <si>
    <t>42</t>
  </si>
  <si>
    <t>9-6</t>
  </si>
  <si>
    <t>Dod + montáž Žlábkového profilu</t>
  </si>
  <si>
    <t>-979858871</t>
  </si>
  <si>
    <t>3*12</t>
  </si>
  <si>
    <t>43</t>
  </si>
  <si>
    <t>953961115</t>
  </si>
  <si>
    <t>Kotvy chemickým tmelem M 20 hl 170 mm do betonu, ŽB nebo kamene s vyvrtáním otvoru</t>
  </si>
  <si>
    <t>-50118575</t>
  </si>
  <si>
    <t>Kotvy chemické s vyvrtáním otvoru do betonu, železobetonu nebo tvrdého kamene tmel, velikost M 20, hloubka 170 mm</t>
  </si>
  <si>
    <t>https://podminky.urs.cz/item/CS_URS_2023_02/953961115</t>
  </si>
  <si>
    <t>650*2</t>
  </si>
  <si>
    <t>44</t>
  </si>
  <si>
    <t>31197008</t>
  </si>
  <si>
    <t>tyč závitová Pz 4.6 M20</t>
  </si>
  <si>
    <t>-1118488227</t>
  </si>
  <si>
    <t>1300*0,4</t>
  </si>
  <si>
    <t>45</t>
  </si>
  <si>
    <t>31111009</t>
  </si>
  <si>
    <t>matice přesná šestihranná Pz DIN 934-8 M20</t>
  </si>
  <si>
    <t>100 kus</t>
  </si>
  <si>
    <t>-2138790281</t>
  </si>
  <si>
    <t>1300/100</t>
  </si>
  <si>
    <t>46</t>
  </si>
  <si>
    <t>Komplet upevnovací</t>
  </si>
  <si>
    <t>-1009719590</t>
  </si>
  <si>
    <t>650</t>
  </si>
  <si>
    <t>47</t>
  </si>
  <si>
    <t>31121015</t>
  </si>
  <si>
    <t>podložka pružná s čtvercovým průřezem DIN 7980 BZ D 20mm</t>
  </si>
  <si>
    <t>100ks</t>
  </si>
  <si>
    <t>-1827287155</t>
  </si>
  <si>
    <t>48</t>
  </si>
  <si>
    <t>9-7</t>
  </si>
  <si>
    <t>Přesun materiálu dodaného DPO -  v rámci areálu vozovna Poruba</t>
  </si>
  <si>
    <t>bm koleje</t>
  </si>
  <si>
    <t>-1690177123</t>
  </si>
  <si>
    <t>Přesun materiálu dodaného DPO na stavniště</t>
  </si>
  <si>
    <t>"kolejnice, pražce atd."</t>
  </si>
  <si>
    <t>"měrnou jednotkou je bm koleje"</t>
  </si>
  <si>
    <t>"vč. naložení"</t>
  </si>
  <si>
    <t>280</t>
  </si>
  <si>
    <t>997</t>
  </si>
  <si>
    <t>Přesun sutě</t>
  </si>
  <si>
    <t>49</t>
  </si>
  <si>
    <t>997013501</t>
  </si>
  <si>
    <t>Odvoz suti a vybouraných hmot na skládku nebo meziskládku do 1 km se složením</t>
  </si>
  <si>
    <t>-2076331518</t>
  </si>
  <si>
    <t>Odvoz suti a vybouraných hmot na skládku nebo meziskládku se složením, na vzdálenost do 1 km</t>
  </si>
  <si>
    <t>https://podminky.urs.cz/item/CS_URS_2023_02/997013501</t>
  </si>
  <si>
    <t>50</t>
  </si>
  <si>
    <t>997013509</t>
  </si>
  <si>
    <t>Příplatek k odvozu suti a vybouraných hmot na skládku ZKD 1 km přes 1 km</t>
  </si>
  <si>
    <t>1037114589</t>
  </si>
  <si>
    <t>Odvoz suti a vybouraných hmot na skládku nebo meziskládku se složením, na vzdálenost Příplatek k ceně za každý další i započatý 1 km přes 1 km</t>
  </si>
  <si>
    <t>https://podminky.urs.cz/item/CS_URS_2023_02/997013509</t>
  </si>
  <si>
    <t>199,396*19 'Přepočtené koeficientem množství</t>
  </si>
  <si>
    <t>51</t>
  </si>
  <si>
    <t>997013602</t>
  </si>
  <si>
    <t>Poplatek za uložení na skládce (skládkovné) stavebního odpadu železobetonového kód odpadu 17 01 01</t>
  </si>
  <si>
    <t>-1241656154</t>
  </si>
  <si>
    <t>Poplatek za uložení stavebního odpadu na skládce (skládkovné) z armovaného betonu zatříděného do Katalogu odpadů pod kódem 17 01 01</t>
  </si>
  <si>
    <t>https://podminky.urs.cz/item/CS_URS_2023_02/997013602</t>
  </si>
  <si>
    <t>199,396-13,728</t>
  </si>
  <si>
    <t>52</t>
  </si>
  <si>
    <t>997013841</t>
  </si>
  <si>
    <t>Poplatek za uložení na skládce (skládkovné) odpadu po otryskávání bez obsahu nebezpečných látek kód odpadu 12 01 17</t>
  </si>
  <si>
    <t>-2113112442</t>
  </si>
  <si>
    <t>Poplatek za uložení stavebního odpadu na skládce (skládkovné) odpadního materiálu po otryskávání bez obsahu nebezpečných látek zatříděného do Katalogu odpadů pod kódem 12 01 17</t>
  </si>
  <si>
    <t>https://podminky.urs.cz/item/CS_URS_2023_02/997013841</t>
  </si>
  <si>
    <t>998</t>
  </si>
  <si>
    <t>Přesun hmot</t>
  </si>
  <si>
    <t>53</t>
  </si>
  <si>
    <t>998243011</t>
  </si>
  <si>
    <t>Přesun hmot pro železniční svršek městských drah</t>
  </si>
  <si>
    <t>-87145569</t>
  </si>
  <si>
    <t>Přesun hmot pro svršek kolejí nebo kolejišť pro tramvaj kromě metra jakéhokoliv rozsahu dopravní vzdálenost do 1 000 m</t>
  </si>
  <si>
    <t>https://podminky.urs.cz/item/CS_URS_2023_02/998243011</t>
  </si>
  <si>
    <t>VRN</t>
  </si>
  <si>
    <t>Vedlejší rozpočtové náklady</t>
  </si>
  <si>
    <t>VRN1</t>
  </si>
  <si>
    <t>Průzkumné, geodetické a projektové práce</t>
  </si>
  <si>
    <t>54</t>
  </si>
  <si>
    <t>012002000</t>
  </si>
  <si>
    <t>Geodetické práce</t>
  </si>
  <si>
    <t>kpl</t>
  </si>
  <si>
    <t>-780113027</t>
  </si>
  <si>
    <t>https://podminky.urs.cz/item/CS_URS_2023_02/012002000</t>
  </si>
  <si>
    <t>"náklady na vytyčení stavby"</t>
  </si>
  <si>
    <t>55</t>
  </si>
  <si>
    <t>013294000</t>
  </si>
  <si>
    <t>Ostatní dokumentace</t>
  </si>
  <si>
    <t>-667047526</t>
  </si>
  <si>
    <t>https://podminky.urs.cz/item/CS_URS_2023_02/013294000</t>
  </si>
  <si>
    <t>"dodavatelská dokumentace"</t>
  </si>
  <si>
    <t>VRN3</t>
  </si>
  <si>
    <t>Zařízení staveniště</t>
  </si>
  <si>
    <t>56</t>
  </si>
  <si>
    <t>030001000</t>
  </si>
  <si>
    <t>-11672157</t>
  </si>
  <si>
    <t>https://podminky.urs.cz/item/CS_URS_2023_02/030001000</t>
  </si>
  <si>
    <t>"náklady na zařízení staveniště, spotřeby energií atd."</t>
  </si>
  <si>
    <t>VRN7</t>
  </si>
  <si>
    <t>Provozní vlivy</t>
  </si>
  <si>
    <t>57</t>
  </si>
  <si>
    <t>071002000</t>
  </si>
  <si>
    <t>Provoz investora, třetích osob</t>
  </si>
  <si>
    <t>-1198995857</t>
  </si>
  <si>
    <t>https://podminky.urs.cz/item/CS_URS_2023_02/071002000</t>
  </si>
  <si>
    <t>"provoz investora"</t>
  </si>
  <si>
    <t>VRN9</t>
  </si>
  <si>
    <t>Ostatní náklady</t>
  </si>
  <si>
    <t>58</t>
  </si>
  <si>
    <t>090001000</t>
  </si>
  <si>
    <t>175671314</t>
  </si>
  <si>
    <t>https://podminky.urs.cz/item/CS_URS_2023_02/090001000</t>
  </si>
  <si>
    <t>"dle potřeb zhotovitele"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</si>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</sst>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3" xfId="0" applyNumberFormat="1" applyFont="1" applyBorder="1"/>
    <xf numFmtId="166" fontId="33" fillId="0" borderId="14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1" applyFont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9" fillId="0" borderId="23" xfId="0" applyFont="1" applyBorder="1" applyAlignment="1" applyProtection="1">
      <alignment horizontal="center" vertical="center"/>
      <protection locked="0"/>
    </xf>
    <xf numFmtId="49" fontId="39" fillId="0" borderId="23" xfId="0" applyNumberFormat="1" applyFont="1" applyBorder="1" applyAlignment="1" applyProtection="1">
      <alignment horizontal="left" vertical="center" wrapText="1"/>
      <protection locked="0"/>
    </xf>
    <xf numFmtId="0" fontId="39" fillId="0" borderId="23" xfId="0" applyFont="1" applyBorder="1" applyAlignment="1" applyProtection="1">
      <alignment horizontal="left" vertical="center" wrapText="1"/>
      <protection locked="0"/>
    </xf>
    <xf numFmtId="0" fontId="39" fillId="0" borderId="23" xfId="0" applyFont="1" applyBorder="1" applyAlignment="1" applyProtection="1">
      <alignment horizontal="center" vertical="center" wrapText="1"/>
      <protection locked="0"/>
    </xf>
    <xf numFmtId="167" fontId="39" fillId="0" borderId="23" xfId="0" applyNumberFormat="1" applyFont="1" applyBorder="1" applyAlignment="1" applyProtection="1">
      <alignment vertical="center"/>
      <protection locked="0"/>
    </xf>
    <xf numFmtId="4" fontId="39" fillId="3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  <protection locked="0"/>
    </xf>
    <xf numFmtId="0" fontId="40" fillId="0" borderId="4" xfId="0" applyFont="1" applyBorder="1" applyAlignment="1">
      <alignment vertical="center"/>
    </xf>
    <xf numFmtId="0" fontId="39" fillId="3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2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43" fillId="0" borderId="29" xfId="0" applyFont="1" applyBorder="1" applyAlignment="1">
      <alignment horizontal="left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  <xf numFmtId="49" fontId="44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3_02/894812001" TargetMode="External"/><Relationship Id="rId18" Type="http://schemas.openxmlformats.org/officeDocument/2006/relationships/hyperlink" Target="https://podminky.urs.cz/item/CS_URS_2023_02/894812331" TargetMode="External"/><Relationship Id="rId26" Type="http://schemas.openxmlformats.org/officeDocument/2006/relationships/hyperlink" Target="https://podminky.urs.cz/item/CS_URS_2023_02/997013602" TargetMode="External"/><Relationship Id="rId3" Type="http://schemas.openxmlformats.org/officeDocument/2006/relationships/hyperlink" Target="https://podminky.urs.cz/item/CS_URS_2023_02/213141111" TargetMode="External"/><Relationship Id="rId21" Type="http://schemas.openxmlformats.org/officeDocument/2006/relationships/hyperlink" Target="https://podminky.urs.cz/item/CS_URS_2023_02/919735122" TargetMode="External"/><Relationship Id="rId34" Type="http://schemas.openxmlformats.org/officeDocument/2006/relationships/drawing" Target="../drawings/drawing2.xml"/><Relationship Id="rId7" Type="http://schemas.openxmlformats.org/officeDocument/2006/relationships/hyperlink" Target="https://podminky.urs.cz/item/CS_URS_2023_02/548111111" TargetMode="External"/><Relationship Id="rId12" Type="http://schemas.openxmlformats.org/officeDocument/2006/relationships/hyperlink" Target="https://podminky.urs.cz/item/CS_URS_2023_02/871310320" TargetMode="External"/><Relationship Id="rId17" Type="http://schemas.openxmlformats.org/officeDocument/2006/relationships/hyperlink" Target="https://podminky.urs.cz/item/CS_URS_2023_02/894812311" TargetMode="External"/><Relationship Id="rId25" Type="http://schemas.openxmlformats.org/officeDocument/2006/relationships/hyperlink" Target="https://podminky.urs.cz/item/CS_URS_2023_02/997013509" TargetMode="External"/><Relationship Id="rId33" Type="http://schemas.openxmlformats.org/officeDocument/2006/relationships/hyperlink" Target="https://podminky.urs.cz/item/CS_URS_2023_02/090001000" TargetMode="External"/><Relationship Id="rId2" Type="http://schemas.openxmlformats.org/officeDocument/2006/relationships/hyperlink" Target="https://podminky.urs.cz/item/CS_URS_2023_02/174151101" TargetMode="External"/><Relationship Id="rId16" Type="http://schemas.openxmlformats.org/officeDocument/2006/relationships/hyperlink" Target="https://podminky.urs.cz/item/CS_URS_2023_02/894812063" TargetMode="External"/><Relationship Id="rId20" Type="http://schemas.openxmlformats.org/officeDocument/2006/relationships/hyperlink" Target="https://podminky.urs.cz/item/CS_URS_2023_02/894812377" TargetMode="External"/><Relationship Id="rId29" Type="http://schemas.openxmlformats.org/officeDocument/2006/relationships/hyperlink" Target="https://podminky.urs.cz/item/CS_URS_2023_02/012002000" TargetMode="External"/><Relationship Id="rId1" Type="http://schemas.openxmlformats.org/officeDocument/2006/relationships/hyperlink" Target="https://podminky.urs.cz/item/CS_URS_2023_02/132151101" TargetMode="External"/><Relationship Id="rId6" Type="http://schemas.openxmlformats.org/officeDocument/2006/relationships/hyperlink" Target="https://podminky.urs.cz/item/CS_URS_2023_02/521351120" TargetMode="External"/><Relationship Id="rId11" Type="http://schemas.openxmlformats.org/officeDocument/2006/relationships/hyperlink" Target="https://podminky.urs.cz/item/CS_URS_2023_02/629995201" TargetMode="External"/><Relationship Id="rId24" Type="http://schemas.openxmlformats.org/officeDocument/2006/relationships/hyperlink" Target="https://podminky.urs.cz/item/CS_URS_2023_02/997013501" TargetMode="External"/><Relationship Id="rId32" Type="http://schemas.openxmlformats.org/officeDocument/2006/relationships/hyperlink" Target="https://podminky.urs.cz/item/CS_URS_2023_02/071002000" TargetMode="External"/><Relationship Id="rId5" Type="http://schemas.openxmlformats.org/officeDocument/2006/relationships/hyperlink" Target="https://podminky.urs.cz/item/CS_URS_2023_02/511536011" TargetMode="External"/><Relationship Id="rId15" Type="http://schemas.openxmlformats.org/officeDocument/2006/relationships/hyperlink" Target="https://podminky.urs.cz/item/CS_URS_2023_02/894812041" TargetMode="External"/><Relationship Id="rId23" Type="http://schemas.openxmlformats.org/officeDocument/2006/relationships/hyperlink" Target="https://podminky.urs.cz/item/CS_URS_2023_02/953961115" TargetMode="External"/><Relationship Id="rId28" Type="http://schemas.openxmlformats.org/officeDocument/2006/relationships/hyperlink" Target="https://podminky.urs.cz/item/CS_URS_2023_02/998243011" TargetMode="External"/><Relationship Id="rId10" Type="http://schemas.openxmlformats.org/officeDocument/2006/relationships/hyperlink" Target="https://podminky.urs.cz/item/CS_URS_2023_02/548133121" TargetMode="External"/><Relationship Id="rId19" Type="http://schemas.openxmlformats.org/officeDocument/2006/relationships/hyperlink" Target="https://podminky.urs.cz/item/CS_URS_2023_02/894812339" TargetMode="External"/><Relationship Id="rId31" Type="http://schemas.openxmlformats.org/officeDocument/2006/relationships/hyperlink" Target="https://podminky.urs.cz/item/CS_URS_2023_02/030001000" TargetMode="External"/><Relationship Id="rId4" Type="http://schemas.openxmlformats.org/officeDocument/2006/relationships/hyperlink" Target="https://podminky.urs.cz/item/CS_URS_2023_02/278311151" TargetMode="External"/><Relationship Id="rId9" Type="http://schemas.openxmlformats.org/officeDocument/2006/relationships/hyperlink" Target="https://podminky.urs.cz/item/CS_URS_2023_02/548133111" TargetMode="External"/><Relationship Id="rId14" Type="http://schemas.openxmlformats.org/officeDocument/2006/relationships/hyperlink" Target="https://podminky.urs.cz/item/CS_URS_2023_02/894812032" TargetMode="External"/><Relationship Id="rId22" Type="http://schemas.openxmlformats.org/officeDocument/2006/relationships/hyperlink" Target="https://podminky.urs.cz/item/CS_URS_2023_02/935113211" TargetMode="External"/><Relationship Id="rId27" Type="http://schemas.openxmlformats.org/officeDocument/2006/relationships/hyperlink" Target="https://podminky.urs.cz/item/CS_URS_2023_02/997013841" TargetMode="External"/><Relationship Id="rId30" Type="http://schemas.openxmlformats.org/officeDocument/2006/relationships/hyperlink" Target="https://podminky.urs.cz/item/CS_URS_2023_02/013294000" TargetMode="External"/><Relationship Id="rId8" Type="http://schemas.openxmlformats.org/officeDocument/2006/relationships/hyperlink" Target="https://podminky.urs.cz/item/CS_URS_2023_02/54813211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abSelected="1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" customHeight="1">
      <c r="AR2" s="309" t="s">
        <v>6</v>
      </c>
      <c r="AS2" s="272"/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2"/>
      <c r="BE2" s="272"/>
      <c r="BS2" s="18" t="s">
        <v>7</v>
      </c>
      <c r="BT2" s="18" t="s">
        <v>8</v>
      </c>
    </row>
    <row r="3" spans="1:74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7</v>
      </c>
      <c r="BT3" s="18" t="s">
        <v>9</v>
      </c>
    </row>
    <row r="4" spans="1:74" ht="24.9" customHeight="1">
      <c r="B4" s="21"/>
      <c r="D4" s="22" t="s">
        <v>10</v>
      </c>
      <c r="AR4" s="21"/>
      <c r="AS4" s="23" t="s">
        <v>11</v>
      </c>
      <c r="BE4" s="24" t="s">
        <v>12</v>
      </c>
      <c r="BS4" s="18" t="s">
        <v>13</v>
      </c>
    </row>
    <row r="5" spans="1:74" ht="12" customHeight="1">
      <c r="B5" s="21"/>
      <c r="D5" s="25" t="s">
        <v>14</v>
      </c>
      <c r="K5" s="271" t="s">
        <v>15</v>
      </c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R5" s="21"/>
      <c r="BE5" s="268" t="s">
        <v>16</v>
      </c>
      <c r="BS5" s="18" t="s">
        <v>7</v>
      </c>
    </row>
    <row r="6" spans="1:74" ht="36.9" customHeight="1">
      <c r="B6" s="21"/>
      <c r="D6" s="27" t="s">
        <v>17</v>
      </c>
      <c r="K6" s="273" t="s">
        <v>18</v>
      </c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R6" s="21"/>
      <c r="BE6" s="269"/>
      <c r="BS6" s="18" t="s">
        <v>7</v>
      </c>
    </row>
    <row r="7" spans="1:74" ht="12" customHeight="1">
      <c r="B7" s="21"/>
      <c r="D7" s="28" t="s">
        <v>19</v>
      </c>
      <c r="K7" s="26" t="s">
        <v>3</v>
      </c>
      <c r="AK7" s="28" t="s">
        <v>20</v>
      </c>
      <c r="AN7" s="26" t="s">
        <v>3</v>
      </c>
      <c r="AR7" s="21"/>
      <c r="BE7" s="269"/>
      <c r="BS7" s="18" t="s">
        <v>7</v>
      </c>
    </row>
    <row r="8" spans="1:74" ht="12" customHeight="1">
      <c r="B8" s="21"/>
      <c r="D8" s="28" t="s">
        <v>21</v>
      </c>
      <c r="K8" s="26" t="s">
        <v>22</v>
      </c>
      <c r="AK8" s="28" t="s">
        <v>23</v>
      </c>
      <c r="AN8" s="29" t="s">
        <v>24</v>
      </c>
      <c r="AR8" s="21"/>
      <c r="BE8" s="269"/>
      <c r="BS8" s="18" t="s">
        <v>7</v>
      </c>
    </row>
    <row r="9" spans="1:74" ht="14.4" customHeight="1">
      <c r="B9" s="21"/>
      <c r="AR9" s="21"/>
      <c r="BE9" s="269"/>
      <c r="BS9" s="18" t="s">
        <v>7</v>
      </c>
    </row>
    <row r="10" spans="1:74" ht="12" customHeight="1">
      <c r="B10" s="21"/>
      <c r="D10" s="28" t="s">
        <v>25</v>
      </c>
      <c r="AK10" s="28" t="s">
        <v>26</v>
      </c>
      <c r="AN10" s="26" t="s">
        <v>3</v>
      </c>
      <c r="AR10" s="21"/>
      <c r="BE10" s="269"/>
      <c r="BS10" s="18" t="s">
        <v>7</v>
      </c>
    </row>
    <row r="11" spans="1:74" ht="18.45" customHeight="1">
      <c r="B11" s="21"/>
      <c r="E11" s="26" t="s">
        <v>27</v>
      </c>
      <c r="AK11" s="28" t="s">
        <v>28</v>
      </c>
      <c r="AN11" s="26" t="s">
        <v>3</v>
      </c>
      <c r="AR11" s="21"/>
      <c r="BE11" s="269"/>
      <c r="BS11" s="18" t="s">
        <v>7</v>
      </c>
    </row>
    <row r="12" spans="1:74" ht="6.9" customHeight="1">
      <c r="B12" s="21"/>
      <c r="AR12" s="21"/>
      <c r="BE12" s="269"/>
      <c r="BS12" s="18" t="s">
        <v>7</v>
      </c>
    </row>
    <row r="13" spans="1:74" ht="12" customHeight="1">
      <c r="B13" s="21"/>
      <c r="D13" s="28" t="s">
        <v>29</v>
      </c>
      <c r="AK13" s="28" t="s">
        <v>26</v>
      </c>
      <c r="AN13" s="30" t="s">
        <v>30</v>
      </c>
      <c r="AR13" s="21"/>
      <c r="BE13" s="269"/>
      <c r="BS13" s="18" t="s">
        <v>7</v>
      </c>
    </row>
    <row r="14" spans="1:74" ht="13.2">
      <c r="B14" s="21"/>
      <c r="E14" s="274" t="s">
        <v>30</v>
      </c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275"/>
      <c r="AB14" s="275"/>
      <c r="AC14" s="275"/>
      <c r="AD14" s="275"/>
      <c r="AE14" s="275"/>
      <c r="AF14" s="275"/>
      <c r="AG14" s="275"/>
      <c r="AH14" s="275"/>
      <c r="AI14" s="275"/>
      <c r="AJ14" s="275"/>
      <c r="AK14" s="28" t="s">
        <v>28</v>
      </c>
      <c r="AN14" s="30" t="s">
        <v>30</v>
      </c>
      <c r="AR14" s="21"/>
      <c r="BE14" s="269"/>
      <c r="BS14" s="18" t="s">
        <v>7</v>
      </c>
    </row>
    <row r="15" spans="1:74" ht="6.9" customHeight="1">
      <c r="B15" s="21"/>
      <c r="AR15" s="21"/>
      <c r="BE15" s="269"/>
      <c r="BS15" s="18" t="s">
        <v>4</v>
      </c>
    </row>
    <row r="16" spans="1:74" ht="12" customHeight="1">
      <c r="B16" s="21"/>
      <c r="D16" s="28" t="s">
        <v>31</v>
      </c>
      <c r="AK16" s="28" t="s">
        <v>26</v>
      </c>
      <c r="AN16" s="26" t="s">
        <v>3</v>
      </c>
      <c r="AR16" s="21"/>
      <c r="BE16" s="269"/>
      <c r="BS16" s="18" t="s">
        <v>4</v>
      </c>
    </row>
    <row r="17" spans="2:71" ht="18.45" customHeight="1">
      <c r="B17" s="21"/>
      <c r="E17" s="26" t="s">
        <v>22</v>
      </c>
      <c r="AK17" s="28" t="s">
        <v>28</v>
      </c>
      <c r="AN17" s="26" t="s">
        <v>3</v>
      </c>
      <c r="AR17" s="21"/>
      <c r="BE17" s="269"/>
      <c r="BS17" s="18" t="s">
        <v>32</v>
      </c>
    </row>
    <row r="18" spans="2:71" ht="6.9" customHeight="1">
      <c r="B18" s="21"/>
      <c r="AR18" s="21"/>
      <c r="BE18" s="269"/>
      <c r="BS18" s="18" t="s">
        <v>7</v>
      </c>
    </row>
    <row r="19" spans="2:71" ht="12" customHeight="1">
      <c r="B19" s="21"/>
      <c r="D19" s="28" t="s">
        <v>33</v>
      </c>
      <c r="AK19" s="28" t="s">
        <v>26</v>
      </c>
      <c r="AN19" s="26" t="s">
        <v>3</v>
      </c>
      <c r="AR19" s="21"/>
      <c r="BE19" s="269"/>
      <c r="BS19" s="18" t="s">
        <v>7</v>
      </c>
    </row>
    <row r="20" spans="2:71" ht="18.45" customHeight="1">
      <c r="B20" s="21"/>
      <c r="E20" s="26" t="s">
        <v>34</v>
      </c>
      <c r="AK20" s="28" t="s">
        <v>28</v>
      </c>
      <c r="AN20" s="26" t="s">
        <v>3</v>
      </c>
      <c r="AR20" s="21"/>
      <c r="BE20" s="269"/>
      <c r="BS20" s="18" t="s">
        <v>32</v>
      </c>
    </row>
    <row r="21" spans="2:71" ht="6.9" customHeight="1">
      <c r="B21" s="21"/>
      <c r="AR21" s="21"/>
      <c r="BE21" s="269"/>
    </row>
    <row r="22" spans="2:71" ht="12" customHeight="1">
      <c r="B22" s="21"/>
      <c r="D22" s="28" t="s">
        <v>35</v>
      </c>
      <c r="AR22" s="21"/>
      <c r="BE22" s="269"/>
    </row>
    <row r="23" spans="2:71" ht="47.25" customHeight="1">
      <c r="B23" s="21"/>
      <c r="E23" s="276" t="s">
        <v>36</v>
      </c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6"/>
      <c r="AL23" s="276"/>
      <c r="AM23" s="276"/>
      <c r="AN23" s="276"/>
      <c r="AR23" s="21"/>
      <c r="BE23" s="269"/>
    </row>
    <row r="24" spans="2:71" ht="6.9" customHeight="1">
      <c r="B24" s="21"/>
      <c r="AR24" s="21"/>
      <c r="BE24" s="269"/>
    </row>
    <row r="25" spans="2:71" ht="6.9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69"/>
    </row>
    <row r="26" spans="2:71" s="1" customFormat="1" ht="25.95" customHeight="1">
      <c r="B26" s="33"/>
      <c r="D26" s="34" t="s">
        <v>37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77">
        <f>ROUND(AG54,2)</f>
        <v>0</v>
      </c>
      <c r="AL26" s="278"/>
      <c r="AM26" s="278"/>
      <c r="AN26" s="278"/>
      <c r="AO26" s="278"/>
      <c r="AR26" s="33"/>
      <c r="BE26" s="269"/>
    </row>
    <row r="27" spans="2:71" s="1" customFormat="1" ht="6.9" customHeight="1">
      <c r="B27" s="33"/>
      <c r="AR27" s="33"/>
      <c r="BE27" s="269"/>
    </row>
    <row r="28" spans="2:71" s="1" customFormat="1" ht="13.2">
      <c r="B28" s="33"/>
      <c r="L28" s="279" t="s">
        <v>38</v>
      </c>
      <c r="M28" s="279"/>
      <c r="N28" s="279"/>
      <c r="O28" s="279"/>
      <c r="P28" s="279"/>
      <c r="W28" s="279" t="s">
        <v>39</v>
      </c>
      <c r="X28" s="279"/>
      <c r="Y28" s="279"/>
      <c r="Z28" s="279"/>
      <c r="AA28" s="279"/>
      <c r="AB28" s="279"/>
      <c r="AC28" s="279"/>
      <c r="AD28" s="279"/>
      <c r="AE28" s="279"/>
      <c r="AK28" s="279" t="s">
        <v>40</v>
      </c>
      <c r="AL28" s="279"/>
      <c r="AM28" s="279"/>
      <c r="AN28" s="279"/>
      <c r="AO28" s="279"/>
      <c r="AR28" s="33"/>
      <c r="BE28" s="269"/>
    </row>
    <row r="29" spans="2:71" s="2" customFormat="1" ht="14.4" customHeight="1">
      <c r="B29" s="37"/>
      <c r="D29" s="28" t="s">
        <v>41</v>
      </c>
      <c r="F29" s="28" t="s">
        <v>42</v>
      </c>
      <c r="L29" s="282">
        <v>0.21</v>
      </c>
      <c r="M29" s="281"/>
      <c r="N29" s="281"/>
      <c r="O29" s="281"/>
      <c r="P29" s="281"/>
      <c r="W29" s="280">
        <f>ROUND(AZ54, 2)</f>
        <v>0</v>
      </c>
      <c r="X29" s="281"/>
      <c r="Y29" s="281"/>
      <c r="Z29" s="281"/>
      <c r="AA29" s="281"/>
      <c r="AB29" s="281"/>
      <c r="AC29" s="281"/>
      <c r="AD29" s="281"/>
      <c r="AE29" s="281"/>
      <c r="AK29" s="280">
        <f>ROUND(AV54, 2)</f>
        <v>0</v>
      </c>
      <c r="AL29" s="281"/>
      <c r="AM29" s="281"/>
      <c r="AN29" s="281"/>
      <c r="AO29" s="281"/>
      <c r="AR29" s="37"/>
      <c r="BE29" s="270"/>
    </row>
    <row r="30" spans="2:71" s="2" customFormat="1" ht="14.4" customHeight="1">
      <c r="B30" s="37"/>
      <c r="F30" s="28" t="s">
        <v>43</v>
      </c>
      <c r="L30" s="282">
        <v>0.15</v>
      </c>
      <c r="M30" s="281"/>
      <c r="N30" s="281"/>
      <c r="O30" s="281"/>
      <c r="P30" s="281"/>
      <c r="W30" s="280">
        <f>ROUND(BA54, 2)</f>
        <v>0</v>
      </c>
      <c r="X30" s="281"/>
      <c r="Y30" s="281"/>
      <c r="Z30" s="281"/>
      <c r="AA30" s="281"/>
      <c r="AB30" s="281"/>
      <c r="AC30" s="281"/>
      <c r="AD30" s="281"/>
      <c r="AE30" s="281"/>
      <c r="AK30" s="280">
        <f>ROUND(AW54, 2)</f>
        <v>0</v>
      </c>
      <c r="AL30" s="281"/>
      <c r="AM30" s="281"/>
      <c r="AN30" s="281"/>
      <c r="AO30" s="281"/>
      <c r="AR30" s="37"/>
      <c r="BE30" s="270"/>
    </row>
    <row r="31" spans="2:71" s="2" customFormat="1" ht="14.4" hidden="1" customHeight="1">
      <c r="B31" s="37"/>
      <c r="F31" s="28" t="s">
        <v>44</v>
      </c>
      <c r="L31" s="282">
        <v>0.21</v>
      </c>
      <c r="M31" s="281"/>
      <c r="N31" s="281"/>
      <c r="O31" s="281"/>
      <c r="P31" s="281"/>
      <c r="W31" s="280">
        <f>ROUND(BB54, 2)</f>
        <v>0</v>
      </c>
      <c r="X31" s="281"/>
      <c r="Y31" s="281"/>
      <c r="Z31" s="281"/>
      <c r="AA31" s="281"/>
      <c r="AB31" s="281"/>
      <c r="AC31" s="281"/>
      <c r="AD31" s="281"/>
      <c r="AE31" s="281"/>
      <c r="AK31" s="280">
        <v>0</v>
      </c>
      <c r="AL31" s="281"/>
      <c r="AM31" s="281"/>
      <c r="AN31" s="281"/>
      <c r="AO31" s="281"/>
      <c r="AR31" s="37"/>
      <c r="BE31" s="270"/>
    </row>
    <row r="32" spans="2:71" s="2" customFormat="1" ht="14.4" hidden="1" customHeight="1">
      <c r="B32" s="37"/>
      <c r="F32" s="28" t="s">
        <v>45</v>
      </c>
      <c r="L32" s="282">
        <v>0.15</v>
      </c>
      <c r="M32" s="281"/>
      <c r="N32" s="281"/>
      <c r="O32" s="281"/>
      <c r="P32" s="281"/>
      <c r="W32" s="280">
        <f>ROUND(BC54, 2)</f>
        <v>0</v>
      </c>
      <c r="X32" s="281"/>
      <c r="Y32" s="281"/>
      <c r="Z32" s="281"/>
      <c r="AA32" s="281"/>
      <c r="AB32" s="281"/>
      <c r="AC32" s="281"/>
      <c r="AD32" s="281"/>
      <c r="AE32" s="281"/>
      <c r="AK32" s="280">
        <v>0</v>
      </c>
      <c r="AL32" s="281"/>
      <c r="AM32" s="281"/>
      <c r="AN32" s="281"/>
      <c r="AO32" s="281"/>
      <c r="AR32" s="37"/>
      <c r="BE32" s="270"/>
    </row>
    <row r="33" spans="2:44" s="2" customFormat="1" ht="14.4" hidden="1" customHeight="1">
      <c r="B33" s="37"/>
      <c r="F33" s="28" t="s">
        <v>46</v>
      </c>
      <c r="L33" s="282">
        <v>0</v>
      </c>
      <c r="M33" s="281"/>
      <c r="N33" s="281"/>
      <c r="O33" s="281"/>
      <c r="P33" s="281"/>
      <c r="W33" s="280">
        <f>ROUND(BD54, 2)</f>
        <v>0</v>
      </c>
      <c r="X33" s="281"/>
      <c r="Y33" s="281"/>
      <c r="Z33" s="281"/>
      <c r="AA33" s="281"/>
      <c r="AB33" s="281"/>
      <c r="AC33" s="281"/>
      <c r="AD33" s="281"/>
      <c r="AE33" s="281"/>
      <c r="AK33" s="280">
        <v>0</v>
      </c>
      <c r="AL33" s="281"/>
      <c r="AM33" s="281"/>
      <c r="AN33" s="281"/>
      <c r="AO33" s="281"/>
      <c r="AR33" s="37"/>
    </row>
    <row r="34" spans="2:44" s="1" customFormat="1" ht="6.9" customHeight="1">
      <c r="B34" s="33"/>
      <c r="AR34" s="33"/>
    </row>
    <row r="35" spans="2:44" s="1" customFormat="1" ht="25.95" customHeight="1">
      <c r="B35" s="33"/>
      <c r="C35" s="38"/>
      <c r="D35" s="39" t="s">
        <v>47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48</v>
      </c>
      <c r="U35" s="40"/>
      <c r="V35" s="40"/>
      <c r="W35" s="40"/>
      <c r="X35" s="283" t="s">
        <v>49</v>
      </c>
      <c r="Y35" s="284"/>
      <c r="Z35" s="284"/>
      <c r="AA35" s="284"/>
      <c r="AB35" s="284"/>
      <c r="AC35" s="40"/>
      <c r="AD35" s="40"/>
      <c r="AE35" s="40"/>
      <c r="AF35" s="40"/>
      <c r="AG35" s="40"/>
      <c r="AH35" s="40"/>
      <c r="AI35" s="40"/>
      <c r="AJ35" s="40"/>
      <c r="AK35" s="285">
        <f>SUM(AK26:AK33)</f>
        <v>0</v>
      </c>
      <c r="AL35" s="284"/>
      <c r="AM35" s="284"/>
      <c r="AN35" s="284"/>
      <c r="AO35" s="286"/>
      <c r="AP35" s="38"/>
      <c r="AQ35" s="38"/>
      <c r="AR35" s="33"/>
    </row>
    <row r="36" spans="2:44" s="1" customFormat="1" ht="6.9" customHeight="1">
      <c r="B36" s="33"/>
      <c r="AR36" s="33"/>
    </row>
    <row r="37" spans="2:44" s="1" customFormat="1" ht="6.9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" customHeight="1">
      <c r="B42" s="33"/>
      <c r="C42" s="22" t="s">
        <v>50</v>
      </c>
      <c r="AR42" s="33"/>
    </row>
    <row r="43" spans="2:44" s="1" customFormat="1" ht="6.9" customHeight="1">
      <c r="B43" s="33"/>
      <c r="AR43" s="33"/>
    </row>
    <row r="44" spans="2:44" s="3" customFormat="1" ht="12" customHeight="1">
      <c r="B44" s="46"/>
      <c r="C44" s="28" t="s">
        <v>14</v>
      </c>
      <c r="L44" s="3" t="str">
        <f>K5</f>
        <v>2023/025</v>
      </c>
      <c r="AR44" s="46"/>
    </row>
    <row r="45" spans="2:44" s="4" customFormat="1" ht="36.9" customHeight="1">
      <c r="B45" s="47"/>
      <c r="C45" s="48" t="s">
        <v>17</v>
      </c>
      <c r="L45" s="287" t="str">
        <f>K6</f>
        <v>Montážní kanály v areálech DPO III - Areál tramvaje Poruba - Zásyp montážních kanálů</v>
      </c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288"/>
      <c r="AI45" s="288"/>
      <c r="AJ45" s="288"/>
      <c r="AK45" s="288"/>
      <c r="AL45" s="288"/>
      <c r="AM45" s="288"/>
      <c r="AN45" s="288"/>
      <c r="AO45" s="288"/>
      <c r="AR45" s="47"/>
    </row>
    <row r="46" spans="2:44" s="1" customFormat="1" ht="6.9" customHeight="1">
      <c r="B46" s="33"/>
      <c r="AR46" s="33"/>
    </row>
    <row r="47" spans="2:44" s="1" customFormat="1" ht="12" customHeight="1">
      <c r="B47" s="33"/>
      <c r="C47" s="28" t="s">
        <v>21</v>
      </c>
      <c r="L47" s="49" t="str">
        <f>IF(K8="","",K8)</f>
        <v xml:space="preserve"> </v>
      </c>
      <c r="AI47" s="28" t="s">
        <v>23</v>
      </c>
      <c r="AM47" s="289" t="str">
        <f>IF(AN8= "","",AN8)</f>
        <v>8. 8. 2023</v>
      </c>
      <c r="AN47" s="289"/>
      <c r="AR47" s="33"/>
    </row>
    <row r="48" spans="2:44" s="1" customFormat="1" ht="6.9" customHeight="1">
      <c r="B48" s="33"/>
      <c r="AR48" s="33"/>
    </row>
    <row r="49" spans="1:91" s="1" customFormat="1" ht="15.15" customHeight="1">
      <c r="B49" s="33"/>
      <c r="C49" s="28" t="s">
        <v>25</v>
      </c>
      <c r="L49" s="3" t="str">
        <f>IF(E11= "","",E11)</f>
        <v>Dopraví podnik Ostrava a.s.</v>
      </c>
      <c r="AI49" s="28" t="s">
        <v>31</v>
      </c>
      <c r="AM49" s="290" t="str">
        <f>IF(E17="","",E17)</f>
        <v xml:space="preserve"> </v>
      </c>
      <c r="AN49" s="291"/>
      <c r="AO49" s="291"/>
      <c r="AP49" s="291"/>
      <c r="AR49" s="33"/>
      <c r="AS49" s="292" t="s">
        <v>51</v>
      </c>
      <c r="AT49" s="293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15" customHeight="1">
      <c r="B50" s="33"/>
      <c r="C50" s="28" t="s">
        <v>29</v>
      </c>
      <c r="L50" s="3" t="str">
        <f>IF(E14= "Vyplň údaj","",E14)</f>
        <v/>
      </c>
      <c r="AI50" s="28" t="s">
        <v>33</v>
      </c>
      <c r="AM50" s="290" t="str">
        <f>IF(E20="","",E20)</f>
        <v>Jindřich Jansa</v>
      </c>
      <c r="AN50" s="291"/>
      <c r="AO50" s="291"/>
      <c r="AP50" s="291"/>
      <c r="AR50" s="33"/>
      <c r="AS50" s="294"/>
      <c r="AT50" s="295"/>
      <c r="BD50" s="54"/>
    </row>
    <row r="51" spans="1:91" s="1" customFormat="1" ht="10.8" customHeight="1">
      <c r="B51" s="33"/>
      <c r="AR51" s="33"/>
      <c r="AS51" s="294"/>
      <c r="AT51" s="295"/>
      <c r="BD51" s="54"/>
    </row>
    <row r="52" spans="1:91" s="1" customFormat="1" ht="29.25" customHeight="1">
      <c r="B52" s="33"/>
      <c r="C52" s="296" t="s">
        <v>52</v>
      </c>
      <c r="D52" s="297"/>
      <c r="E52" s="297"/>
      <c r="F52" s="297"/>
      <c r="G52" s="297"/>
      <c r="H52" s="55"/>
      <c r="I52" s="298" t="s">
        <v>53</v>
      </c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/>
      <c r="W52" s="297"/>
      <c r="X52" s="297"/>
      <c r="Y52" s="297"/>
      <c r="Z52" s="297"/>
      <c r="AA52" s="297"/>
      <c r="AB52" s="297"/>
      <c r="AC52" s="297"/>
      <c r="AD52" s="297"/>
      <c r="AE52" s="297"/>
      <c r="AF52" s="297"/>
      <c r="AG52" s="299" t="s">
        <v>54</v>
      </c>
      <c r="AH52" s="297"/>
      <c r="AI52" s="297"/>
      <c r="AJ52" s="297"/>
      <c r="AK52" s="297"/>
      <c r="AL52" s="297"/>
      <c r="AM52" s="297"/>
      <c r="AN52" s="298" t="s">
        <v>55</v>
      </c>
      <c r="AO52" s="297"/>
      <c r="AP52" s="297"/>
      <c r="AQ52" s="56" t="s">
        <v>56</v>
      </c>
      <c r="AR52" s="33"/>
      <c r="AS52" s="57" t="s">
        <v>57</v>
      </c>
      <c r="AT52" s="58" t="s">
        <v>58</v>
      </c>
      <c r="AU52" s="58" t="s">
        <v>59</v>
      </c>
      <c r="AV52" s="58" t="s">
        <v>60</v>
      </c>
      <c r="AW52" s="58" t="s">
        <v>61</v>
      </c>
      <c r="AX52" s="58" t="s">
        <v>62</v>
      </c>
      <c r="AY52" s="58" t="s">
        <v>63</v>
      </c>
      <c r="AZ52" s="58" t="s">
        <v>64</v>
      </c>
      <c r="BA52" s="58" t="s">
        <v>65</v>
      </c>
      <c r="BB52" s="58" t="s">
        <v>66</v>
      </c>
      <c r="BC52" s="58" t="s">
        <v>67</v>
      </c>
      <c r="BD52" s="59" t="s">
        <v>68</v>
      </c>
    </row>
    <row r="53" spans="1:91" s="1" customFormat="1" ht="10.8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" customHeight="1">
      <c r="B54" s="61"/>
      <c r="C54" s="62" t="s">
        <v>69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307">
        <f>ROUND(AG55,2)</f>
        <v>0</v>
      </c>
      <c r="AH54" s="307"/>
      <c r="AI54" s="307"/>
      <c r="AJ54" s="307"/>
      <c r="AK54" s="307"/>
      <c r="AL54" s="307"/>
      <c r="AM54" s="307"/>
      <c r="AN54" s="308">
        <f>SUM(AG54,AT54)</f>
        <v>0</v>
      </c>
      <c r="AO54" s="308"/>
      <c r="AP54" s="308"/>
      <c r="AQ54" s="65" t="s">
        <v>3</v>
      </c>
      <c r="AR54" s="61"/>
      <c r="AS54" s="66">
        <f>ROUND(AS55,2)</f>
        <v>0</v>
      </c>
      <c r="AT54" s="67">
        <f>ROUND(SUM(AV54:AW54),2)</f>
        <v>0</v>
      </c>
      <c r="AU54" s="68">
        <f>ROUND(AU55,5)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 t="shared" ref="AZ54:BD55" si="0">ROUND(AZ55,2)</f>
        <v>0</v>
      </c>
      <c r="BA54" s="67">
        <f t="shared" si="0"/>
        <v>0</v>
      </c>
      <c r="BB54" s="67">
        <f t="shared" si="0"/>
        <v>0</v>
      </c>
      <c r="BC54" s="67">
        <f t="shared" si="0"/>
        <v>0</v>
      </c>
      <c r="BD54" s="69">
        <f t="shared" si="0"/>
        <v>0</v>
      </c>
      <c r="BS54" s="70" t="s">
        <v>70</v>
      </c>
      <c r="BT54" s="70" t="s">
        <v>71</v>
      </c>
      <c r="BU54" s="71" t="s">
        <v>72</v>
      </c>
      <c r="BV54" s="70" t="s">
        <v>73</v>
      </c>
      <c r="BW54" s="70" t="s">
        <v>5</v>
      </c>
      <c r="BX54" s="70" t="s">
        <v>74</v>
      </c>
      <c r="CL54" s="70" t="s">
        <v>3</v>
      </c>
    </row>
    <row r="55" spans="1:91" s="6" customFormat="1" ht="16.5" customHeight="1">
      <c r="B55" s="72"/>
      <c r="C55" s="73"/>
      <c r="D55" s="303" t="s">
        <v>75</v>
      </c>
      <c r="E55" s="303"/>
      <c r="F55" s="303"/>
      <c r="G55" s="303"/>
      <c r="H55" s="303"/>
      <c r="I55" s="74"/>
      <c r="J55" s="303" t="s">
        <v>76</v>
      </c>
      <c r="K55" s="303"/>
      <c r="L55" s="303"/>
      <c r="M55" s="303"/>
      <c r="N55" s="303"/>
      <c r="O55" s="303"/>
      <c r="P55" s="303"/>
      <c r="Q55" s="303"/>
      <c r="R55" s="303"/>
      <c r="S55" s="303"/>
      <c r="T55" s="303"/>
      <c r="U55" s="303"/>
      <c r="V55" s="303"/>
      <c r="W55" s="303"/>
      <c r="X55" s="303"/>
      <c r="Y55" s="303"/>
      <c r="Z55" s="303"/>
      <c r="AA55" s="303"/>
      <c r="AB55" s="303"/>
      <c r="AC55" s="303"/>
      <c r="AD55" s="303"/>
      <c r="AE55" s="303"/>
      <c r="AF55" s="303"/>
      <c r="AG55" s="302">
        <f>ROUND(AG56,2)</f>
        <v>0</v>
      </c>
      <c r="AH55" s="301"/>
      <c r="AI55" s="301"/>
      <c r="AJ55" s="301"/>
      <c r="AK55" s="301"/>
      <c r="AL55" s="301"/>
      <c r="AM55" s="301"/>
      <c r="AN55" s="300">
        <f>SUM(AG55,AT55)</f>
        <v>0</v>
      </c>
      <c r="AO55" s="301"/>
      <c r="AP55" s="301"/>
      <c r="AQ55" s="75" t="s">
        <v>77</v>
      </c>
      <c r="AR55" s="72"/>
      <c r="AS55" s="76">
        <f>ROUND(AS56,2)</f>
        <v>0</v>
      </c>
      <c r="AT55" s="77">
        <f>ROUND(SUM(AV55:AW55),2)</f>
        <v>0</v>
      </c>
      <c r="AU55" s="78">
        <f>ROUND(AU56,5)</f>
        <v>0</v>
      </c>
      <c r="AV55" s="77">
        <f>ROUND(AZ55*L29,2)</f>
        <v>0</v>
      </c>
      <c r="AW55" s="77">
        <f>ROUND(BA55*L30,2)</f>
        <v>0</v>
      </c>
      <c r="AX55" s="77">
        <f>ROUND(BB55*L29,2)</f>
        <v>0</v>
      </c>
      <c r="AY55" s="77">
        <f>ROUND(BC55*L30,2)</f>
        <v>0</v>
      </c>
      <c r="AZ55" s="77">
        <f t="shared" si="0"/>
        <v>0</v>
      </c>
      <c r="BA55" s="77">
        <f t="shared" si="0"/>
        <v>0</v>
      </c>
      <c r="BB55" s="77">
        <f t="shared" si="0"/>
        <v>0</v>
      </c>
      <c r="BC55" s="77">
        <f t="shared" si="0"/>
        <v>0</v>
      </c>
      <c r="BD55" s="79">
        <f t="shared" si="0"/>
        <v>0</v>
      </c>
      <c r="BS55" s="80" t="s">
        <v>70</v>
      </c>
      <c r="BT55" s="80" t="s">
        <v>78</v>
      </c>
      <c r="BU55" s="80" t="s">
        <v>72</v>
      </c>
      <c r="BV55" s="80" t="s">
        <v>73</v>
      </c>
      <c r="BW55" s="80" t="s">
        <v>79</v>
      </c>
      <c r="BX55" s="80" t="s">
        <v>5</v>
      </c>
      <c r="CL55" s="80" t="s">
        <v>3</v>
      </c>
      <c r="CM55" s="80" t="s">
        <v>80</v>
      </c>
    </row>
    <row r="56" spans="1:91" s="3" customFormat="1" ht="16.5" customHeight="1">
      <c r="A56" s="81" t="s">
        <v>81</v>
      </c>
      <c r="B56" s="46"/>
      <c r="C56" s="9"/>
      <c r="D56" s="9"/>
      <c r="E56" s="306" t="s">
        <v>82</v>
      </c>
      <c r="F56" s="306"/>
      <c r="G56" s="306"/>
      <c r="H56" s="306"/>
      <c r="I56" s="306"/>
      <c r="J56" s="9"/>
      <c r="K56" s="306" t="s">
        <v>83</v>
      </c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4">
        <f>'SO 20-1 - Tramvajový svrš...'!J32</f>
        <v>0</v>
      </c>
      <c r="AH56" s="305"/>
      <c r="AI56" s="305"/>
      <c r="AJ56" s="305"/>
      <c r="AK56" s="305"/>
      <c r="AL56" s="305"/>
      <c r="AM56" s="305"/>
      <c r="AN56" s="304">
        <f>SUM(AG56,AT56)</f>
        <v>0</v>
      </c>
      <c r="AO56" s="305"/>
      <c r="AP56" s="305"/>
      <c r="AQ56" s="82" t="s">
        <v>84</v>
      </c>
      <c r="AR56" s="46"/>
      <c r="AS56" s="83">
        <v>0</v>
      </c>
      <c r="AT56" s="84">
        <f>ROUND(SUM(AV56:AW56),2)</f>
        <v>0</v>
      </c>
      <c r="AU56" s="85">
        <f>'SO 20-1 - Tramvajový svrš...'!P99</f>
        <v>0</v>
      </c>
      <c r="AV56" s="84">
        <f>'SO 20-1 - Tramvajový svrš...'!J35</f>
        <v>0</v>
      </c>
      <c r="AW56" s="84">
        <f>'SO 20-1 - Tramvajový svrš...'!J36</f>
        <v>0</v>
      </c>
      <c r="AX56" s="84">
        <f>'SO 20-1 - Tramvajový svrš...'!J37</f>
        <v>0</v>
      </c>
      <c r="AY56" s="84">
        <f>'SO 20-1 - Tramvajový svrš...'!J38</f>
        <v>0</v>
      </c>
      <c r="AZ56" s="84">
        <f>'SO 20-1 - Tramvajový svrš...'!F35</f>
        <v>0</v>
      </c>
      <c r="BA56" s="84">
        <f>'SO 20-1 - Tramvajový svrš...'!F36</f>
        <v>0</v>
      </c>
      <c r="BB56" s="84">
        <f>'SO 20-1 - Tramvajový svrš...'!F37</f>
        <v>0</v>
      </c>
      <c r="BC56" s="84">
        <f>'SO 20-1 - Tramvajový svrš...'!F38</f>
        <v>0</v>
      </c>
      <c r="BD56" s="86">
        <f>'SO 20-1 - Tramvajový svrš...'!F39</f>
        <v>0</v>
      </c>
      <c r="BT56" s="26" t="s">
        <v>80</v>
      </c>
      <c r="BV56" s="26" t="s">
        <v>73</v>
      </c>
      <c r="BW56" s="26" t="s">
        <v>85</v>
      </c>
      <c r="BX56" s="26" t="s">
        <v>79</v>
      </c>
      <c r="CL56" s="26" t="s">
        <v>22</v>
      </c>
    </row>
    <row r="57" spans="1:91" s="1" customFormat="1" ht="30" customHeight="1">
      <c r="B57" s="33"/>
      <c r="AR57" s="33"/>
    </row>
    <row r="58" spans="1:91" s="1" customFormat="1" ht="6.9" customHeight="1"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33"/>
    </row>
  </sheetData>
  <mergeCells count="46">
    <mergeCell ref="AR2:BE2"/>
    <mergeCell ref="AN56:AP56"/>
    <mergeCell ref="AG56:AM56"/>
    <mergeCell ref="E56:I56"/>
    <mergeCell ref="K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6" location="'SO 20-1 - Tramvajový svrš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76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309" t="s">
        <v>6</v>
      </c>
      <c r="M2" s="272"/>
      <c r="N2" s="272"/>
      <c r="O2" s="272"/>
      <c r="P2" s="272"/>
      <c r="Q2" s="272"/>
      <c r="R2" s="272"/>
      <c r="S2" s="272"/>
      <c r="T2" s="272"/>
      <c r="U2" s="272"/>
      <c r="V2" s="272"/>
      <c r="AT2" s="18" t="s">
        <v>85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pans="2:46" ht="24.9" customHeight="1">
      <c r="B4" s="21"/>
      <c r="D4" s="22" t="s">
        <v>86</v>
      </c>
      <c r="L4" s="21"/>
      <c r="M4" s="87" t="s">
        <v>11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10" t="str">
        <f>'Rekapitulace stavby'!K6</f>
        <v>Montážní kanály v areálech DPO III - Areál tramvaje Poruba - Zásyp montážních kanálů</v>
      </c>
      <c r="F7" s="311"/>
      <c r="G7" s="311"/>
      <c r="H7" s="311"/>
      <c r="L7" s="21"/>
    </row>
    <row r="8" spans="2:46" ht="12" customHeight="1">
      <c r="B8" s="21"/>
      <c r="D8" s="28" t="s">
        <v>87</v>
      </c>
      <c r="L8" s="21"/>
    </row>
    <row r="9" spans="2:46" s="1" customFormat="1" ht="16.5" customHeight="1">
      <c r="B9" s="33"/>
      <c r="E9" s="310" t="s">
        <v>88</v>
      </c>
      <c r="F9" s="312"/>
      <c r="G9" s="312"/>
      <c r="H9" s="312"/>
      <c r="L9" s="33"/>
    </row>
    <row r="10" spans="2:46" s="1" customFormat="1" ht="12" customHeight="1">
      <c r="B10" s="33"/>
      <c r="D10" s="28" t="s">
        <v>89</v>
      </c>
      <c r="L10" s="33"/>
    </row>
    <row r="11" spans="2:46" s="1" customFormat="1" ht="16.5" customHeight="1">
      <c r="B11" s="33"/>
      <c r="E11" s="287" t="s">
        <v>90</v>
      </c>
      <c r="F11" s="312"/>
      <c r="G11" s="312"/>
      <c r="H11" s="312"/>
      <c r="L11" s="33"/>
    </row>
    <row r="12" spans="2:46" s="1" customFormat="1" ht="10.199999999999999">
      <c r="B12" s="33"/>
      <c r="L12" s="33"/>
    </row>
    <row r="13" spans="2:46" s="1" customFormat="1" ht="12" customHeight="1">
      <c r="B13" s="33"/>
      <c r="D13" s="28" t="s">
        <v>19</v>
      </c>
      <c r="F13" s="26" t="s">
        <v>22</v>
      </c>
      <c r="I13" s="28" t="s">
        <v>20</v>
      </c>
      <c r="J13" s="26" t="s">
        <v>3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8. 8. 2023</v>
      </c>
      <c r="L14" s="33"/>
    </row>
    <row r="15" spans="2:46" s="1" customFormat="1" ht="10.8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3</v>
      </c>
      <c r="L16" s="33"/>
    </row>
    <row r="17" spans="2:12" s="1" customFormat="1" ht="18" customHeight="1">
      <c r="B17" s="33"/>
      <c r="E17" s="26" t="s">
        <v>91</v>
      </c>
      <c r="I17" s="28" t="s">
        <v>28</v>
      </c>
      <c r="J17" s="26" t="s">
        <v>3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8" t="s">
        <v>29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13" t="str">
        <f>'Rekapitulace stavby'!E14</f>
        <v>Vyplň údaj</v>
      </c>
      <c r="F20" s="271"/>
      <c r="G20" s="271"/>
      <c r="H20" s="271"/>
      <c r="I20" s="28" t="s">
        <v>28</v>
      </c>
      <c r="J20" s="29" t="str">
        <f>'Rekapitulace stavby'!AN14</f>
        <v>Vyplň údaj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8" t="s">
        <v>31</v>
      </c>
      <c r="I22" s="28" t="s">
        <v>26</v>
      </c>
      <c r="J22" s="26" t="str">
        <f>IF('Rekapitulace stavby'!AN16="","",'Rekapitulace stavby'!AN16)</f>
        <v/>
      </c>
      <c r="L22" s="33"/>
    </row>
    <row r="23" spans="2:12" s="1" customFormat="1" ht="18" customHeight="1">
      <c r="B23" s="33"/>
      <c r="E23" s="26" t="str">
        <f>IF('Rekapitulace stavby'!E17="","",'Rekapitulace stavby'!E17)</f>
        <v xml:space="preserve"> </v>
      </c>
      <c r="I23" s="28" t="s">
        <v>28</v>
      </c>
      <c r="J23" s="26" t="str">
        <f>IF('Rekapitulace stavby'!AN17="","",'Rekapitulace stavby'!AN17)</f>
        <v/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8" t="s">
        <v>33</v>
      </c>
      <c r="I25" s="28" t="s">
        <v>26</v>
      </c>
      <c r="J25" s="26" t="s">
        <v>3</v>
      </c>
      <c r="L25" s="33"/>
    </row>
    <row r="26" spans="2:12" s="1" customFormat="1" ht="18" customHeight="1">
      <c r="B26" s="33"/>
      <c r="E26" s="26" t="s">
        <v>34</v>
      </c>
      <c r="I26" s="28" t="s">
        <v>28</v>
      </c>
      <c r="J26" s="26" t="s">
        <v>3</v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8" t="s">
        <v>35</v>
      </c>
      <c r="L28" s="33"/>
    </row>
    <row r="29" spans="2:12" s="7" customFormat="1" ht="16.5" customHeight="1">
      <c r="B29" s="88"/>
      <c r="E29" s="276" t="s">
        <v>3</v>
      </c>
      <c r="F29" s="276"/>
      <c r="G29" s="276"/>
      <c r="H29" s="276"/>
      <c r="L29" s="88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89" t="s">
        <v>37</v>
      </c>
      <c r="J32" s="64">
        <f>ROUND(J99,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39</v>
      </c>
      <c r="I34" s="36" t="s">
        <v>38</v>
      </c>
      <c r="J34" s="36" t="s">
        <v>40</v>
      </c>
      <c r="L34" s="33"/>
    </row>
    <row r="35" spans="2:12" s="1" customFormat="1" ht="14.4" customHeight="1">
      <c r="B35" s="33"/>
      <c r="D35" s="53" t="s">
        <v>41</v>
      </c>
      <c r="E35" s="28" t="s">
        <v>42</v>
      </c>
      <c r="F35" s="90">
        <f>ROUND((SUM(BE99:BE375)),  2)</f>
        <v>0</v>
      </c>
      <c r="I35" s="91">
        <v>0.21</v>
      </c>
      <c r="J35" s="90">
        <f>ROUND(((SUM(BE99:BE375))*I35),  2)</f>
        <v>0</v>
      </c>
      <c r="L35" s="33"/>
    </row>
    <row r="36" spans="2:12" s="1" customFormat="1" ht="14.4" customHeight="1">
      <c r="B36" s="33"/>
      <c r="E36" s="28" t="s">
        <v>43</v>
      </c>
      <c r="F36" s="90">
        <f>ROUND((SUM(BF99:BF375)),  2)</f>
        <v>0</v>
      </c>
      <c r="I36" s="91">
        <v>0.15</v>
      </c>
      <c r="J36" s="90">
        <f>ROUND(((SUM(BF99:BF375))*I36),  2)</f>
        <v>0</v>
      </c>
      <c r="L36" s="33"/>
    </row>
    <row r="37" spans="2:12" s="1" customFormat="1" ht="14.4" hidden="1" customHeight="1">
      <c r="B37" s="33"/>
      <c r="E37" s="28" t="s">
        <v>44</v>
      </c>
      <c r="F37" s="90">
        <f>ROUND((SUM(BG99:BG375)),  2)</f>
        <v>0</v>
      </c>
      <c r="I37" s="91">
        <v>0.21</v>
      </c>
      <c r="J37" s="90">
        <f>0</f>
        <v>0</v>
      </c>
      <c r="L37" s="33"/>
    </row>
    <row r="38" spans="2:12" s="1" customFormat="1" ht="14.4" hidden="1" customHeight="1">
      <c r="B38" s="33"/>
      <c r="E38" s="28" t="s">
        <v>45</v>
      </c>
      <c r="F38" s="90">
        <f>ROUND((SUM(BH99:BH375)),  2)</f>
        <v>0</v>
      </c>
      <c r="I38" s="91">
        <v>0.15</v>
      </c>
      <c r="J38" s="90">
        <f>0</f>
        <v>0</v>
      </c>
      <c r="L38" s="33"/>
    </row>
    <row r="39" spans="2:12" s="1" customFormat="1" ht="14.4" hidden="1" customHeight="1">
      <c r="B39" s="33"/>
      <c r="E39" s="28" t="s">
        <v>46</v>
      </c>
      <c r="F39" s="90">
        <f>ROUND((SUM(BI99:BI375)),  2)</f>
        <v>0</v>
      </c>
      <c r="I39" s="91">
        <v>0</v>
      </c>
      <c r="J39" s="90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2"/>
      <c r="D41" s="93" t="s">
        <v>47</v>
      </c>
      <c r="E41" s="55"/>
      <c r="F41" s="55"/>
      <c r="G41" s="94" t="s">
        <v>48</v>
      </c>
      <c r="H41" s="95" t="s">
        <v>49</v>
      </c>
      <c r="I41" s="55"/>
      <c r="J41" s="96">
        <f>SUM(J32:J39)</f>
        <v>0</v>
      </c>
      <c r="K41" s="97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2" t="s">
        <v>92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8" t="s">
        <v>17</v>
      </c>
      <c r="L49" s="33"/>
    </row>
    <row r="50" spans="2:47" s="1" customFormat="1" ht="16.5" customHeight="1">
      <c r="B50" s="33"/>
      <c r="E50" s="310" t="str">
        <f>E7</f>
        <v>Montážní kanály v areálech DPO III - Areál tramvaje Poruba - Zásyp montážních kanálů</v>
      </c>
      <c r="F50" s="311"/>
      <c r="G50" s="311"/>
      <c r="H50" s="311"/>
      <c r="L50" s="33"/>
    </row>
    <row r="51" spans="2:47" ht="12" customHeight="1">
      <c r="B51" s="21"/>
      <c r="C51" s="28" t="s">
        <v>87</v>
      </c>
      <c r="L51" s="21"/>
    </row>
    <row r="52" spans="2:47" s="1" customFormat="1" ht="16.5" customHeight="1">
      <c r="B52" s="33"/>
      <c r="E52" s="310" t="s">
        <v>88</v>
      </c>
      <c r="F52" s="312"/>
      <c r="G52" s="312"/>
      <c r="H52" s="312"/>
      <c r="L52" s="33"/>
    </row>
    <row r="53" spans="2:47" s="1" customFormat="1" ht="12" customHeight="1">
      <c r="B53" s="33"/>
      <c r="C53" s="28" t="s">
        <v>89</v>
      </c>
      <c r="L53" s="33"/>
    </row>
    <row r="54" spans="2:47" s="1" customFormat="1" ht="16.5" customHeight="1">
      <c r="B54" s="33"/>
      <c r="E54" s="287" t="str">
        <f>E11</f>
        <v>SO 20-1 - Tramvajový svršek - 1.etapa</v>
      </c>
      <c r="F54" s="312"/>
      <c r="G54" s="312"/>
      <c r="H54" s="312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 xml:space="preserve"> </v>
      </c>
      <c r="I56" s="28" t="s">
        <v>23</v>
      </c>
      <c r="J56" s="50" t="str">
        <f>IF(J14="","",J14)</f>
        <v>8. 8. 2023</v>
      </c>
      <c r="L56" s="33"/>
    </row>
    <row r="57" spans="2:47" s="1" customFormat="1" ht="6.9" customHeight="1">
      <c r="B57" s="33"/>
      <c r="L57" s="33"/>
    </row>
    <row r="58" spans="2:47" s="1" customFormat="1" ht="15.15" customHeight="1">
      <c r="B58" s="33"/>
      <c r="C58" s="28" t="s">
        <v>25</v>
      </c>
      <c r="F58" s="26" t="str">
        <f>E17</f>
        <v xml:space="preserve"> Dopravní podnik Ostrava a.s.</v>
      </c>
      <c r="I58" s="28" t="s">
        <v>31</v>
      </c>
      <c r="J58" s="31" t="str">
        <f>E23</f>
        <v xml:space="preserve"> </v>
      </c>
      <c r="L58" s="33"/>
    </row>
    <row r="59" spans="2:47" s="1" customFormat="1" ht="15.15" customHeight="1">
      <c r="B59" s="33"/>
      <c r="C59" s="28" t="s">
        <v>29</v>
      </c>
      <c r="F59" s="26" t="str">
        <f>IF(E20="","",E20)</f>
        <v>Vyplň údaj</v>
      </c>
      <c r="I59" s="28" t="s">
        <v>33</v>
      </c>
      <c r="J59" s="31" t="str">
        <f>E26</f>
        <v>Jindřich Jansa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98" t="s">
        <v>93</v>
      </c>
      <c r="D61" s="92"/>
      <c r="E61" s="92"/>
      <c r="F61" s="92"/>
      <c r="G61" s="92"/>
      <c r="H61" s="92"/>
      <c r="I61" s="92"/>
      <c r="J61" s="99" t="s">
        <v>94</v>
      </c>
      <c r="K61" s="92"/>
      <c r="L61" s="33"/>
    </row>
    <row r="62" spans="2:47" s="1" customFormat="1" ht="10.35" customHeight="1">
      <c r="B62" s="33"/>
      <c r="L62" s="33"/>
    </row>
    <row r="63" spans="2:47" s="1" customFormat="1" ht="22.8" customHeight="1">
      <c r="B63" s="33"/>
      <c r="C63" s="100" t="s">
        <v>69</v>
      </c>
      <c r="J63" s="64">
        <f>J99</f>
        <v>0</v>
      </c>
      <c r="L63" s="33"/>
      <c r="AU63" s="18" t="s">
        <v>95</v>
      </c>
    </row>
    <row r="64" spans="2:47" s="8" customFormat="1" ht="24.9" customHeight="1">
      <c r="B64" s="101"/>
      <c r="D64" s="102" t="s">
        <v>96</v>
      </c>
      <c r="E64" s="103"/>
      <c r="F64" s="103"/>
      <c r="G64" s="103"/>
      <c r="H64" s="103"/>
      <c r="I64" s="103"/>
      <c r="J64" s="104">
        <f>J100</f>
        <v>0</v>
      </c>
      <c r="L64" s="101"/>
    </row>
    <row r="65" spans="2:12" s="9" customFormat="1" ht="19.95" customHeight="1">
      <c r="B65" s="105"/>
      <c r="D65" s="106" t="s">
        <v>97</v>
      </c>
      <c r="E65" s="107"/>
      <c r="F65" s="107"/>
      <c r="G65" s="107"/>
      <c r="H65" s="107"/>
      <c r="I65" s="107"/>
      <c r="J65" s="108">
        <f>J101</f>
        <v>0</v>
      </c>
      <c r="L65" s="105"/>
    </row>
    <row r="66" spans="2:12" s="9" customFormat="1" ht="19.95" customHeight="1">
      <c r="B66" s="105"/>
      <c r="D66" s="106" t="s">
        <v>98</v>
      </c>
      <c r="E66" s="107"/>
      <c r="F66" s="107"/>
      <c r="G66" s="107"/>
      <c r="H66" s="107"/>
      <c r="I66" s="107"/>
      <c r="J66" s="108">
        <f>J114</f>
        <v>0</v>
      </c>
      <c r="L66" s="105"/>
    </row>
    <row r="67" spans="2:12" s="9" customFormat="1" ht="19.95" customHeight="1">
      <c r="B67" s="105"/>
      <c r="D67" s="106" t="s">
        <v>99</v>
      </c>
      <c r="E67" s="107"/>
      <c r="F67" s="107"/>
      <c r="G67" s="107"/>
      <c r="H67" s="107"/>
      <c r="I67" s="107"/>
      <c r="J67" s="108">
        <f>J134</f>
        <v>0</v>
      </c>
      <c r="L67" s="105"/>
    </row>
    <row r="68" spans="2:12" s="9" customFormat="1" ht="19.95" customHeight="1">
      <c r="B68" s="105"/>
      <c r="D68" s="106" t="s">
        <v>100</v>
      </c>
      <c r="E68" s="107"/>
      <c r="F68" s="107"/>
      <c r="G68" s="107"/>
      <c r="H68" s="107"/>
      <c r="I68" s="107"/>
      <c r="J68" s="108">
        <f>J219</f>
        <v>0</v>
      </c>
      <c r="L68" s="105"/>
    </row>
    <row r="69" spans="2:12" s="9" customFormat="1" ht="19.95" customHeight="1">
      <c r="B69" s="105"/>
      <c r="D69" s="106" t="s">
        <v>101</v>
      </c>
      <c r="E69" s="107"/>
      <c r="F69" s="107"/>
      <c r="G69" s="107"/>
      <c r="H69" s="107"/>
      <c r="I69" s="107"/>
      <c r="J69" s="108">
        <f>J229</f>
        <v>0</v>
      </c>
      <c r="L69" s="105"/>
    </row>
    <row r="70" spans="2:12" s="9" customFormat="1" ht="19.95" customHeight="1">
      <c r="B70" s="105"/>
      <c r="D70" s="106" t="s">
        <v>102</v>
      </c>
      <c r="E70" s="107"/>
      <c r="F70" s="107"/>
      <c r="G70" s="107"/>
      <c r="H70" s="107"/>
      <c r="I70" s="107"/>
      <c r="J70" s="108">
        <f>J263</f>
        <v>0</v>
      </c>
      <c r="L70" s="105"/>
    </row>
    <row r="71" spans="2:12" s="9" customFormat="1" ht="19.95" customHeight="1">
      <c r="B71" s="105"/>
      <c r="D71" s="106" t="s">
        <v>103</v>
      </c>
      <c r="E71" s="107"/>
      <c r="F71" s="107"/>
      <c r="G71" s="107"/>
      <c r="H71" s="107"/>
      <c r="I71" s="107"/>
      <c r="J71" s="108">
        <f>J321</f>
        <v>0</v>
      </c>
      <c r="L71" s="105"/>
    </row>
    <row r="72" spans="2:12" s="9" customFormat="1" ht="19.95" customHeight="1">
      <c r="B72" s="105"/>
      <c r="D72" s="106" t="s">
        <v>104</v>
      </c>
      <c r="E72" s="107"/>
      <c r="F72" s="107"/>
      <c r="G72" s="107"/>
      <c r="H72" s="107"/>
      <c r="I72" s="107"/>
      <c r="J72" s="108">
        <f>J337</f>
        <v>0</v>
      </c>
      <c r="L72" s="105"/>
    </row>
    <row r="73" spans="2:12" s="8" customFormat="1" ht="24.9" customHeight="1">
      <c r="B73" s="101"/>
      <c r="D73" s="102" t="s">
        <v>105</v>
      </c>
      <c r="E73" s="103"/>
      <c r="F73" s="103"/>
      <c r="G73" s="103"/>
      <c r="H73" s="103"/>
      <c r="I73" s="103"/>
      <c r="J73" s="104">
        <f>J341</f>
        <v>0</v>
      </c>
      <c r="L73" s="101"/>
    </row>
    <row r="74" spans="2:12" s="9" customFormat="1" ht="19.95" customHeight="1">
      <c r="B74" s="105"/>
      <c r="D74" s="106" t="s">
        <v>106</v>
      </c>
      <c r="E74" s="107"/>
      <c r="F74" s="107"/>
      <c r="G74" s="107"/>
      <c r="H74" s="107"/>
      <c r="I74" s="107"/>
      <c r="J74" s="108">
        <f>J342</f>
        <v>0</v>
      </c>
      <c r="L74" s="105"/>
    </row>
    <row r="75" spans="2:12" s="9" customFormat="1" ht="19.95" customHeight="1">
      <c r="B75" s="105"/>
      <c r="D75" s="106" t="s">
        <v>107</v>
      </c>
      <c r="E75" s="107"/>
      <c r="F75" s="107"/>
      <c r="G75" s="107"/>
      <c r="H75" s="107"/>
      <c r="I75" s="107"/>
      <c r="J75" s="108">
        <f>J355</f>
        <v>0</v>
      </c>
      <c r="L75" s="105"/>
    </row>
    <row r="76" spans="2:12" s="9" customFormat="1" ht="19.95" customHeight="1">
      <c r="B76" s="105"/>
      <c r="D76" s="106" t="s">
        <v>108</v>
      </c>
      <c r="E76" s="107"/>
      <c r="F76" s="107"/>
      <c r="G76" s="107"/>
      <c r="H76" s="107"/>
      <c r="I76" s="107"/>
      <c r="J76" s="108">
        <f>J362</f>
        <v>0</v>
      </c>
      <c r="L76" s="105"/>
    </row>
    <row r="77" spans="2:12" s="9" customFormat="1" ht="19.95" customHeight="1">
      <c r="B77" s="105"/>
      <c r="D77" s="106" t="s">
        <v>109</v>
      </c>
      <c r="E77" s="107"/>
      <c r="F77" s="107"/>
      <c r="G77" s="107"/>
      <c r="H77" s="107"/>
      <c r="I77" s="107"/>
      <c r="J77" s="108">
        <f>J369</f>
        <v>0</v>
      </c>
      <c r="L77" s="105"/>
    </row>
    <row r="78" spans="2:12" s="1" customFormat="1" ht="21.75" customHeight="1">
      <c r="B78" s="33"/>
      <c r="L78" s="33"/>
    </row>
    <row r="79" spans="2:12" s="1" customFormat="1" ht="6.9" customHeight="1"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33"/>
    </row>
    <row r="83" spans="2:12" s="1" customFormat="1" ht="6.9" customHeight="1">
      <c r="B83" s="44"/>
      <c r="C83" s="45"/>
      <c r="D83" s="45"/>
      <c r="E83" s="45"/>
      <c r="F83" s="45"/>
      <c r="G83" s="45"/>
      <c r="H83" s="45"/>
      <c r="I83" s="45"/>
      <c r="J83" s="45"/>
      <c r="K83" s="45"/>
      <c r="L83" s="33"/>
    </row>
    <row r="84" spans="2:12" s="1" customFormat="1" ht="24.9" customHeight="1">
      <c r="B84" s="33"/>
      <c r="C84" s="22" t="s">
        <v>110</v>
      </c>
      <c r="L84" s="33"/>
    </row>
    <row r="85" spans="2:12" s="1" customFormat="1" ht="6.9" customHeight="1">
      <c r="B85" s="33"/>
      <c r="L85" s="33"/>
    </row>
    <row r="86" spans="2:12" s="1" customFormat="1" ht="12" customHeight="1">
      <c r="B86" s="33"/>
      <c r="C86" s="28" t="s">
        <v>17</v>
      </c>
      <c r="L86" s="33"/>
    </row>
    <row r="87" spans="2:12" s="1" customFormat="1" ht="16.5" customHeight="1">
      <c r="B87" s="33"/>
      <c r="E87" s="310" t="str">
        <f>E7</f>
        <v>Montážní kanály v areálech DPO III - Areál tramvaje Poruba - Zásyp montážních kanálů</v>
      </c>
      <c r="F87" s="311"/>
      <c r="G87" s="311"/>
      <c r="H87" s="311"/>
      <c r="L87" s="33"/>
    </row>
    <row r="88" spans="2:12" ht="12" customHeight="1">
      <c r="B88" s="21"/>
      <c r="C88" s="28" t="s">
        <v>87</v>
      </c>
      <c r="L88" s="21"/>
    </row>
    <row r="89" spans="2:12" s="1" customFormat="1" ht="16.5" customHeight="1">
      <c r="B89" s="33"/>
      <c r="E89" s="310" t="s">
        <v>88</v>
      </c>
      <c r="F89" s="312"/>
      <c r="G89" s="312"/>
      <c r="H89" s="312"/>
      <c r="L89" s="33"/>
    </row>
    <row r="90" spans="2:12" s="1" customFormat="1" ht="12" customHeight="1">
      <c r="B90" s="33"/>
      <c r="C90" s="28" t="s">
        <v>89</v>
      </c>
      <c r="L90" s="33"/>
    </row>
    <row r="91" spans="2:12" s="1" customFormat="1" ht="16.5" customHeight="1">
      <c r="B91" s="33"/>
      <c r="E91" s="287" t="str">
        <f>E11</f>
        <v>SO 20-1 - Tramvajový svršek - 1.etapa</v>
      </c>
      <c r="F91" s="312"/>
      <c r="G91" s="312"/>
      <c r="H91" s="312"/>
      <c r="L91" s="33"/>
    </row>
    <row r="92" spans="2:12" s="1" customFormat="1" ht="6.9" customHeight="1">
      <c r="B92" s="33"/>
      <c r="L92" s="33"/>
    </row>
    <row r="93" spans="2:12" s="1" customFormat="1" ht="12" customHeight="1">
      <c r="B93" s="33"/>
      <c r="C93" s="28" t="s">
        <v>21</v>
      </c>
      <c r="F93" s="26" t="str">
        <f>F14</f>
        <v xml:space="preserve"> </v>
      </c>
      <c r="I93" s="28" t="s">
        <v>23</v>
      </c>
      <c r="J93" s="50" t="str">
        <f>IF(J14="","",J14)</f>
        <v>8. 8. 2023</v>
      </c>
      <c r="L93" s="33"/>
    </row>
    <row r="94" spans="2:12" s="1" customFormat="1" ht="6.9" customHeight="1">
      <c r="B94" s="33"/>
      <c r="L94" s="33"/>
    </row>
    <row r="95" spans="2:12" s="1" customFormat="1" ht="15.15" customHeight="1">
      <c r="B95" s="33"/>
      <c r="C95" s="28" t="s">
        <v>25</v>
      </c>
      <c r="F95" s="26" t="str">
        <f>E17</f>
        <v xml:space="preserve"> Dopravní podnik Ostrava a.s.</v>
      </c>
      <c r="I95" s="28" t="s">
        <v>31</v>
      </c>
      <c r="J95" s="31" t="str">
        <f>E23</f>
        <v xml:space="preserve"> </v>
      </c>
      <c r="L95" s="33"/>
    </row>
    <row r="96" spans="2:12" s="1" customFormat="1" ht="15.15" customHeight="1">
      <c r="B96" s="33"/>
      <c r="C96" s="28" t="s">
        <v>29</v>
      </c>
      <c r="F96" s="26" t="str">
        <f>IF(E20="","",E20)</f>
        <v>Vyplň údaj</v>
      </c>
      <c r="I96" s="28" t="s">
        <v>33</v>
      </c>
      <c r="J96" s="31" t="str">
        <f>E26</f>
        <v>Jindřich Jansa</v>
      </c>
      <c r="L96" s="33"/>
    </row>
    <row r="97" spans="2:65" s="1" customFormat="1" ht="10.35" customHeight="1">
      <c r="B97" s="33"/>
      <c r="L97" s="33"/>
    </row>
    <row r="98" spans="2:65" s="10" customFormat="1" ht="29.25" customHeight="1">
      <c r="B98" s="109"/>
      <c r="C98" s="110" t="s">
        <v>111</v>
      </c>
      <c r="D98" s="111" t="s">
        <v>56</v>
      </c>
      <c r="E98" s="111" t="s">
        <v>52</v>
      </c>
      <c r="F98" s="111" t="s">
        <v>53</v>
      </c>
      <c r="G98" s="111" t="s">
        <v>112</v>
      </c>
      <c r="H98" s="111" t="s">
        <v>113</v>
      </c>
      <c r="I98" s="111" t="s">
        <v>114</v>
      </c>
      <c r="J98" s="111" t="s">
        <v>94</v>
      </c>
      <c r="K98" s="112" t="s">
        <v>115</v>
      </c>
      <c r="L98" s="109"/>
      <c r="M98" s="57" t="s">
        <v>3</v>
      </c>
      <c r="N98" s="58" t="s">
        <v>41</v>
      </c>
      <c r="O98" s="58" t="s">
        <v>116</v>
      </c>
      <c r="P98" s="58" t="s">
        <v>117</v>
      </c>
      <c r="Q98" s="58" t="s">
        <v>118</v>
      </c>
      <c r="R98" s="58" t="s">
        <v>119</v>
      </c>
      <c r="S98" s="58" t="s">
        <v>120</v>
      </c>
      <c r="T98" s="59" t="s">
        <v>121</v>
      </c>
    </row>
    <row r="99" spans="2:65" s="1" customFormat="1" ht="22.8" customHeight="1">
      <c r="B99" s="33"/>
      <c r="C99" s="62" t="s">
        <v>122</v>
      </c>
      <c r="J99" s="113">
        <f>BK99</f>
        <v>0</v>
      </c>
      <c r="L99" s="33"/>
      <c r="M99" s="60"/>
      <c r="N99" s="51"/>
      <c r="O99" s="51"/>
      <c r="P99" s="114">
        <f>P100+P341</f>
        <v>0</v>
      </c>
      <c r="Q99" s="51"/>
      <c r="R99" s="114">
        <f>R100+R341</f>
        <v>199.39591620000002</v>
      </c>
      <c r="S99" s="51"/>
      <c r="T99" s="115">
        <f>T100+T341</f>
        <v>252.79734999999999</v>
      </c>
      <c r="AT99" s="18" t="s">
        <v>70</v>
      </c>
      <c r="AU99" s="18" t="s">
        <v>95</v>
      </c>
      <c r="BK99" s="116">
        <f>BK100+BK341</f>
        <v>0</v>
      </c>
    </row>
    <row r="100" spans="2:65" s="11" customFormat="1" ht="25.95" customHeight="1">
      <c r="B100" s="117"/>
      <c r="D100" s="118" t="s">
        <v>70</v>
      </c>
      <c r="E100" s="119" t="s">
        <v>123</v>
      </c>
      <c r="F100" s="119" t="s">
        <v>124</v>
      </c>
      <c r="I100" s="120"/>
      <c r="J100" s="121">
        <f>BK100</f>
        <v>0</v>
      </c>
      <c r="L100" s="117"/>
      <c r="M100" s="122"/>
      <c r="P100" s="123">
        <f>P101+P114+P134+P219+P229+P263+P321+P337</f>
        <v>0</v>
      </c>
      <c r="R100" s="123">
        <f>R101+R114+R134+R219+R229+R263+R321+R337</f>
        <v>199.39591620000002</v>
      </c>
      <c r="T100" s="124">
        <f>T101+T114+T134+T219+T229+T263+T321+T337</f>
        <v>252.79734999999999</v>
      </c>
      <c r="AR100" s="118" t="s">
        <v>78</v>
      </c>
      <c r="AT100" s="125" t="s">
        <v>70</v>
      </c>
      <c r="AU100" s="125" t="s">
        <v>71</v>
      </c>
      <c r="AY100" s="118" t="s">
        <v>125</v>
      </c>
      <c r="BK100" s="126">
        <f>BK101+BK114+BK134+BK219+BK229+BK263+BK321+BK337</f>
        <v>0</v>
      </c>
    </row>
    <row r="101" spans="2:65" s="11" customFormat="1" ht="22.8" customHeight="1">
      <c r="B101" s="117"/>
      <c r="D101" s="118" t="s">
        <v>70</v>
      </c>
      <c r="E101" s="127" t="s">
        <v>78</v>
      </c>
      <c r="F101" s="127" t="s">
        <v>126</v>
      </c>
      <c r="I101" s="120"/>
      <c r="J101" s="128">
        <f>BK101</f>
        <v>0</v>
      </c>
      <c r="L101" s="117"/>
      <c r="M101" s="122"/>
      <c r="P101" s="123">
        <f>SUM(P102:P113)</f>
        <v>0</v>
      </c>
      <c r="R101" s="123">
        <f>SUM(R102:R113)</f>
        <v>0</v>
      </c>
      <c r="T101" s="124">
        <f>SUM(T102:T113)</f>
        <v>0</v>
      </c>
      <c r="AR101" s="118" t="s">
        <v>78</v>
      </c>
      <c r="AT101" s="125" t="s">
        <v>70</v>
      </c>
      <c r="AU101" s="125" t="s">
        <v>78</v>
      </c>
      <c r="AY101" s="118" t="s">
        <v>125</v>
      </c>
      <c r="BK101" s="126">
        <f>SUM(BK102:BK113)</f>
        <v>0</v>
      </c>
    </row>
    <row r="102" spans="2:65" s="1" customFormat="1" ht="21.75" customHeight="1">
      <c r="B102" s="129"/>
      <c r="C102" s="130" t="s">
        <v>78</v>
      </c>
      <c r="D102" s="130" t="s">
        <v>127</v>
      </c>
      <c r="E102" s="131" t="s">
        <v>128</v>
      </c>
      <c r="F102" s="132" t="s">
        <v>129</v>
      </c>
      <c r="G102" s="133" t="s">
        <v>130</v>
      </c>
      <c r="H102" s="134">
        <v>83.85</v>
      </c>
      <c r="I102" s="135"/>
      <c r="J102" s="136">
        <f>ROUND(I102*H102,2)</f>
        <v>0</v>
      </c>
      <c r="K102" s="132" t="s">
        <v>131</v>
      </c>
      <c r="L102" s="33"/>
      <c r="M102" s="137" t="s">
        <v>3</v>
      </c>
      <c r="N102" s="138" t="s">
        <v>42</v>
      </c>
      <c r="P102" s="139">
        <f>O102*H102</f>
        <v>0</v>
      </c>
      <c r="Q102" s="139">
        <v>0</v>
      </c>
      <c r="R102" s="139">
        <f>Q102*H102</f>
        <v>0</v>
      </c>
      <c r="S102" s="139">
        <v>0</v>
      </c>
      <c r="T102" s="140">
        <f>S102*H102</f>
        <v>0</v>
      </c>
      <c r="AR102" s="141" t="s">
        <v>132</v>
      </c>
      <c r="AT102" s="141" t="s">
        <v>127</v>
      </c>
      <c r="AU102" s="141" t="s">
        <v>80</v>
      </c>
      <c r="AY102" s="18" t="s">
        <v>125</v>
      </c>
      <c r="BE102" s="142">
        <f>IF(N102="základní",J102,0)</f>
        <v>0</v>
      </c>
      <c r="BF102" s="142">
        <f>IF(N102="snížená",J102,0)</f>
        <v>0</v>
      </c>
      <c r="BG102" s="142">
        <f>IF(N102="zákl. přenesená",J102,0)</f>
        <v>0</v>
      </c>
      <c r="BH102" s="142">
        <f>IF(N102="sníž. přenesená",J102,0)</f>
        <v>0</v>
      </c>
      <c r="BI102" s="142">
        <f>IF(N102="nulová",J102,0)</f>
        <v>0</v>
      </c>
      <c r="BJ102" s="18" t="s">
        <v>78</v>
      </c>
      <c r="BK102" s="142">
        <f>ROUND(I102*H102,2)</f>
        <v>0</v>
      </c>
      <c r="BL102" s="18" t="s">
        <v>132</v>
      </c>
      <c r="BM102" s="141" t="s">
        <v>133</v>
      </c>
    </row>
    <row r="103" spans="2:65" s="1" customFormat="1" ht="19.2">
      <c r="B103" s="33"/>
      <c r="D103" s="143" t="s">
        <v>134</v>
      </c>
      <c r="F103" s="144" t="s">
        <v>135</v>
      </c>
      <c r="I103" s="145"/>
      <c r="L103" s="33"/>
      <c r="M103" s="146"/>
      <c r="T103" s="54"/>
      <c r="AT103" s="18" t="s">
        <v>134</v>
      </c>
      <c r="AU103" s="18" t="s">
        <v>80</v>
      </c>
    </row>
    <row r="104" spans="2:65" s="1" customFormat="1" ht="10.199999999999999">
      <c r="B104" s="33"/>
      <c r="D104" s="147" t="s">
        <v>136</v>
      </c>
      <c r="F104" s="148" t="s">
        <v>137</v>
      </c>
      <c r="I104" s="145"/>
      <c r="L104" s="33"/>
      <c r="M104" s="146"/>
      <c r="T104" s="54"/>
      <c r="AT104" s="18" t="s">
        <v>136</v>
      </c>
      <c r="AU104" s="18" t="s">
        <v>80</v>
      </c>
    </row>
    <row r="105" spans="2:65" s="12" customFormat="1" ht="10.199999999999999">
      <c r="B105" s="149"/>
      <c r="D105" s="143" t="s">
        <v>138</v>
      </c>
      <c r="E105" s="150" t="s">
        <v>3</v>
      </c>
      <c r="F105" s="151" t="s">
        <v>139</v>
      </c>
      <c r="H105" s="150" t="s">
        <v>3</v>
      </c>
      <c r="I105" s="152"/>
      <c r="L105" s="149"/>
      <c r="M105" s="153"/>
      <c r="T105" s="154"/>
      <c r="AT105" s="150" t="s">
        <v>138</v>
      </c>
      <c r="AU105" s="150" t="s">
        <v>80</v>
      </c>
      <c r="AV105" s="12" t="s">
        <v>78</v>
      </c>
      <c r="AW105" s="12" t="s">
        <v>32</v>
      </c>
      <c r="AX105" s="12" t="s">
        <v>71</v>
      </c>
      <c r="AY105" s="150" t="s">
        <v>125</v>
      </c>
    </row>
    <row r="106" spans="2:65" s="13" customFormat="1" ht="10.199999999999999">
      <c r="B106" s="155"/>
      <c r="D106" s="143" t="s">
        <v>138</v>
      </c>
      <c r="E106" s="156" t="s">
        <v>3</v>
      </c>
      <c r="F106" s="157" t="s">
        <v>140</v>
      </c>
      <c r="H106" s="158">
        <v>83.85</v>
      </c>
      <c r="I106" s="159"/>
      <c r="L106" s="155"/>
      <c r="M106" s="160"/>
      <c r="T106" s="161"/>
      <c r="AT106" s="156" t="s">
        <v>138</v>
      </c>
      <c r="AU106" s="156" t="s">
        <v>80</v>
      </c>
      <c r="AV106" s="13" t="s">
        <v>80</v>
      </c>
      <c r="AW106" s="13" t="s">
        <v>32</v>
      </c>
      <c r="AX106" s="13" t="s">
        <v>71</v>
      </c>
      <c r="AY106" s="156" t="s">
        <v>125</v>
      </c>
    </row>
    <row r="107" spans="2:65" s="14" customFormat="1" ht="10.199999999999999">
      <c r="B107" s="162"/>
      <c r="D107" s="143" t="s">
        <v>138</v>
      </c>
      <c r="E107" s="163" t="s">
        <v>3</v>
      </c>
      <c r="F107" s="164" t="s">
        <v>141</v>
      </c>
      <c r="H107" s="165">
        <v>83.85</v>
      </c>
      <c r="I107" s="166"/>
      <c r="L107" s="162"/>
      <c r="M107" s="167"/>
      <c r="T107" s="168"/>
      <c r="AT107" s="163" t="s">
        <v>138</v>
      </c>
      <c r="AU107" s="163" t="s">
        <v>80</v>
      </c>
      <c r="AV107" s="14" t="s">
        <v>132</v>
      </c>
      <c r="AW107" s="14" t="s">
        <v>32</v>
      </c>
      <c r="AX107" s="14" t="s">
        <v>78</v>
      </c>
      <c r="AY107" s="163" t="s">
        <v>125</v>
      </c>
    </row>
    <row r="108" spans="2:65" s="1" customFormat="1" ht="16.5" customHeight="1">
      <c r="B108" s="129"/>
      <c r="C108" s="130" t="s">
        <v>80</v>
      </c>
      <c r="D108" s="130" t="s">
        <v>127</v>
      </c>
      <c r="E108" s="131" t="s">
        <v>142</v>
      </c>
      <c r="F108" s="132" t="s">
        <v>143</v>
      </c>
      <c r="G108" s="133" t="s">
        <v>130</v>
      </c>
      <c r="H108" s="134">
        <v>83.85</v>
      </c>
      <c r="I108" s="135"/>
      <c r="J108" s="136">
        <f>ROUND(I108*H108,2)</f>
        <v>0</v>
      </c>
      <c r="K108" s="132" t="s">
        <v>131</v>
      </c>
      <c r="L108" s="33"/>
      <c r="M108" s="137" t="s">
        <v>3</v>
      </c>
      <c r="N108" s="138" t="s">
        <v>42</v>
      </c>
      <c r="P108" s="139">
        <f>O108*H108</f>
        <v>0</v>
      </c>
      <c r="Q108" s="139">
        <v>0</v>
      </c>
      <c r="R108" s="139">
        <f>Q108*H108</f>
        <v>0</v>
      </c>
      <c r="S108" s="139">
        <v>0</v>
      </c>
      <c r="T108" s="140">
        <f>S108*H108</f>
        <v>0</v>
      </c>
      <c r="AR108" s="141" t="s">
        <v>132</v>
      </c>
      <c r="AT108" s="141" t="s">
        <v>127</v>
      </c>
      <c r="AU108" s="141" t="s">
        <v>80</v>
      </c>
      <c r="AY108" s="18" t="s">
        <v>125</v>
      </c>
      <c r="BE108" s="142">
        <f>IF(N108="základní",J108,0)</f>
        <v>0</v>
      </c>
      <c r="BF108" s="142">
        <f>IF(N108="snížená",J108,0)</f>
        <v>0</v>
      </c>
      <c r="BG108" s="142">
        <f>IF(N108="zákl. přenesená",J108,0)</f>
        <v>0</v>
      </c>
      <c r="BH108" s="142">
        <f>IF(N108="sníž. přenesená",J108,0)</f>
        <v>0</v>
      </c>
      <c r="BI108" s="142">
        <f>IF(N108="nulová",J108,0)</f>
        <v>0</v>
      </c>
      <c r="BJ108" s="18" t="s">
        <v>78</v>
      </c>
      <c r="BK108" s="142">
        <f>ROUND(I108*H108,2)</f>
        <v>0</v>
      </c>
      <c r="BL108" s="18" t="s">
        <v>132</v>
      </c>
      <c r="BM108" s="141" t="s">
        <v>144</v>
      </c>
    </row>
    <row r="109" spans="2:65" s="1" customFormat="1" ht="19.2">
      <c r="B109" s="33"/>
      <c r="D109" s="143" t="s">
        <v>134</v>
      </c>
      <c r="F109" s="144" t="s">
        <v>145</v>
      </c>
      <c r="I109" s="145"/>
      <c r="L109" s="33"/>
      <c r="M109" s="146"/>
      <c r="T109" s="54"/>
      <c r="AT109" s="18" t="s">
        <v>134</v>
      </c>
      <c r="AU109" s="18" t="s">
        <v>80</v>
      </c>
    </row>
    <row r="110" spans="2:65" s="1" customFormat="1" ht="10.199999999999999">
      <c r="B110" s="33"/>
      <c r="D110" s="147" t="s">
        <v>136</v>
      </c>
      <c r="F110" s="148" t="s">
        <v>146</v>
      </c>
      <c r="I110" s="145"/>
      <c r="L110" s="33"/>
      <c r="M110" s="146"/>
      <c r="T110" s="54"/>
      <c r="AT110" s="18" t="s">
        <v>136</v>
      </c>
      <c r="AU110" s="18" t="s">
        <v>80</v>
      </c>
    </row>
    <row r="111" spans="2:65" s="12" customFormat="1" ht="10.199999999999999">
      <c r="B111" s="149"/>
      <c r="D111" s="143" t="s">
        <v>138</v>
      </c>
      <c r="E111" s="150" t="s">
        <v>3</v>
      </c>
      <c r="F111" s="151" t="s">
        <v>147</v>
      </c>
      <c r="H111" s="150" t="s">
        <v>3</v>
      </c>
      <c r="I111" s="152"/>
      <c r="L111" s="149"/>
      <c r="M111" s="153"/>
      <c r="T111" s="154"/>
      <c r="AT111" s="150" t="s">
        <v>138</v>
      </c>
      <c r="AU111" s="150" t="s">
        <v>80</v>
      </c>
      <c r="AV111" s="12" t="s">
        <v>78</v>
      </c>
      <c r="AW111" s="12" t="s">
        <v>32</v>
      </c>
      <c r="AX111" s="12" t="s">
        <v>71</v>
      </c>
      <c r="AY111" s="150" t="s">
        <v>125</v>
      </c>
    </row>
    <row r="112" spans="2:65" s="13" customFormat="1" ht="10.199999999999999">
      <c r="B112" s="155"/>
      <c r="D112" s="143" t="s">
        <v>138</v>
      </c>
      <c r="E112" s="156" t="s">
        <v>3</v>
      </c>
      <c r="F112" s="157" t="s">
        <v>140</v>
      </c>
      <c r="H112" s="158">
        <v>83.85</v>
      </c>
      <c r="I112" s="159"/>
      <c r="L112" s="155"/>
      <c r="M112" s="160"/>
      <c r="T112" s="161"/>
      <c r="AT112" s="156" t="s">
        <v>138</v>
      </c>
      <c r="AU112" s="156" t="s">
        <v>80</v>
      </c>
      <c r="AV112" s="13" t="s">
        <v>80</v>
      </c>
      <c r="AW112" s="13" t="s">
        <v>32</v>
      </c>
      <c r="AX112" s="13" t="s">
        <v>71</v>
      </c>
      <c r="AY112" s="156" t="s">
        <v>125</v>
      </c>
    </row>
    <row r="113" spans="2:65" s="14" customFormat="1" ht="10.199999999999999">
      <c r="B113" s="162"/>
      <c r="D113" s="143" t="s">
        <v>138</v>
      </c>
      <c r="E113" s="163" t="s">
        <v>3</v>
      </c>
      <c r="F113" s="164" t="s">
        <v>141</v>
      </c>
      <c r="H113" s="165">
        <v>83.85</v>
      </c>
      <c r="I113" s="166"/>
      <c r="L113" s="162"/>
      <c r="M113" s="167"/>
      <c r="T113" s="168"/>
      <c r="AT113" s="163" t="s">
        <v>138</v>
      </c>
      <c r="AU113" s="163" t="s">
        <v>80</v>
      </c>
      <c r="AV113" s="14" t="s">
        <v>132</v>
      </c>
      <c r="AW113" s="14" t="s">
        <v>32</v>
      </c>
      <c r="AX113" s="14" t="s">
        <v>78</v>
      </c>
      <c r="AY113" s="163" t="s">
        <v>125</v>
      </c>
    </row>
    <row r="114" spans="2:65" s="11" customFormat="1" ht="22.8" customHeight="1">
      <c r="B114" s="117"/>
      <c r="D114" s="118" t="s">
        <v>70</v>
      </c>
      <c r="E114" s="127" t="s">
        <v>80</v>
      </c>
      <c r="F114" s="127" t="s">
        <v>148</v>
      </c>
      <c r="I114" s="120"/>
      <c r="J114" s="128">
        <f>BK114</f>
        <v>0</v>
      </c>
      <c r="L114" s="117"/>
      <c r="M114" s="122"/>
      <c r="P114" s="123">
        <f>SUM(P115:P133)</f>
        <v>0</v>
      </c>
      <c r="R114" s="123">
        <f>SUM(R115:R133)</f>
        <v>1.2857921999999999</v>
      </c>
      <c r="T114" s="124">
        <f>SUM(T115:T133)</f>
        <v>0</v>
      </c>
      <c r="AR114" s="118" t="s">
        <v>78</v>
      </c>
      <c r="AT114" s="125" t="s">
        <v>70</v>
      </c>
      <c r="AU114" s="125" t="s">
        <v>78</v>
      </c>
      <c r="AY114" s="118" t="s">
        <v>125</v>
      </c>
      <c r="BK114" s="126">
        <f>SUM(BK115:BK133)</f>
        <v>0</v>
      </c>
    </row>
    <row r="115" spans="2:65" s="1" customFormat="1" ht="16.5" customHeight="1">
      <c r="B115" s="129"/>
      <c r="C115" s="130" t="s">
        <v>149</v>
      </c>
      <c r="D115" s="130" t="s">
        <v>127</v>
      </c>
      <c r="E115" s="131" t="s">
        <v>150</v>
      </c>
      <c r="F115" s="132" t="s">
        <v>151</v>
      </c>
      <c r="G115" s="133" t="s">
        <v>152</v>
      </c>
      <c r="H115" s="134">
        <v>2028</v>
      </c>
      <c r="I115" s="135"/>
      <c r="J115" s="136">
        <f>ROUND(I115*H115,2)</f>
        <v>0</v>
      </c>
      <c r="K115" s="132" t="s">
        <v>131</v>
      </c>
      <c r="L115" s="33"/>
      <c r="M115" s="137" t="s">
        <v>3</v>
      </c>
      <c r="N115" s="138" t="s">
        <v>42</v>
      </c>
      <c r="P115" s="139">
        <f>O115*H115</f>
        <v>0</v>
      </c>
      <c r="Q115" s="139">
        <v>1E-4</v>
      </c>
      <c r="R115" s="139">
        <f>Q115*H115</f>
        <v>0.20280000000000001</v>
      </c>
      <c r="S115" s="139">
        <v>0</v>
      </c>
      <c r="T115" s="140">
        <f>S115*H115</f>
        <v>0</v>
      </c>
      <c r="AR115" s="141" t="s">
        <v>132</v>
      </c>
      <c r="AT115" s="141" t="s">
        <v>127</v>
      </c>
      <c r="AU115" s="141" t="s">
        <v>80</v>
      </c>
      <c r="AY115" s="18" t="s">
        <v>125</v>
      </c>
      <c r="BE115" s="142">
        <f>IF(N115="základní",J115,0)</f>
        <v>0</v>
      </c>
      <c r="BF115" s="142">
        <f>IF(N115="snížená",J115,0)</f>
        <v>0</v>
      </c>
      <c r="BG115" s="142">
        <f>IF(N115="zákl. přenesená",J115,0)</f>
        <v>0</v>
      </c>
      <c r="BH115" s="142">
        <f>IF(N115="sníž. přenesená",J115,0)</f>
        <v>0</v>
      </c>
      <c r="BI115" s="142">
        <f>IF(N115="nulová",J115,0)</f>
        <v>0</v>
      </c>
      <c r="BJ115" s="18" t="s">
        <v>78</v>
      </c>
      <c r="BK115" s="142">
        <f>ROUND(I115*H115,2)</f>
        <v>0</v>
      </c>
      <c r="BL115" s="18" t="s">
        <v>132</v>
      </c>
      <c r="BM115" s="141" t="s">
        <v>153</v>
      </c>
    </row>
    <row r="116" spans="2:65" s="1" customFormat="1" ht="19.2">
      <c r="B116" s="33"/>
      <c r="D116" s="143" t="s">
        <v>134</v>
      </c>
      <c r="F116" s="144" t="s">
        <v>154</v>
      </c>
      <c r="I116" s="145"/>
      <c r="L116" s="33"/>
      <c r="M116" s="146"/>
      <c r="T116" s="54"/>
      <c r="AT116" s="18" t="s">
        <v>134</v>
      </c>
      <c r="AU116" s="18" t="s">
        <v>80</v>
      </c>
    </row>
    <row r="117" spans="2:65" s="1" customFormat="1" ht="10.199999999999999">
      <c r="B117" s="33"/>
      <c r="D117" s="147" t="s">
        <v>136</v>
      </c>
      <c r="F117" s="148" t="s">
        <v>155</v>
      </c>
      <c r="I117" s="145"/>
      <c r="L117" s="33"/>
      <c r="M117" s="146"/>
      <c r="T117" s="54"/>
      <c r="AT117" s="18" t="s">
        <v>136</v>
      </c>
      <c r="AU117" s="18" t="s">
        <v>80</v>
      </c>
    </row>
    <row r="118" spans="2:65" s="13" customFormat="1" ht="10.199999999999999">
      <c r="B118" s="155"/>
      <c r="D118" s="143" t="s">
        <v>138</v>
      </c>
      <c r="E118" s="156" t="s">
        <v>3</v>
      </c>
      <c r="F118" s="157" t="s">
        <v>156</v>
      </c>
      <c r="H118" s="158">
        <v>2028</v>
      </c>
      <c r="I118" s="159"/>
      <c r="L118" s="155"/>
      <c r="M118" s="160"/>
      <c r="T118" s="161"/>
      <c r="AT118" s="156" t="s">
        <v>138</v>
      </c>
      <c r="AU118" s="156" t="s">
        <v>80</v>
      </c>
      <c r="AV118" s="13" t="s">
        <v>80</v>
      </c>
      <c r="AW118" s="13" t="s">
        <v>32</v>
      </c>
      <c r="AX118" s="13" t="s">
        <v>71</v>
      </c>
      <c r="AY118" s="156" t="s">
        <v>125</v>
      </c>
    </row>
    <row r="119" spans="2:65" s="14" customFormat="1" ht="10.199999999999999">
      <c r="B119" s="162"/>
      <c r="D119" s="143" t="s">
        <v>138</v>
      </c>
      <c r="E119" s="163" t="s">
        <v>3</v>
      </c>
      <c r="F119" s="164" t="s">
        <v>141</v>
      </c>
      <c r="H119" s="165">
        <v>2028</v>
      </c>
      <c r="I119" s="166"/>
      <c r="L119" s="162"/>
      <c r="M119" s="167"/>
      <c r="T119" s="168"/>
      <c r="AT119" s="163" t="s">
        <v>138</v>
      </c>
      <c r="AU119" s="163" t="s">
        <v>80</v>
      </c>
      <c r="AV119" s="14" t="s">
        <v>132</v>
      </c>
      <c r="AW119" s="14" t="s">
        <v>32</v>
      </c>
      <c r="AX119" s="14" t="s">
        <v>78</v>
      </c>
      <c r="AY119" s="163" t="s">
        <v>125</v>
      </c>
    </row>
    <row r="120" spans="2:65" s="1" customFormat="1" ht="16.5" customHeight="1">
      <c r="B120" s="129"/>
      <c r="C120" s="169" t="s">
        <v>132</v>
      </c>
      <c r="D120" s="169" t="s">
        <v>157</v>
      </c>
      <c r="E120" s="170" t="s">
        <v>158</v>
      </c>
      <c r="F120" s="171" t="s">
        <v>159</v>
      </c>
      <c r="G120" s="172" t="s">
        <v>152</v>
      </c>
      <c r="H120" s="173">
        <v>2332.1999999999998</v>
      </c>
      <c r="I120" s="174"/>
      <c r="J120" s="175">
        <f>ROUND(I120*H120,2)</f>
        <v>0</v>
      </c>
      <c r="K120" s="171" t="s">
        <v>131</v>
      </c>
      <c r="L120" s="176"/>
      <c r="M120" s="177" t="s">
        <v>3</v>
      </c>
      <c r="N120" s="178" t="s">
        <v>42</v>
      </c>
      <c r="P120" s="139">
        <f>O120*H120</f>
        <v>0</v>
      </c>
      <c r="Q120" s="139">
        <v>4.0000000000000002E-4</v>
      </c>
      <c r="R120" s="139">
        <f>Q120*H120</f>
        <v>0.93287999999999993</v>
      </c>
      <c r="S120" s="139">
        <v>0</v>
      </c>
      <c r="T120" s="140">
        <f>S120*H120</f>
        <v>0</v>
      </c>
      <c r="AR120" s="141" t="s">
        <v>160</v>
      </c>
      <c r="AT120" s="141" t="s">
        <v>157</v>
      </c>
      <c r="AU120" s="141" t="s">
        <v>80</v>
      </c>
      <c r="AY120" s="18" t="s">
        <v>125</v>
      </c>
      <c r="BE120" s="142">
        <f>IF(N120="základní",J120,0)</f>
        <v>0</v>
      </c>
      <c r="BF120" s="142">
        <f>IF(N120="snížená",J120,0)</f>
        <v>0</v>
      </c>
      <c r="BG120" s="142">
        <f>IF(N120="zákl. přenesená",J120,0)</f>
        <v>0</v>
      </c>
      <c r="BH120" s="142">
        <f>IF(N120="sníž. přenesená",J120,0)</f>
        <v>0</v>
      </c>
      <c r="BI120" s="142">
        <f>IF(N120="nulová",J120,0)</f>
        <v>0</v>
      </c>
      <c r="BJ120" s="18" t="s">
        <v>78</v>
      </c>
      <c r="BK120" s="142">
        <f>ROUND(I120*H120,2)</f>
        <v>0</v>
      </c>
      <c r="BL120" s="18" t="s">
        <v>132</v>
      </c>
      <c r="BM120" s="141" t="s">
        <v>161</v>
      </c>
    </row>
    <row r="121" spans="2:65" s="1" customFormat="1" ht="10.199999999999999">
      <c r="B121" s="33"/>
      <c r="D121" s="143" t="s">
        <v>134</v>
      </c>
      <c r="F121" s="144" t="s">
        <v>159</v>
      </c>
      <c r="I121" s="145"/>
      <c r="L121" s="33"/>
      <c r="M121" s="146"/>
      <c r="T121" s="54"/>
      <c r="AT121" s="18" t="s">
        <v>134</v>
      </c>
      <c r="AU121" s="18" t="s">
        <v>80</v>
      </c>
    </row>
    <row r="122" spans="2:65" s="13" customFormat="1" ht="10.199999999999999">
      <c r="B122" s="155"/>
      <c r="D122" s="143" t="s">
        <v>138</v>
      </c>
      <c r="E122" s="156" t="s">
        <v>3</v>
      </c>
      <c r="F122" s="157" t="s">
        <v>162</v>
      </c>
      <c r="H122" s="158">
        <v>2332.1999999999998</v>
      </c>
      <c r="I122" s="159"/>
      <c r="L122" s="155"/>
      <c r="M122" s="160"/>
      <c r="T122" s="161"/>
      <c r="AT122" s="156" t="s">
        <v>138</v>
      </c>
      <c r="AU122" s="156" t="s">
        <v>80</v>
      </c>
      <c r="AV122" s="13" t="s">
        <v>80</v>
      </c>
      <c r="AW122" s="13" t="s">
        <v>32</v>
      </c>
      <c r="AX122" s="13" t="s">
        <v>71</v>
      </c>
      <c r="AY122" s="156" t="s">
        <v>125</v>
      </c>
    </row>
    <row r="123" spans="2:65" s="14" customFormat="1" ht="10.199999999999999">
      <c r="B123" s="162"/>
      <c r="D123" s="143" t="s">
        <v>138</v>
      </c>
      <c r="E123" s="163" t="s">
        <v>3</v>
      </c>
      <c r="F123" s="164" t="s">
        <v>141</v>
      </c>
      <c r="H123" s="165">
        <v>2332.1999999999998</v>
      </c>
      <c r="I123" s="166"/>
      <c r="L123" s="162"/>
      <c r="M123" s="167"/>
      <c r="T123" s="168"/>
      <c r="AT123" s="163" t="s">
        <v>138</v>
      </c>
      <c r="AU123" s="163" t="s">
        <v>80</v>
      </c>
      <c r="AV123" s="14" t="s">
        <v>132</v>
      </c>
      <c r="AW123" s="14" t="s">
        <v>32</v>
      </c>
      <c r="AX123" s="14" t="s">
        <v>78</v>
      </c>
      <c r="AY123" s="163" t="s">
        <v>125</v>
      </c>
    </row>
    <row r="124" spans="2:65" s="1" customFormat="1" ht="16.5" customHeight="1">
      <c r="B124" s="129"/>
      <c r="C124" s="130" t="s">
        <v>163</v>
      </c>
      <c r="D124" s="130" t="s">
        <v>127</v>
      </c>
      <c r="E124" s="131" t="s">
        <v>164</v>
      </c>
      <c r="F124" s="132" t="s">
        <v>165</v>
      </c>
      <c r="G124" s="133" t="s">
        <v>166</v>
      </c>
      <c r="H124" s="134">
        <v>1430</v>
      </c>
      <c r="I124" s="135"/>
      <c r="J124" s="136">
        <f>ROUND(I124*H124,2)</f>
        <v>0</v>
      </c>
      <c r="K124" s="132" t="s">
        <v>3</v>
      </c>
      <c r="L124" s="33"/>
      <c r="M124" s="137" t="s">
        <v>3</v>
      </c>
      <c r="N124" s="138" t="s">
        <v>42</v>
      </c>
      <c r="P124" s="139">
        <f>O124*H124</f>
        <v>0</v>
      </c>
      <c r="Q124" s="139">
        <v>0</v>
      </c>
      <c r="R124" s="139">
        <f>Q124*H124</f>
        <v>0</v>
      </c>
      <c r="S124" s="139">
        <v>0</v>
      </c>
      <c r="T124" s="140">
        <f>S124*H124</f>
        <v>0</v>
      </c>
      <c r="AR124" s="141" t="s">
        <v>132</v>
      </c>
      <c r="AT124" s="141" t="s">
        <v>127</v>
      </c>
      <c r="AU124" s="141" t="s">
        <v>80</v>
      </c>
      <c r="AY124" s="18" t="s">
        <v>125</v>
      </c>
      <c r="BE124" s="142">
        <f>IF(N124="základní",J124,0)</f>
        <v>0</v>
      </c>
      <c r="BF124" s="142">
        <f>IF(N124="snížená",J124,0)</f>
        <v>0</v>
      </c>
      <c r="BG124" s="142">
        <f>IF(N124="zákl. přenesená",J124,0)</f>
        <v>0</v>
      </c>
      <c r="BH124" s="142">
        <f>IF(N124="sníž. přenesená",J124,0)</f>
        <v>0</v>
      </c>
      <c r="BI124" s="142">
        <f>IF(N124="nulová",J124,0)</f>
        <v>0</v>
      </c>
      <c r="BJ124" s="18" t="s">
        <v>78</v>
      </c>
      <c r="BK124" s="142">
        <f>ROUND(I124*H124,2)</f>
        <v>0</v>
      </c>
      <c r="BL124" s="18" t="s">
        <v>132</v>
      </c>
      <c r="BM124" s="141" t="s">
        <v>167</v>
      </c>
    </row>
    <row r="125" spans="2:65" s="1" customFormat="1" ht="10.199999999999999">
      <c r="B125" s="33"/>
      <c r="D125" s="143" t="s">
        <v>134</v>
      </c>
      <c r="F125" s="144" t="s">
        <v>165</v>
      </c>
      <c r="I125" s="145"/>
      <c r="L125" s="33"/>
      <c r="M125" s="146"/>
      <c r="T125" s="54"/>
      <c r="AT125" s="18" t="s">
        <v>134</v>
      </c>
      <c r="AU125" s="18" t="s">
        <v>80</v>
      </c>
    </row>
    <row r="126" spans="2:65" s="13" customFormat="1" ht="10.199999999999999">
      <c r="B126" s="155"/>
      <c r="D126" s="143" t="s">
        <v>138</v>
      </c>
      <c r="E126" s="156" t="s">
        <v>3</v>
      </c>
      <c r="F126" s="157" t="s">
        <v>168</v>
      </c>
      <c r="H126" s="158">
        <v>1430</v>
      </c>
      <c r="I126" s="159"/>
      <c r="L126" s="155"/>
      <c r="M126" s="160"/>
      <c r="T126" s="161"/>
      <c r="AT126" s="156" t="s">
        <v>138</v>
      </c>
      <c r="AU126" s="156" t="s">
        <v>80</v>
      </c>
      <c r="AV126" s="13" t="s">
        <v>80</v>
      </c>
      <c r="AW126" s="13" t="s">
        <v>32</v>
      </c>
      <c r="AX126" s="13" t="s">
        <v>71</v>
      </c>
      <c r="AY126" s="156" t="s">
        <v>125</v>
      </c>
    </row>
    <row r="127" spans="2:65" s="14" customFormat="1" ht="10.199999999999999">
      <c r="B127" s="162"/>
      <c r="D127" s="143" t="s">
        <v>138</v>
      </c>
      <c r="E127" s="163" t="s">
        <v>3</v>
      </c>
      <c r="F127" s="164" t="s">
        <v>141</v>
      </c>
      <c r="H127" s="165">
        <v>1430</v>
      </c>
      <c r="I127" s="166"/>
      <c r="L127" s="162"/>
      <c r="M127" s="167"/>
      <c r="T127" s="168"/>
      <c r="AT127" s="163" t="s">
        <v>138</v>
      </c>
      <c r="AU127" s="163" t="s">
        <v>80</v>
      </c>
      <c r="AV127" s="14" t="s">
        <v>132</v>
      </c>
      <c r="AW127" s="14" t="s">
        <v>32</v>
      </c>
      <c r="AX127" s="14" t="s">
        <v>78</v>
      </c>
      <c r="AY127" s="163" t="s">
        <v>125</v>
      </c>
    </row>
    <row r="128" spans="2:65" s="1" customFormat="1" ht="16.5" customHeight="1">
      <c r="B128" s="129"/>
      <c r="C128" s="130" t="s">
        <v>169</v>
      </c>
      <c r="D128" s="130" t="s">
        <v>127</v>
      </c>
      <c r="E128" s="131" t="s">
        <v>170</v>
      </c>
      <c r="F128" s="132" t="s">
        <v>171</v>
      </c>
      <c r="G128" s="133" t="s">
        <v>130</v>
      </c>
      <c r="H128" s="134">
        <v>0.06</v>
      </c>
      <c r="I128" s="135"/>
      <c r="J128" s="136">
        <f>ROUND(I128*H128,2)</f>
        <v>0</v>
      </c>
      <c r="K128" s="132" t="s">
        <v>131</v>
      </c>
      <c r="L128" s="33"/>
      <c r="M128" s="137" t="s">
        <v>3</v>
      </c>
      <c r="N128" s="138" t="s">
        <v>42</v>
      </c>
      <c r="P128" s="139">
        <f>O128*H128</f>
        <v>0</v>
      </c>
      <c r="Q128" s="139">
        <v>2.5018699999999998</v>
      </c>
      <c r="R128" s="139">
        <f>Q128*H128</f>
        <v>0.15011219999999997</v>
      </c>
      <c r="S128" s="139">
        <v>0</v>
      </c>
      <c r="T128" s="140">
        <f>S128*H128</f>
        <v>0</v>
      </c>
      <c r="AR128" s="141" t="s">
        <v>132</v>
      </c>
      <c r="AT128" s="141" t="s">
        <v>127</v>
      </c>
      <c r="AU128" s="141" t="s">
        <v>80</v>
      </c>
      <c r="AY128" s="18" t="s">
        <v>125</v>
      </c>
      <c r="BE128" s="142">
        <f>IF(N128="základní",J128,0)</f>
        <v>0</v>
      </c>
      <c r="BF128" s="142">
        <f>IF(N128="snížená",J128,0)</f>
        <v>0</v>
      </c>
      <c r="BG128" s="142">
        <f>IF(N128="zákl. přenesená",J128,0)</f>
        <v>0</v>
      </c>
      <c r="BH128" s="142">
        <f>IF(N128="sníž. přenesená",J128,0)</f>
        <v>0</v>
      </c>
      <c r="BI128" s="142">
        <f>IF(N128="nulová",J128,0)</f>
        <v>0</v>
      </c>
      <c r="BJ128" s="18" t="s">
        <v>78</v>
      </c>
      <c r="BK128" s="142">
        <f>ROUND(I128*H128,2)</f>
        <v>0</v>
      </c>
      <c r="BL128" s="18" t="s">
        <v>132</v>
      </c>
      <c r="BM128" s="141" t="s">
        <v>172</v>
      </c>
    </row>
    <row r="129" spans="2:65" s="1" customFormat="1" ht="10.199999999999999">
      <c r="B129" s="33"/>
      <c r="D129" s="143" t="s">
        <v>134</v>
      </c>
      <c r="F129" s="144" t="s">
        <v>173</v>
      </c>
      <c r="I129" s="145"/>
      <c r="L129" s="33"/>
      <c r="M129" s="146"/>
      <c r="T129" s="54"/>
      <c r="AT129" s="18" t="s">
        <v>134</v>
      </c>
      <c r="AU129" s="18" t="s">
        <v>80</v>
      </c>
    </row>
    <row r="130" spans="2:65" s="1" customFormat="1" ht="10.199999999999999">
      <c r="B130" s="33"/>
      <c r="D130" s="147" t="s">
        <v>136</v>
      </c>
      <c r="F130" s="148" t="s">
        <v>174</v>
      </c>
      <c r="I130" s="145"/>
      <c r="L130" s="33"/>
      <c r="M130" s="146"/>
      <c r="T130" s="54"/>
      <c r="AT130" s="18" t="s">
        <v>136</v>
      </c>
      <c r="AU130" s="18" t="s">
        <v>80</v>
      </c>
    </row>
    <row r="131" spans="2:65" s="12" customFormat="1" ht="10.199999999999999">
      <c r="B131" s="149"/>
      <c r="D131" s="143" t="s">
        <v>138</v>
      </c>
      <c r="E131" s="150" t="s">
        <v>3</v>
      </c>
      <c r="F131" s="151" t="s">
        <v>175</v>
      </c>
      <c r="H131" s="150" t="s">
        <v>3</v>
      </c>
      <c r="I131" s="152"/>
      <c r="L131" s="149"/>
      <c r="M131" s="153"/>
      <c r="T131" s="154"/>
      <c r="AT131" s="150" t="s">
        <v>138</v>
      </c>
      <c r="AU131" s="150" t="s">
        <v>80</v>
      </c>
      <c r="AV131" s="12" t="s">
        <v>78</v>
      </c>
      <c r="AW131" s="12" t="s">
        <v>32</v>
      </c>
      <c r="AX131" s="12" t="s">
        <v>71</v>
      </c>
      <c r="AY131" s="150" t="s">
        <v>125</v>
      </c>
    </row>
    <row r="132" spans="2:65" s="13" customFormat="1" ht="10.199999999999999">
      <c r="B132" s="155"/>
      <c r="D132" s="143" t="s">
        <v>138</v>
      </c>
      <c r="E132" s="156" t="s">
        <v>3</v>
      </c>
      <c r="F132" s="157" t="s">
        <v>176</v>
      </c>
      <c r="H132" s="158">
        <v>0.06</v>
      </c>
      <c r="I132" s="159"/>
      <c r="L132" s="155"/>
      <c r="M132" s="160"/>
      <c r="T132" s="161"/>
      <c r="AT132" s="156" t="s">
        <v>138</v>
      </c>
      <c r="AU132" s="156" t="s">
        <v>80</v>
      </c>
      <c r="AV132" s="13" t="s">
        <v>80</v>
      </c>
      <c r="AW132" s="13" t="s">
        <v>32</v>
      </c>
      <c r="AX132" s="13" t="s">
        <v>71</v>
      </c>
      <c r="AY132" s="156" t="s">
        <v>125</v>
      </c>
    </row>
    <row r="133" spans="2:65" s="14" customFormat="1" ht="10.199999999999999">
      <c r="B133" s="162"/>
      <c r="D133" s="143" t="s">
        <v>138</v>
      </c>
      <c r="E133" s="163" t="s">
        <v>3</v>
      </c>
      <c r="F133" s="164" t="s">
        <v>141</v>
      </c>
      <c r="H133" s="165">
        <v>0.06</v>
      </c>
      <c r="I133" s="166"/>
      <c r="L133" s="162"/>
      <c r="M133" s="167"/>
      <c r="T133" s="168"/>
      <c r="AT133" s="163" t="s">
        <v>138</v>
      </c>
      <c r="AU133" s="163" t="s">
        <v>80</v>
      </c>
      <c r="AV133" s="14" t="s">
        <v>132</v>
      </c>
      <c r="AW133" s="14" t="s">
        <v>32</v>
      </c>
      <c r="AX133" s="14" t="s">
        <v>78</v>
      </c>
      <c r="AY133" s="163" t="s">
        <v>125</v>
      </c>
    </row>
    <row r="134" spans="2:65" s="11" customFormat="1" ht="22.8" customHeight="1">
      <c r="B134" s="117"/>
      <c r="D134" s="118" t="s">
        <v>70</v>
      </c>
      <c r="E134" s="127" t="s">
        <v>163</v>
      </c>
      <c r="F134" s="127" t="s">
        <v>177</v>
      </c>
      <c r="I134" s="120"/>
      <c r="J134" s="128">
        <f>BK134</f>
        <v>0</v>
      </c>
      <c r="L134" s="117"/>
      <c r="M134" s="122"/>
      <c r="P134" s="123">
        <f>SUM(P135:P218)</f>
        <v>0</v>
      </c>
      <c r="R134" s="123">
        <f>SUM(R135:R218)</f>
        <v>171.46122</v>
      </c>
      <c r="T134" s="124">
        <f>SUM(T135:T218)</f>
        <v>239.06934999999999</v>
      </c>
      <c r="AR134" s="118" t="s">
        <v>78</v>
      </c>
      <c r="AT134" s="125" t="s">
        <v>70</v>
      </c>
      <c r="AU134" s="125" t="s">
        <v>78</v>
      </c>
      <c r="AY134" s="118" t="s">
        <v>125</v>
      </c>
      <c r="BK134" s="126">
        <f>SUM(BK135:BK218)</f>
        <v>0</v>
      </c>
    </row>
    <row r="135" spans="2:65" s="1" customFormat="1" ht="16.5" customHeight="1">
      <c r="B135" s="129"/>
      <c r="C135" s="130" t="s">
        <v>178</v>
      </c>
      <c r="D135" s="130" t="s">
        <v>127</v>
      </c>
      <c r="E135" s="131" t="s">
        <v>179</v>
      </c>
      <c r="F135" s="132" t="s">
        <v>180</v>
      </c>
      <c r="G135" s="133" t="s">
        <v>181</v>
      </c>
      <c r="H135" s="134">
        <v>650</v>
      </c>
      <c r="I135" s="135"/>
      <c r="J135" s="136">
        <f>ROUND(I135*H135,2)</f>
        <v>0</v>
      </c>
      <c r="K135" s="132" t="s">
        <v>3</v>
      </c>
      <c r="L135" s="33"/>
      <c r="M135" s="137" t="s">
        <v>3</v>
      </c>
      <c r="N135" s="138" t="s">
        <v>42</v>
      </c>
      <c r="P135" s="139">
        <f>O135*H135</f>
        <v>0</v>
      </c>
      <c r="Q135" s="139">
        <v>0</v>
      </c>
      <c r="R135" s="139">
        <f>Q135*H135</f>
        <v>0</v>
      </c>
      <c r="S135" s="139">
        <v>0</v>
      </c>
      <c r="T135" s="140">
        <f>S135*H135</f>
        <v>0</v>
      </c>
      <c r="AR135" s="141" t="s">
        <v>132</v>
      </c>
      <c r="AT135" s="141" t="s">
        <v>127</v>
      </c>
      <c r="AU135" s="141" t="s">
        <v>80</v>
      </c>
      <c r="AY135" s="18" t="s">
        <v>125</v>
      </c>
      <c r="BE135" s="142">
        <f>IF(N135="základní",J135,0)</f>
        <v>0</v>
      </c>
      <c r="BF135" s="142">
        <f>IF(N135="snížená",J135,0)</f>
        <v>0</v>
      </c>
      <c r="BG135" s="142">
        <f>IF(N135="zákl. přenesená",J135,0)</f>
        <v>0</v>
      </c>
      <c r="BH135" s="142">
        <f>IF(N135="sníž. přenesená",J135,0)</f>
        <v>0</v>
      </c>
      <c r="BI135" s="142">
        <f>IF(N135="nulová",J135,0)</f>
        <v>0</v>
      </c>
      <c r="BJ135" s="18" t="s">
        <v>78</v>
      </c>
      <c r="BK135" s="142">
        <f>ROUND(I135*H135,2)</f>
        <v>0</v>
      </c>
      <c r="BL135" s="18" t="s">
        <v>132</v>
      </c>
      <c r="BM135" s="141" t="s">
        <v>182</v>
      </c>
    </row>
    <row r="136" spans="2:65" s="1" customFormat="1" ht="10.199999999999999">
      <c r="B136" s="33"/>
      <c r="D136" s="143" t="s">
        <v>134</v>
      </c>
      <c r="F136" s="144" t="s">
        <v>180</v>
      </c>
      <c r="I136" s="145"/>
      <c r="L136" s="33"/>
      <c r="M136" s="146"/>
      <c r="T136" s="54"/>
      <c r="AT136" s="18" t="s">
        <v>134</v>
      </c>
      <c r="AU136" s="18" t="s">
        <v>80</v>
      </c>
    </row>
    <row r="137" spans="2:65" s="13" customFormat="1" ht="10.199999999999999">
      <c r="B137" s="155"/>
      <c r="D137" s="143" t="s">
        <v>138</v>
      </c>
      <c r="E137" s="156" t="s">
        <v>3</v>
      </c>
      <c r="F137" s="157" t="s">
        <v>183</v>
      </c>
      <c r="H137" s="158">
        <v>650</v>
      </c>
      <c r="I137" s="159"/>
      <c r="L137" s="155"/>
      <c r="M137" s="160"/>
      <c r="T137" s="161"/>
      <c r="AT137" s="156" t="s">
        <v>138</v>
      </c>
      <c r="AU137" s="156" t="s">
        <v>80</v>
      </c>
      <c r="AV137" s="13" t="s">
        <v>80</v>
      </c>
      <c r="AW137" s="13" t="s">
        <v>32</v>
      </c>
      <c r="AX137" s="13" t="s">
        <v>71</v>
      </c>
      <c r="AY137" s="156" t="s">
        <v>125</v>
      </c>
    </row>
    <row r="138" spans="2:65" s="14" customFormat="1" ht="10.199999999999999">
      <c r="B138" s="162"/>
      <c r="D138" s="143" t="s">
        <v>138</v>
      </c>
      <c r="E138" s="163" t="s">
        <v>3</v>
      </c>
      <c r="F138" s="164" t="s">
        <v>141</v>
      </c>
      <c r="H138" s="165">
        <v>650</v>
      </c>
      <c r="I138" s="166"/>
      <c r="L138" s="162"/>
      <c r="M138" s="167"/>
      <c r="T138" s="168"/>
      <c r="AT138" s="163" t="s">
        <v>138</v>
      </c>
      <c r="AU138" s="163" t="s">
        <v>80</v>
      </c>
      <c r="AV138" s="14" t="s">
        <v>132</v>
      </c>
      <c r="AW138" s="14" t="s">
        <v>32</v>
      </c>
      <c r="AX138" s="14" t="s">
        <v>78</v>
      </c>
      <c r="AY138" s="163" t="s">
        <v>125</v>
      </c>
    </row>
    <row r="139" spans="2:65" s="1" customFormat="1" ht="16.5" customHeight="1">
      <c r="B139" s="129"/>
      <c r="C139" s="130" t="s">
        <v>160</v>
      </c>
      <c r="D139" s="130" t="s">
        <v>127</v>
      </c>
      <c r="E139" s="131" t="s">
        <v>184</v>
      </c>
      <c r="F139" s="132" t="s">
        <v>185</v>
      </c>
      <c r="G139" s="133" t="s">
        <v>130</v>
      </c>
      <c r="H139" s="134">
        <v>1014</v>
      </c>
      <c r="I139" s="135"/>
      <c r="J139" s="136">
        <f>ROUND(I139*H139,2)</f>
        <v>0</v>
      </c>
      <c r="K139" s="132" t="s">
        <v>131</v>
      </c>
      <c r="L139" s="33"/>
      <c r="M139" s="137" t="s">
        <v>3</v>
      </c>
      <c r="N139" s="138" t="s">
        <v>42</v>
      </c>
      <c r="P139" s="139">
        <f>O139*H139</f>
        <v>0</v>
      </c>
      <c r="Q139" s="139">
        <v>0</v>
      </c>
      <c r="R139" s="139">
        <f>Q139*H139</f>
        <v>0</v>
      </c>
      <c r="S139" s="139">
        <v>0</v>
      </c>
      <c r="T139" s="140">
        <f>S139*H139</f>
        <v>0</v>
      </c>
      <c r="AR139" s="141" t="s">
        <v>132</v>
      </c>
      <c r="AT139" s="141" t="s">
        <v>127</v>
      </c>
      <c r="AU139" s="141" t="s">
        <v>80</v>
      </c>
      <c r="AY139" s="18" t="s">
        <v>125</v>
      </c>
      <c r="BE139" s="142">
        <f>IF(N139="základní",J139,0)</f>
        <v>0</v>
      </c>
      <c r="BF139" s="142">
        <f>IF(N139="snížená",J139,0)</f>
        <v>0</v>
      </c>
      <c r="BG139" s="142">
        <f>IF(N139="zákl. přenesená",J139,0)</f>
        <v>0</v>
      </c>
      <c r="BH139" s="142">
        <f>IF(N139="sníž. přenesená",J139,0)</f>
        <v>0</v>
      </c>
      <c r="BI139" s="142">
        <f>IF(N139="nulová",J139,0)</f>
        <v>0</v>
      </c>
      <c r="BJ139" s="18" t="s">
        <v>78</v>
      </c>
      <c r="BK139" s="142">
        <f>ROUND(I139*H139,2)</f>
        <v>0</v>
      </c>
      <c r="BL139" s="18" t="s">
        <v>132</v>
      </c>
      <c r="BM139" s="141" t="s">
        <v>186</v>
      </c>
    </row>
    <row r="140" spans="2:65" s="1" customFormat="1" ht="19.2">
      <c r="B140" s="33"/>
      <c r="D140" s="143" t="s">
        <v>134</v>
      </c>
      <c r="F140" s="144" t="s">
        <v>187</v>
      </c>
      <c r="I140" s="145"/>
      <c r="L140" s="33"/>
      <c r="M140" s="146"/>
      <c r="T140" s="54"/>
      <c r="AT140" s="18" t="s">
        <v>134</v>
      </c>
      <c r="AU140" s="18" t="s">
        <v>80</v>
      </c>
    </row>
    <row r="141" spans="2:65" s="1" customFormat="1" ht="10.199999999999999">
      <c r="B141" s="33"/>
      <c r="D141" s="147" t="s">
        <v>136</v>
      </c>
      <c r="F141" s="148" t="s">
        <v>188</v>
      </c>
      <c r="I141" s="145"/>
      <c r="L141" s="33"/>
      <c r="M141" s="146"/>
      <c r="T141" s="54"/>
      <c r="AT141" s="18" t="s">
        <v>136</v>
      </c>
      <c r="AU141" s="18" t="s">
        <v>80</v>
      </c>
    </row>
    <row r="142" spans="2:65" s="12" customFormat="1" ht="10.199999999999999">
      <c r="B142" s="149"/>
      <c r="D142" s="143" t="s">
        <v>138</v>
      </c>
      <c r="E142" s="150" t="s">
        <v>3</v>
      </c>
      <c r="F142" s="151" t="s">
        <v>189</v>
      </c>
      <c r="H142" s="150" t="s">
        <v>3</v>
      </c>
      <c r="I142" s="152"/>
      <c r="L142" s="149"/>
      <c r="M142" s="153"/>
      <c r="T142" s="154"/>
      <c r="AT142" s="150" t="s">
        <v>138</v>
      </c>
      <c r="AU142" s="150" t="s">
        <v>80</v>
      </c>
      <c r="AV142" s="12" t="s">
        <v>78</v>
      </c>
      <c r="AW142" s="12" t="s">
        <v>32</v>
      </c>
      <c r="AX142" s="12" t="s">
        <v>71</v>
      </c>
      <c r="AY142" s="150" t="s">
        <v>125</v>
      </c>
    </row>
    <row r="143" spans="2:65" s="13" customFormat="1" ht="10.199999999999999">
      <c r="B143" s="155"/>
      <c r="D143" s="143" t="s">
        <v>138</v>
      </c>
      <c r="E143" s="156" t="s">
        <v>3</v>
      </c>
      <c r="F143" s="157" t="s">
        <v>190</v>
      </c>
      <c r="H143" s="158">
        <v>1014</v>
      </c>
      <c r="I143" s="159"/>
      <c r="L143" s="155"/>
      <c r="M143" s="160"/>
      <c r="T143" s="161"/>
      <c r="AT143" s="156" t="s">
        <v>138</v>
      </c>
      <c r="AU143" s="156" t="s">
        <v>80</v>
      </c>
      <c r="AV143" s="13" t="s">
        <v>80</v>
      </c>
      <c r="AW143" s="13" t="s">
        <v>32</v>
      </c>
      <c r="AX143" s="13" t="s">
        <v>71</v>
      </c>
      <c r="AY143" s="156" t="s">
        <v>125</v>
      </c>
    </row>
    <row r="144" spans="2:65" s="14" customFormat="1" ht="10.199999999999999">
      <c r="B144" s="162"/>
      <c r="D144" s="143" t="s">
        <v>138</v>
      </c>
      <c r="E144" s="163" t="s">
        <v>3</v>
      </c>
      <c r="F144" s="164" t="s">
        <v>141</v>
      </c>
      <c r="H144" s="165">
        <v>1014</v>
      </c>
      <c r="I144" s="166"/>
      <c r="L144" s="162"/>
      <c r="M144" s="167"/>
      <c r="T144" s="168"/>
      <c r="AT144" s="163" t="s">
        <v>138</v>
      </c>
      <c r="AU144" s="163" t="s">
        <v>80</v>
      </c>
      <c r="AV144" s="14" t="s">
        <v>132</v>
      </c>
      <c r="AW144" s="14" t="s">
        <v>32</v>
      </c>
      <c r="AX144" s="14" t="s">
        <v>78</v>
      </c>
      <c r="AY144" s="163" t="s">
        <v>125</v>
      </c>
    </row>
    <row r="145" spans="2:65" s="1" customFormat="1" ht="16.5" customHeight="1">
      <c r="B145" s="129"/>
      <c r="C145" s="130" t="s">
        <v>191</v>
      </c>
      <c r="D145" s="130" t="s">
        <v>127</v>
      </c>
      <c r="E145" s="131" t="s">
        <v>192</v>
      </c>
      <c r="F145" s="132" t="s">
        <v>193</v>
      </c>
      <c r="G145" s="133" t="s">
        <v>166</v>
      </c>
      <c r="H145" s="134">
        <v>520</v>
      </c>
      <c r="I145" s="135"/>
      <c r="J145" s="136">
        <f>ROUND(I145*H145,2)</f>
        <v>0</v>
      </c>
      <c r="K145" s="132" t="s">
        <v>131</v>
      </c>
      <c r="L145" s="33"/>
      <c r="M145" s="137" t="s">
        <v>3</v>
      </c>
      <c r="N145" s="138" t="s">
        <v>42</v>
      </c>
      <c r="P145" s="139">
        <f>O145*H145</f>
        <v>0</v>
      </c>
      <c r="Q145" s="139">
        <v>0</v>
      </c>
      <c r="R145" s="139">
        <f>Q145*H145</f>
        <v>0</v>
      </c>
      <c r="S145" s="139">
        <v>0</v>
      </c>
      <c r="T145" s="140">
        <f>S145*H145</f>
        <v>0</v>
      </c>
      <c r="AR145" s="141" t="s">
        <v>132</v>
      </c>
      <c r="AT145" s="141" t="s">
        <v>127</v>
      </c>
      <c r="AU145" s="141" t="s">
        <v>80</v>
      </c>
      <c r="AY145" s="18" t="s">
        <v>125</v>
      </c>
      <c r="BE145" s="142">
        <f>IF(N145="základní",J145,0)</f>
        <v>0</v>
      </c>
      <c r="BF145" s="142">
        <f>IF(N145="snížená",J145,0)</f>
        <v>0</v>
      </c>
      <c r="BG145" s="142">
        <f>IF(N145="zákl. přenesená",J145,0)</f>
        <v>0</v>
      </c>
      <c r="BH145" s="142">
        <f>IF(N145="sníž. přenesená",J145,0)</f>
        <v>0</v>
      </c>
      <c r="BI145" s="142">
        <f>IF(N145="nulová",J145,0)</f>
        <v>0</v>
      </c>
      <c r="BJ145" s="18" t="s">
        <v>78</v>
      </c>
      <c r="BK145" s="142">
        <f>ROUND(I145*H145,2)</f>
        <v>0</v>
      </c>
      <c r="BL145" s="18" t="s">
        <v>132</v>
      </c>
      <c r="BM145" s="141" t="s">
        <v>194</v>
      </c>
    </row>
    <row r="146" spans="2:65" s="1" customFormat="1" ht="10.199999999999999">
      <c r="B146" s="33"/>
      <c r="D146" s="143" t="s">
        <v>134</v>
      </c>
      <c r="F146" s="144" t="s">
        <v>195</v>
      </c>
      <c r="I146" s="145"/>
      <c r="L146" s="33"/>
      <c r="M146" s="146"/>
      <c r="T146" s="54"/>
      <c r="AT146" s="18" t="s">
        <v>134</v>
      </c>
      <c r="AU146" s="18" t="s">
        <v>80</v>
      </c>
    </row>
    <row r="147" spans="2:65" s="1" customFormat="1" ht="10.199999999999999">
      <c r="B147" s="33"/>
      <c r="D147" s="147" t="s">
        <v>136</v>
      </c>
      <c r="F147" s="148" t="s">
        <v>196</v>
      </c>
      <c r="I147" s="145"/>
      <c r="L147" s="33"/>
      <c r="M147" s="146"/>
      <c r="T147" s="54"/>
      <c r="AT147" s="18" t="s">
        <v>136</v>
      </c>
      <c r="AU147" s="18" t="s">
        <v>80</v>
      </c>
    </row>
    <row r="148" spans="2:65" s="12" customFormat="1" ht="10.199999999999999">
      <c r="B148" s="149"/>
      <c r="D148" s="143" t="s">
        <v>138</v>
      </c>
      <c r="E148" s="150" t="s">
        <v>3</v>
      </c>
      <c r="F148" s="151" t="s">
        <v>197</v>
      </c>
      <c r="H148" s="150" t="s">
        <v>3</v>
      </c>
      <c r="I148" s="152"/>
      <c r="L148" s="149"/>
      <c r="M148" s="153"/>
      <c r="T148" s="154"/>
      <c r="AT148" s="150" t="s">
        <v>138</v>
      </c>
      <c r="AU148" s="150" t="s">
        <v>80</v>
      </c>
      <c r="AV148" s="12" t="s">
        <v>78</v>
      </c>
      <c r="AW148" s="12" t="s">
        <v>32</v>
      </c>
      <c r="AX148" s="12" t="s">
        <v>71</v>
      </c>
      <c r="AY148" s="150" t="s">
        <v>125</v>
      </c>
    </row>
    <row r="149" spans="2:65" s="13" customFormat="1" ht="10.199999999999999">
      <c r="B149" s="155"/>
      <c r="D149" s="143" t="s">
        <v>138</v>
      </c>
      <c r="E149" s="156" t="s">
        <v>3</v>
      </c>
      <c r="F149" s="157" t="s">
        <v>198</v>
      </c>
      <c r="H149" s="158">
        <v>520</v>
      </c>
      <c r="I149" s="159"/>
      <c r="L149" s="155"/>
      <c r="M149" s="160"/>
      <c r="T149" s="161"/>
      <c r="AT149" s="156" t="s">
        <v>138</v>
      </c>
      <c r="AU149" s="156" t="s">
        <v>80</v>
      </c>
      <c r="AV149" s="13" t="s">
        <v>80</v>
      </c>
      <c r="AW149" s="13" t="s">
        <v>32</v>
      </c>
      <c r="AX149" s="13" t="s">
        <v>71</v>
      </c>
      <c r="AY149" s="156" t="s">
        <v>125</v>
      </c>
    </row>
    <row r="150" spans="2:65" s="14" customFormat="1" ht="10.199999999999999">
      <c r="B150" s="162"/>
      <c r="D150" s="143" t="s">
        <v>138</v>
      </c>
      <c r="E150" s="163" t="s">
        <v>3</v>
      </c>
      <c r="F150" s="164" t="s">
        <v>141</v>
      </c>
      <c r="H150" s="165">
        <v>520</v>
      </c>
      <c r="I150" s="166"/>
      <c r="L150" s="162"/>
      <c r="M150" s="167"/>
      <c r="T150" s="168"/>
      <c r="AT150" s="163" t="s">
        <v>138</v>
      </c>
      <c r="AU150" s="163" t="s">
        <v>80</v>
      </c>
      <c r="AV150" s="14" t="s">
        <v>132</v>
      </c>
      <c r="AW150" s="14" t="s">
        <v>32</v>
      </c>
      <c r="AX150" s="14" t="s">
        <v>78</v>
      </c>
      <c r="AY150" s="163" t="s">
        <v>125</v>
      </c>
    </row>
    <row r="151" spans="2:65" s="1" customFormat="1" ht="24.15" customHeight="1">
      <c r="B151" s="129"/>
      <c r="C151" s="169" t="s">
        <v>199</v>
      </c>
      <c r="D151" s="169" t="s">
        <v>157</v>
      </c>
      <c r="E151" s="170" t="s">
        <v>200</v>
      </c>
      <c r="F151" s="171" t="s">
        <v>201</v>
      </c>
      <c r="G151" s="172" t="s">
        <v>202</v>
      </c>
      <c r="H151" s="173">
        <v>400</v>
      </c>
      <c r="I151" s="174"/>
      <c r="J151" s="175">
        <f>ROUND(I151*H151,2)</f>
        <v>0</v>
      </c>
      <c r="K151" s="171" t="s">
        <v>131</v>
      </c>
      <c r="L151" s="176"/>
      <c r="M151" s="177" t="s">
        <v>3</v>
      </c>
      <c r="N151" s="178" t="s">
        <v>42</v>
      </c>
      <c r="P151" s="139">
        <f>O151*H151</f>
        <v>0</v>
      </c>
      <c r="Q151" s="139">
        <v>0.28799999999999998</v>
      </c>
      <c r="R151" s="139">
        <f>Q151*H151</f>
        <v>115.19999999999999</v>
      </c>
      <c r="S151" s="139">
        <v>0</v>
      </c>
      <c r="T151" s="140">
        <f>S151*H151</f>
        <v>0</v>
      </c>
      <c r="AR151" s="141" t="s">
        <v>160</v>
      </c>
      <c r="AT151" s="141" t="s">
        <v>157</v>
      </c>
      <c r="AU151" s="141" t="s">
        <v>80</v>
      </c>
      <c r="AY151" s="18" t="s">
        <v>125</v>
      </c>
      <c r="BE151" s="142">
        <f>IF(N151="základní",J151,0)</f>
        <v>0</v>
      </c>
      <c r="BF151" s="142">
        <f>IF(N151="snížená",J151,0)</f>
        <v>0</v>
      </c>
      <c r="BG151" s="142">
        <f>IF(N151="zákl. přenesená",J151,0)</f>
        <v>0</v>
      </c>
      <c r="BH151" s="142">
        <f>IF(N151="sníž. přenesená",J151,0)</f>
        <v>0</v>
      </c>
      <c r="BI151" s="142">
        <f>IF(N151="nulová",J151,0)</f>
        <v>0</v>
      </c>
      <c r="BJ151" s="18" t="s">
        <v>78</v>
      </c>
      <c r="BK151" s="142">
        <f>ROUND(I151*H151,2)</f>
        <v>0</v>
      </c>
      <c r="BL151" s="18" t="s">
        <v>132</v>
      </c>
      <c r="BM151" s="141" t="s">
        <v>203</v>
      </c>
    </row>
    <row r="152" spans="2:65" s="1" customFormat="1" ht="10.199999999999999">
      <c r="B152" s="33"/>
      <c r="D152" s="143" t="s">
        <v>134</v>
      </c>
      <c r="F152" s="144" t="s">
        <v>201</v>
      </c>
      <c r="I152" s="145"/>
      <c r="L152" s="33"/>
      <c r="M152" s="146"/>
      <c r="T152" s="54"/>
      <c r="AT152" s="18" t="s">
        <v>134</v>
      </c>
      <c r="AU152" s="18" t="s">
        <v>80</v>
      </c>
    </row>
    <row r="153" spans="2:65" s="12" customFormat="1" ht="10.199999999999999">
      <c r="B153" s="149"/>
      <c r="D153" s="143" t="s">
        <v>138</v>
      </c>
      <c r="E153" s="150" t="s">
        <v>3</v>
      </c>
      <c r="F153" s="151" t="s">
        <v>204</v>
      </c>
      <c r="H153" s="150" t="s">
        <v>3</v>
      </c>
      <c r="I153" s="152"/>
      <c r="L153" s="149"/>
      <c r="M153" s="153"/>
      <c r="T153" s="154"/>
      <c r="AT153" s="150" t="s">
        <v>138</v>
      </c>
      <c r="AU153" s="150" t="s">
        <v>80</v>
      </c>
      <c r="AV153" s="12" t="s">
        <v>78</v>
      </c>
      <c r="AW153" s="12" t="s">
        <v>32</v>
      </c>
      <c r="AX153" s="12" t="s">
        <v>71</v>
      </c>
      <c r="AY153" s="150" t="s">
        <v>125</v>
      </c>
    </row>
    <row r="154" spans="2:65" s="13" customFormat="1" ht="10.199999999999999">
      <c r="B154" s="155"/>
      <c r="D154" s="143" t="s">
        <v>138</v>
      </c>
      <c r="E154" s="156" t="s">
        <v>3</v>
      </c>
      <c r="F154" s="157" t="s">
        <v>205</v>
      </c>
      <c r="H154" s="158">
        <v>400</v>
      </c>
      <c r="I154" s="159"/>
      <c r="L154" s="155"/>
      <c r="M154" s="160"/>
      <c r="T154" s="161"/>
      <c r="AT154" s="156" t="s">
        <v>138</v>
      </c>
      <c r="AU154" s="156" t="s">
        <v>80</v>
      </c>
      <c r="AV154" s="13" t="s">
        <v>80</v>
      </c>
      <c r="AW154" s="13" t="s">
        <v>32</v>
      </c>
      <c r="AX154" s="13" t="s">
        <v>71</v>
      </c>
      <c r="AY154" s="156" t="s">
        <v>125</v>
      </c>
    </row>
    <row r="155" spans="2:65" s="14" customFormat="1" ht="10.199999999999999">
      <c r="B155" s="162"/>
      <c r="D155" s="143" t="s">
        <v>138</v>
      </c>
      <c r="E155" s="163" t="s">
        <v>3</v>
      </c>
      <c r="F155" s="164" t="s">
        <v>141</v>
      </c>
      <c r="H155" s="165">
        <v>400</v>
      </c>
      <c r="I155" s="166"/>
      <c r="L155" s="162"/>
      <c r="M155" s="167"/>
      <c r="T155" s="168"/>
      <c r="AT155" s="163" t="s">
        <v>138</v>
      </c>
      <c r="AU155" s="163" t="s">
        <v>80</v>
      </c>
      <c r="AV155" s="14" t="s">
        <v>132</v>
      </c>
      <c r="AW155" s="14" t="s">
        <v>32</v>
      </c>
      <c r="AX155" s="14" t="s">
        <v>78</v>
      </c>
      <c r="AY155" s="163" t="s">
        <v>125</v>
      </c>
    </row>
    <row r="156" spans="2:65" s="1" customFormat="1" ht="16.5" customHeight="1">
      <c r="B156" s="129"/>
      <c r="C156" s="169" t="s">
        <v>206</v>
      </c>
      <c r="D156" s="169" t="s">
        <v>157</v>
      </c>
      <c r="E156" s="170" t="s">
        <v>207</v>
      </c>
      <c r="F156" s="171" t="s">
        <v>208</v>
      </c>
      <c r="G156" s="172" t="s">
        <v>202</v>
      </c>
      <c r="H156" s="173">
        <v>1450</v>
      </c>
      <c r="I156" s="174"/>
      <c r="J156" s="175">
        <f>ROUND(I156*H156,2)</f>
        <v>0</v>
      </c>
      <c r="K156" s="171" t="s">
        <v>131</v>
      </c>
      <c r="L156" s="176"/>
      <c r="M156" s="177" t="s">
        <v>3</v>
      </c>
      <c r="N156" s="178" t="s">
        <v>42</v>
      </c>
      <c r="P156" s="139">
        <f>O156*H156</f>
        <v>0</v>
      </c>
      <c r="Q156" s="139">
        <v>8.0000000000000007E-5</v>
      </c>
      <c r="R156" s="139">
        <f>Q156*H156</f>
        <v>0.11600000000000001</v>
      </c>
      <c r="S156" s="139">
        <v>0</v>
      </c>
      <c r="T156" s="140">
        <f>S156*H156</f>
        <v>0</v>
      </c>
      <c r="AR156" s="141" t="s">
        <v>160</v>
      </c>
      <c r="AT156" s="141" t="s">
        <v>157</v>
      </c>
      <c r="AU156" s="141" t="s">
        <v>80</v>
      </c>
      <c r="AY156" s="18" t="s">
        <v>125</v>
      </c>
      <c r="BE156" s="142">
        <f>IF(N156="základní",J156,0)</f>
        <v>0</v>
      </c>
      <c r="BF156" s="142">
        <f>IF(N156="snížená",J156,0)</f>
        <v>0</v>
      </c>
      <c r="BG156" s="142">
        <f>IF(N156="zákl. přenesená",J156,0)</f>
        <v>0</v>
      </c>
      <c r="BH156" s="142">
        <f>IF(N156="sníž. přenesená",J156,0)</f>
        <v>0</v>
      </c>
      <c r="BI156" s="142">
        <f>IF(N156="nulová",J156,0)</f>
        <v>0</v>
      </c>
      <c r="BJ156" s="18" t="s">
        <v>78</v>
      </c>
      <c r="BK156" s="142">
        <f>ROUND(I156*H156,2)</f>
        <v>0</v>
      </c>
      <c r="BL156" s="18" t="s">
        <v>132</v>
      </c>
      <c r="BM156" s="141" t="s">
        <v>209</v>
      </c>
    </row>
    <row r="157" spans="2:65" s="1" customFormat="1" ht="10.199999999999999">
      <c r="B157" s="33"/>
      <c r="D157" s="143" t="s">
        <v>134</v>
      </c>
      <c r="F157" s="144" t="s">
        <v>208</v>
      </c>
      <c r="I157" s="145"/>
      <c r="L157" s="33"/>
      <c r="M157" s="146"/>
      <c r="T157" s="54"/>
      <c r="AT157" s="18" t="s">
        <v>134</v>
      </c>
      <c r="AU157" s="18" t="s">
        <v>80</v>
      </c>
    </row>
    <row r="158" spans="2:65" s="13" customFormat="1" ht="10.199999999999999">
      <c r="B158" s="155"/>
      <c r="D158" s="143" t="s">
        <v>138</v>
      </c>
      <c r="E158" s="156" t="s">
        <v>3</v>
      </c>
      <c r="F158" s="157" t="s">
        <v>210</v>
      </c>
      <c r="H158" s="158">
        <v>1450</v>
      </c>
      <c r="I158" s="159"/>
      <c r="L158" s="155"/>
      <c r="M158" s="160"/>
      <c r="T158" s="161"/>
      <c r="AT158" s="156" t="s">
        <v>138</v>
      </c>
      <c r="AU158" s="156" t="s">
        <v>80</v>
      </c>
      <c r="AV158" s="13" t="s">
        <v>80</v>
      </c>
      <c r="AW158" s="13" t="s">
        <v>32</v>
      </c>
      <c r="AX158" s="13" t="s">
        <v>71</v>
      </c>
      <c r="AY158" s="156" t="s">
        <v>125</v>
      </c>
    </row>
    <row r="159" spans="2:65" s="14" customFormat="1" ht="10.199999999999999">
      <c r="B159" s="162"/>
      <c r="D159" s="143" t="s">
        <v>138</v>
      </c>
      <c r="E159" s="163" t="s">
        <v>3</v>
      </c>
      <c r="F159" s="164" t="s">
        <v>141</v>
      </c>
      <c r="H159" s="165">
        <v>1450</v>
      </c>
      <c r="I159" s="166"/>
      <c r="L159" s="162"/>
      <c r="M159" s="167"/>
      <c r="T159" s="168"/>
      <c r="AT159" s="163" t="s">
        <v>138</v>
      </c>
      <c r="AU159" s="163" t="s">
        <v>80</v>
      </c>
      <c r="AV159" s="14" t="s">
        <v>132</v>
      </c>
      <c r="AW159" s="14" t="s">
        <v>32</v>
      </c>
      <c r="AX159" s="14" t="s">
        <v>78</v>
      </c>
      <c r="AY159" s="163" t="s">
        <v>125</v>
      </c>
    </row>
    <row r="160" spans="2:65" s="1" customFormat="1" ht="16.5" customHeight="1">
      <c r="B160" s="129"/>
      <c r="C160" s="169" t="s">
        <v>211</v>
      </c>
      <c r="D160" s="169" t="s">
        <v>157</v>
      </c>
      <c r="E160" s="170" t="s">
        <v>212</v>
      </c>
      <c r="F160" s="171" t="s">
        <v>213</v>
      </c>
      <c r="G160" s="172" t="s">
        <v>202</v>
      </c>
      <c r="H160" s="173">
        <v>1450</v>
      </c>
      <c r="I160" s="174"/>
      <c r="J160" s="175">
        <f>ROUND(I160*H160,2)</f>
        <v>0</v>
      </c>
      <c r="K160" s="171" t="s">
        <v>131</v>
      </c>
      <c r="L160" s="176"/>
      <c r="M160" s="177" t="s">
        <v>3</v>
      </c>
      <c r="N160" s="178" t="s">
        <v>42</v>
      </c>
      <c r="P160" s="139">
        <f>O160*H160</f>
        <v>0</v>
      </c>
      <c r="Q160" s="139">
        <v>1.8000000000000001E-4</v>
      </c>
      <c r="R160" s="139">
        <f>Q160*H160</f>
        <v>0.26100000000000001</v>
      </c>
      <c r="S160" s="139">
        <v>0</v>
      </c>
      <c r="T160" s="140">
        <f>S160*H160</f>
        <v>0</v>
      </c>
      <c r="AR160" s="141" t="s">
        <v>160</v>
      </c>
      <c r="AT160" s="141" t="s">
        <v>157</v>
      </c>
      <c r="AU160" s="141" t="s">
        <v>80</v>
      </c>
      <c r="AY160" s="18" t="s">
        <v>125</v>
      </c>
      <c r="BE160" s="142">
        <f>IF(N160="základní",J160,0)</f>
        <v>0</v>
      </c>
      <c r="BF160" s="142">
        <f>IF(N160="snížená",J160,0)</f>
        <v>0</v>
      </c>
      <c r="BG160" s="142">
        <f>IF(N160="zákl. přenesená",J160,0)</f>
        <v>0</v>
      </c>
      <c r="BH160" s="142">
        <f>IF(N160="sníž. přenesená",J160,0)</f>
        <v>0</v>
      </c>
      <c r="BI160" s="142">
        <f>IF(N160="nulová",J160,0)</f>
        <v>0</v>
      </c>
      <c r="BJ160" s="18" t="s">
        <v>78</v>
      </c>
      <c r="BK160" s="142">
        <f>ROUND(I160*H160,2)</f>
        <v>0</v>
      </c>
      <c r="BL160" s="18" t="s">
        <v>132</v>
      </c>
      <c r="BM160" s="141" t="s">
        <v>214</v>
      </c>
    </row>
    <row r="161" spans="2:65" s="1" customFormat="1" ht="10.199999999999999">
      <c r="B161" s="33"/>
      <c r="D161" s="143" t="s">
        <v>134</v>
      </c>
      <c r="F161" s="144" t="s">
        <v>213</v>
      </c>
      <c r="I161" s="145"/>
      <c r="L161" s="33"/>
      <c r="M161" s="146"/>
      <c r="T161" s="54"/>
      <c r="AT161" s="18" t="s">
        <v>134</v>
      </c>
      <c r="AU161" s="18" t="s">
        <v>80</v>
      </c>
    </row>
    <row r="162" spans="2:65" s="13" customFormat="1" ht="10.199999999999999">
      <c r="B162" s="155"/>
      <c r="D162" s="143" t="s">
        <v>138</v>
      </c>
      <c r="E162" s="156" t="s">
        <v>3</v>
      </c>
      <c r="F162" s="157" t="s">
        <v>210</v>
      </c>
      <c r="H162" s="158">
        <v>1450</v>
      </c>
      <c r="I162" s="159"/>
      <c r="L162" s="155"/>
      <c r="M162" s="160"/>
      <c r="T162" s="161"/>
      <c r="AT162" s="156" t="s">
        <v>138</v>
      </c>
      <c r="AU162" s="156" t="s">
        <v>80</v>
      </c>
      <c r="AV162" s="13" t="s">
        <v>80</v>
      </c>
      <c r="AW162" s="13" t="s">
        <v>32</v>
      </c>
      <c r="AX162" s="13" t="s">
        <v>71</v>
      </c>
      <c r="AY162" s="156" t="s">
        <v>125</v>
      </c>
    </row>
    <row r="163" spans="2:65" s="14" customFormat="1" ht="10.199999999999999">
      <c r="B163" s="162"/>
      <c r="D163" s="143" t="s">
        <v>138</v>
      </c>
      <c r="E163" s="163" t="s">
        <v>3</v>
      </c>
      <c r="F163" s="164" t="s">
        <v>141</v>
      </c>
      <c r="H163" s="165">
        <v>1450</v>
      </c>
      <c r="I163" s="166"/>
      <c r="L163" s="162"/>
      <c r="M163" s="167"/>
      <c r="T163" s="168"/>
      <c r="AT163" s="163" t="s">
        <v>138</v>
      </c>
      <c r="AU163" s="163" t="s">
        <v>80</v>
      </c>
      <c r="AV163" s="14" t="s">
        <v>132</v>
      </c>
      <c r="AW163" s="14" t="s">
        <v>32</v>
      </c>
      <c r="AX163" s="14" t="s">
        <v>78</v>
      </c>
      <c r="AY163" s="163" t="s">
        <v>125</v>
      </c>
    </row>
    <row r="164" spans="2:65" s="1" customFormat="1" ht="16.5" customHeight="1">
      <c r="B164" s="129"/>
      <c r="C164" s="169" t="s">
        <v>215</v>
      </c>
      <c r="D164" s="169" t="s">
        <v>157</v>
      </c>
      <c r="E164" s="170" t="s">
        <v>216</v>
      </c>
      <c r="F164" s="171" t="s">
        <v>217</v>
      </c>
      <c r="G164" s="172" t="s">
        <v>202</v>
      </c>
      <c r="H164" s="173">
        <v>800</v>
      </c>
      <c r="I164" s="174"/>
      <c r="J164" s="175">
        <f>ROUND(I164*H164,2)</f>
        <v>0</v>
      </c>
      <c r="K164" s="171" t="s">
        <v>131</v>
      </c>
      <c r="L164" s="176"/>
      <c r="M164" s="177" t="s">
        <v>3</v>
      </c>
      <c r="N164" s="178" t="s">
        <v>42</v>
      </c>
      <c r="P164" s="139">
        <f>O164*H164</f>
        <v>0</v>
      </c>
      <c r="Q164" s="139">
        <v>8.5199999999999998E-3</v>
      </c>
      <c r="R164" s="139">
        <f>Q164*H164</f>
        <v>6.8159999999999998</v>
      </c>
      <c r="S164" s="139">
        <v>0</v>
      </c>
      <c r="T164" s="140">
        <f>S164*H164</f>
        <v>0</v>
      </c>
      <c r="AR164" s="141" t="s">
        <v>160</v>
      </c>
      <c r="AT164" s="141" t="s">
        <v>157</v>
      </c>
      <c r="AU164" s="141" t="s">
        <v>80</v>
      </c>
      <c r="AY164" s="18" t="s">
        <v>125</v>
      </c>
      <c r="BE164" s="142">
        <f>IF(N164="základní",J164,0)</f>
        <v>0</v>
      </c>
      <c r="BF164" s="142">
        <f>IF(N164="snížená",J164,0)</f>
        <v>0</v>
      </c>
      <c r="BG164" s="142">
        <f>IF(N164="zákl. přenesená",J164,0)</f>
        <v>0</v>
      </c>
      <c r="BH164" s="142">
        <f>IF(N164="sníž. přenesená",J164,0)</f>
        <v>0</v>
      </c>
      <c r="BI164" s="142">
        <f>IF(N164="nulová",J164,0)</f>
        <v>0</v>
      </c>
      <c r="BJ164" s="18" t="s">
        <v>78</v>
      </c>
      <c r="BK164" s="142">
        <f>ROUND(I164*H164,2)</f>
        <v>0</v>
      </c>
      <c r="BL164" s="18" t="s">
        <v>132</v>
      </c>
      <c r="BM164" s="141" t="s">
        <v>218</v>
      </c>
    </row>
    <row r="165" spans="2:65" s="1" customFormat="1" ht="10.199999999999999">
      <c r="B165" s="33"/>
      <c r="D165" s="143" t="s">
        <v>134</v>
      </c>
      <c r="F165" s="144" t="s">
        <v>217</v>
      </c>
      <c r="I165" s="145"/>
      <c r="L165" s="33"/>
      <c r="M165" s="146"/>
      <c r="T165" s="54"/>
      <c r="AT165" s="18" t="s">
        <v>134</v>
      </c>
      <c r="AU165" s="18" t="s">
        <v>80</v>
      </c>
    </row>
    <row r="166" spans="2:65" s="13" customFormat="1" ht="10.199999999999999">
      <c r="B166" s="155"/>
      <c r="D166" s="143" t="s">
        <v>138</v>
      </c>
      <c r="E166" s="156" t="s">
        <v>3</v>
      </c>
      <c r="F166" s="157" t="s">
        <v>219</v>
      </c>
      <c r="H166" s="158">
        <v>800</v>
      </c>
      <c r="I166" s="159"/>
      <c r="L166" s="155"/>
      <c r="M166" s="160"/>
      <c r="T166" s="161"/>
      <c r="AT166" s="156" t="s">
        <v>138</v>
      </c>
      <c r="AU166" s="156" t="s">
        <v>80</v>
      </c>
      <c r="AV166" s="13" t="s">
        <v>80</v>
      </c>
      <c r="AW166" s="13" t="s">
        <v>32</v>
      </c>
      <c r="AX166" s="13" t="s">
        <v>71</v>
      </c>
      <c r="AY166" s="156" t="s">
        <v>125</v>
      </c>
    </row>
    <row r="167" spans="2:65" s="14" customFormat="1" ht="10.199999999999999">
      <c r="B167" s="162"/>
      <c r="D167" s="143" t="s">
        <v>138</v>
      </c>
      <c r="E167" s="163" t="s">
        <v>3</v>
      </c>
      <c r="F167" s="164" t="s">
        <v>141</v>
      </c>
      <c r="H167" s="165">
        <v>800</v>
      </c>
      <c r="I167" s="166"/>
      <c r="L167" s="162"/>
      <c r="M167" s="167"/>
      <c r="T167" s="168"/>
      <c r="AT167" s="163" t="s">
        <v>138</v>
      </c>
      <c r="AU167" s="163" t="s">
        <v>80</v>
      </c>
      <c r="AV167" s="14" t="s">
        <v>132</v>
      </c>
      <c r="AW167" s="14" t="s">
        <v>32</v>
      </c>
      <c r="AX167" s="14" t="s">
        <v>78</v>
      </c>
      <c r="AY167" s="163" t="s">
        <v>125</v>
      </c>
    </row>
    <row r="168" spans="2:65" s="1" customFormat="1" ht="16.5" customHeight="1">
      <c r="B168" s="129"/>
      <c r="C168" s="169" t="s">
        <v>220</v>
      </c>
      <c r="D168" s="169" t="s">
        <v>157</v>
      </c>
      <c r="E168" s="170" t="s">
        <v>221</v>
      </c>
      <c r="F168" s="171" t="s">
        <v>222</v>
      </c>
      <c r="G168" s="172" t="s">
        <v>223</v>
      </c>
      <c r="H168" s="173">
        <v>23.707000000000001</v>
      </c>
      <c r="I168" s="174"/>
      <c r="J168" s="175">
        <f>ROUND(I168*H168,2)</f>
        <v>0</v>
      </c>
      <c r="K168" s="171" t="s">
        <v>131</v>
      </c>
      <c r="L168" s="176"/>
      <c r="M168" s="177" t="s">
        <v>3</v>
      </c>
      <c r="N168" s="178" t="s">
        <v>42</v>
      </c>
      <c r="P168" s="139">
        <f>O168*H168</f>
        <v>0</v>
      </c>
      <c r="Q168" s="139">
        <v>1</v>
      </c>
      <c r="R168" s="139">
        <f>Q168*H168</f>
        <v>23.707000000000001</v>
      </c>
      <c r="S168" s="139">
        <v>0</v>
      </c>
      <c r="T168" s="140">
        <f>S168*H168</f>
        <v>0</v>
      </c>
      <c r="AR168" s="141" t="s">
        <v>160</v>
      </c>
      <c r="AT168" s="141" t="s">
        <v>157</v>
      </c>
      <c r="AU168" s="141" t="s">
        <v>80</v>
      </c>
      <c r="AY168" s="18" t="s">
        <v>125</v>
      </c>
      <c r="BE168" s="142">
        <f>IF(N168="základní",J168,0)</f>
        <v>0</v>
      </c>
      <c r="BF168" s="142">
        <f>IF(N168="snížená",J168,0)</f>
        <v>0</v>
      </c>
      <c r="BG168" s="142">
        <f>IF(N168="zákl. přenesená",J168,0)</f>
        <v>0</v>
      </c>
      <c r="BH168" s="142">
        <f>IF(N168="sníž. přenesená",J168,0)</f>
        <v>0</v>
      </c>
      <c r="BI168" s="142">
        <f>IF(N168="nulová",J168,0)</f>
        <v>0</v>
      </c>
      <c r="BJ168" s="18" t="s">
        <v>78</v>
      </c>
      <c r="BK168" s="142">
        <f>ROUND(I168*H168,2)</f>
        <v>0</v>
      </c>
      <c r="BL168" s="18" t="s">
        <v>132</v>
      </c>
      <c r="BM168" s="141" t="s">
        <v>224</v>
      </c>
    </row>
    <row r="169" spans="2:65" s="1" customFormat="1" ht="10.199999999999999">
      <c r="B169" s="33"/>
      <c r="D169" s="143" t="s">
        <v>134</v>
      </c>
      <c r="F169" s="144" t="s">
        <v>222</v>
      </c>
      <c r="I169" s="145"/>
      <c r="L169" s="33"/>
      <c r="M169" s="146"/>
      <c r="T169" s="54"/>
      <c r="AT169" s="18" t="s">
        <v>134</v>
      </c>
      <c r="AU169" s="18" t="s">
        <v>80</v>
      </c>
    </row>
    <row r="170" spans="2:65" s="12" customFormat="1" ht="10.199999999999999">
      <c r="B170" s="149"/>
      <c r="D170" s="143" t="s">
        <v>138</v>
      </c>
      <c r="E170" s="150" t="s">
        <v>3</v>
      </c>
      <c r="F170" s="151" t="s">
        <v>204</v>
      </c>
      <c r="H170" s="150" t="s">
        <v>3</v>
      </c>
      <c r="I170" s="152"/>
      <c r="L170" s="149"/>
      <c r="M170" s="153"/>
      <c r="T170" s="154"/>
      <c r="AT170" s="150" t="s">
        <v>138</v>
      </c>
      <c r="AU170" s="150" t="s">
        <v>80</v>
      </c>
      <c r="AV170" s="12" t="s">
        <v>78</v>
      </c>
      <c r="AW170" s="12" t="s">
        <v>32</v>
      </c>
      <c r="AX170" s="12" t="s">
        <v>71</v>
      </c>
      <c r="AY170" s="150" t="s">
        <v>125</v>
      </c>
    </row>
    <row r="171" spans="2:65" s="13" customFormat="1" ht="10.199999999999999">
      <c r="B171" s="155"/>
      <c r="D171" s="143" t="s">
        <v>138</v>
      </c>
      <c r="E171" s="156" t="s">
        <v>3</v>
      </c>
      <c r="F171" s="157" t="s">
        <v>225</v>
      </c>
      <c r="H171" s="158">
        <v>23.707000000000001</v>
      </c>
      <c r="I171" s="159"/>
      <c r="L171" s="155"/>
      <c r="M171" s="160"/>
      <c r="T171" s="161"/>
      <c r="AT171" s="156" t="s">
        <v>138</v>
      </c>
      <c r="AU171" s="156" t="s">
        <v>80</v>
      </c>
      <c r="AV171" s="13" t="s">
        <v>80</v>
      </c>
      <c r="AW171" s="13" t="s">
        <v>32</v>
      </c>
      <c r="AX171" s="13" t="s">
        <v>71</v>
      </c>
      <c r="AY171" s="156" t="s">
        <v>125</v>
      </c>
    </row>
    <row r="172" spans="2:65" s="14" customFormat="1" ht="10.199999999999999">
      <c r="B172" s="162"/>
      <c r="D172" s="143" t="s">
        <v>138</v>
      </c>
      <c r="E172" s="163" t="s">
        <v>3</v>
      </c>
      <c r="F172" s="164" t="s">
        <v>141</v>
      </c>
      <c r="H172" s="165">
        <v>23.707000000000001</v>
      </c>
      <c r="I172" s="166"/>
      <c r="L172" s="162"/>
      <c r="M172" s="167"/>
      <c r="T172" s="168"/>
      <c r="AT172" s="163" t="s">
        <v>138</v>
      </c>
      <c r="AU172" s="163" t="s">
        <v>80</v>
      </c>
      <c r="AV172" s="14" t="s">
        <v>132</v>
      </c>
      <c r="AW172" s="14" t="s">
        <v>32</v>
      </c>
      <c r="AX172" s="14" t="s">
        <v>78</v>
      </c>
      <c r="AY172" s="163" t="s">
        <v>125</v>
      </c>
    </row>
    <row r="173" spans="2:65" s="1" customFormat="1" ht="16.5" customHeight="1">
      <c r="B173" s="129"/>
      <c r="C173" s="130" t="s">
        <v>9</v>
      </c>
      <c r="D173" s="130" t="s">
        <v>127</v>
      </c>
      <c r="E173" s="131" t="s">
        <v>226</v>
      </c>
      <c r="F173" s="132" t="s">
        <v>227</v>
      </c>
      <c r="G173" s="133" t="s">
        <v>166</v>
      </c>
      <c r="H173" s="134">
        <v>65</v>
      </c>
      <c r="I173" s="135"/>
      <c r="J173" s="136">
        <f>ROUND(I173*H173,2)</f>
        <v>0</v>
      </c>
      <c r="K173" s="132" t="s">
        <v>3</v>
      </c>
      <c r="L173" s="33"/>
      <c r="M173" s="137" t="s">
        <v>3</v>
      </c>
      <c r="N173" s="138" t="s">
        <v>42</v>
      </c>
      <c r="P173" s="139">
        <f>O173*H173</f>
        <v>0</v>
      </c>
      <c r="Q173" s="139">
        <v>0</v>
      </c>
      <c r="R173" s="139">
        <f>Q173*H173</f>
        <v>0</v>
      </c>
      <c r="S173" s="139">
        <v>0.35338999999999998</v>
      </c>
      <c r="T173" s="140">
        <f>S173*H173</f>
        <v>22.97035</v>
      </c>
      <c r="AR173" s="141" t="s">
        <v>132</v>
      </c>
      <c r="AT173" s="141" t="s">
        <v>127</v>
      </c>
      <c r="AU173" s="141" t="s">
        <v>80</v>
      </c>
      <c r="AY173" s="18" t="s">
        <v>125</v>
      </c>
      <c r="BE173" s="142">
        <f>IF(N173="základní",J173,0)</f>
        <v>0</v>
      </c>
      <c r="BF173" s="142">
        <f>IF(N173="snížená",J173,0)</f>
        <v>0</v>
      </c>
      <c r="BG173" s="142">
        <f>IF(N173="zákl. přenesená",J173,0)</f>
        <v>0</v>
      </c>
      <c r="BH173" s="142">
        <f>IF(N173="sníž. přenesená",J173,0)</f>
        <v>0</v>
      </c>
      <c r="BI173" s="142">
        <f>IF(N173="nulová",J173,0)</f>
        <v>0</v>
      </c>
      <c r="BJ173" s="18" t="s">
        <v>78</v>
      </c>
      <c r="BK173" s="142">
        <f>ROUND(I173*H173,2)</f>
        <v>0</v>
      </c>
      <c r="BL173" s="18" t="s">
        <v>132</v>
      </c>
      <c r="BM173" s="141" t="s">
        <v>228</v>
      </c>
    </row>
    <row r="174" spans="2:65" s="13" customFormat="1" ht="10.199999999999999">
      <c r="B174" s="155"/>
      <c r="D174" s="143" t="s">
        <v>138</v>
      </c>
      <c r="E174" s="156" t="s">
        <v>3</v>
      </c>
      <c r="F174" s="157" t="s">
        <v>229</v>
      </c>
      <c r="H174" s="158">
        <v>65</v>
      </c>
      <c r="I174" s="159"/>
      <c r="L174" s="155"/>
      <c r="M174" s="160"/>
      <c r="T174" s="161"/>
      <c r="AT174" s="156" t="s">
        <v>138</v>
      </c>
      <c r="AU174" s="156" t="s">
        <v>80</v>
      </c>
      <c r="AV174" s="13" t="s">
        <v>80</v>
      </c>
      <c r="AW174" s="13" t="s">
        <v>32</v>
      </c>
      <c r="AX174" s="13" t="s">
        <v>71</v>
      </c>
      <c r="AY174" s="156" t="s">
        <v>125</v>
      </c>
    </row>
    <row r="175" spans="2:65" s="14" customFormat="1" ht="10.199999999999999">
      <c r="B175" s="162"/>
      <c r="D175" s="143" t="s">
        <v>138</v>
      </c>
      <c r="E175" s="163" t="s">
        <v>3</v>
      </c>
      <c r="F175" s="164" t="s">
        <v>141</v>
      </c>
      <c r="H175" s="165">
        <v>65</v>
      </c>
      <c r="I175" s="166"/>
      <c r="L175" s="162"/>
      <c r="M175" s="167"/>
      <c r="T175" s="168"/>
      <c r="AT175" s="163" t="s">
        <v>138</v>
      </c>
      <c r="AU175" s="163" t="s">
        <v>80</v>
      </c>
      <c r="AV175" s="14" t="s">
        <v>132</v>
      </c>
      <c r="AW175" s="14" t="s">
        <v>32</v>
      </c>
      <c r="AX175" s="14" t="s">
        <v>78</v>
      </c>
      <c r="AY175" s="163" t="s">
        <v>125</v>
      </c>
    </row>
    <row r="176" spans="2:65" s="1" customFormat="1" ht="16.5" customHeight="1">
      <c r="B176" s="129"/>
      <c r="C176" s="130" t="s">
        <v>230</v>
      </c>
      <c r="D176" s="130" t="s">
        <v>127</v>
      </c>
      <c r="E176" s="131" t="s">
        <v>231</v>
      </c>
      <c r="F176" s="132" t="s">
        <v>232</v>
      </c>
      <c r="G176" s="133" t="s">
        <v>166</v>
      </c>
      <c r="H176" s="134">
        <v>650</v>
      </c>
      <c r="I176" s="135"/>
      <c r="J176" s="136">
        <f>ROUND(I176*H176,2)</f>
        <v>0</v>
      </c>
      <c r="K176" s="132" t="s">
        <v>3</v>
      </c>
      <c r="L176" s="33"/>
      <c r="M176" s="137" t="s">
        <v>3</v>
      </c>
      <c r="N176" s="138" t="s">
        <v>42</v>
      </c>
      <c r="P176" s="139">
        <f>O176*H176</f>
        <v>0</v>
      </c>
      <c r="Q176" s="139">
        <v>0</v>
      </c>
      <c r="R176" s="139">
        <f>Q176*H176</f>
        <v>0</v>
      </c>
      <c r="S176" s="139">
        <v>0.33245999999999998</v>
      </c>
      <c r="T176" s="140">
        <f>S176*H176</f>
        <v>216.09899999999999</v>
      </c>
      <c r="AR176" s="141" t="s">
        <v>132</v>
      </c>
      <c r="AT176" s="141" t="s">
        <v>127</v>
      </c>
      <c r="AU176" s="141" t="s">
        <v>80</v>
      </c>
      <c r="AY176" s="18" t="s">
        <v>125</v>
      </c>
      <c r="BE176" s="142">
        <f>IF(N176="základní",J176,0)</f>
        <v>0</v>
      </c>
      <c r="BF176" s="142">
        <f>IF(N176="snížená",J176,0)</f>
        <v>0</v>
      </c>
      <c r="BG176" s="142">
        <f>IF(N176="zákl. přenesená",J176,0)</f>
        <v>0</v>
      </c>
      <c r="BH176" s="142">
        <f>IF(N176="sníž. přenesená",J176,0)</f>
        <v>0</v>
      </c>
      <c r="BI176" s="142">
        <f>IF(N176="nulová",J176,0)</f>
        <v>0</v>
      </c>
      <c r="BJ176" s="18" t="s">
        <v>78</v>
      </c>
      <c r="BK176" s="142">
        <f>ROUND(I176*H176,2)</f>
        <v>0</v>
      </c>
      <c r="BL176" s="18" t="s">
        <v>132</v>
      </c>
      <c r="BM176" s="141" t="s">
        <v>233</v>
      </c>
    </row>
    <row r="177" spans="2:65" s="1" customFormat="1" ht="10.199999999999999">
      <c r="B177" s="33"/>
      <c r="D177" s="143" t="s">
        <v>134</v>
      </c>
      <c r="F177" s="144" t="s">
        <v>232</v>
      </c>
      <c r="I177" s="145"/>
      <c r="L177" s="33"/>
      <c r="M177" s="146"/>
      <c r="T177" s="54"/>
      <c r="AT177" s="18" t="s">
        <v>134</v>
      </c>
      <c r="AU177" s="18" t="s">
        <v>80</v>
      </c>
    </row>
    <row r="178" spans="2:65" s="13" customFormat="1" ht="10.199999999999999">
      <c r="B178" s="155"/>
      <c r="D178" s="143" t="s">
        <v>138</v>
      </c>
      <c r="E178" s="156" t="s">
        <v>3</v>
      </c>
      <c r="F178" s="157" t="s">
        <v>234</v>
      </c>
      <c r="H178" s="158">
        <v>650</v>
      </c>
      <c r="I178" s="159"/>
      <c r="L178" s="155"/>
      <c r="M178" s="160"/>
      <c r="T178" s="161"/>
      <c r="AT178" s="156" t="s">
        <v>138</v>
      </c>
      <c r="AU178" s="156" t="s">
        <v>80</v>
      </c>
      <c r="AV178" s="13" t="s">
        <v>80</v>
      </c>
      <c r="AW178" s="13" t="s">
        <v>32</v>
      </c>
      <c r="AX178" s="13" t="s">
        <v>71</v>
      </c>
      <c r="AY178" s="156" t="s">
        <v>125</v>
      </c>
    </row>
    <row r="179" spans="2:65" s="14" customFormat="1" ht="10.199999999999999">
      <c r="B179" s="162"/>
      <c r="D179" s="143" t="s">
        <v>138</v>
      </c>
      <c r="E179" s="163" t="s">
        <v>3</v>
      </c>
      <c r="F179" s="164" t="s">
        <v>141</v>
      </c>
      <c r="H179" s="165">
        <v>650</v>
      </c>
      <c r="I179" s="166"/>
      <c r="L179" s="162"/>
      <c r="M179" s="167"/>
      <c r="T179" s="168"/>
      <c r="AT179" s="163" t="s">
        <v>138</v>
      </c>
      <c r="AU179" s="163" t="s">
        <v>80</v>
      </c>
      <c r="AV179" s="14" t="s">
        <v>132</v>
      </c>
      <c r="AW179" s="14" t="s">
        <v>32</v>
      </c>
      <c r="AX179" s="14" t="s">
        <v>78</v>
      </c>
      <c r="AY179" s="163" t="s">
        <v>125</v>
      </c>
    </row>
    <row r="180" spans="2:65" s="1" customFormat="1" ht="16.5" customHeight="1">
      <c r="B180" s="129"/>
      <c r="C180" s="130" t="s">
        <v>235</v>
      </c>
      <c r="D180" s="130" t="s">
        <v>127</v>
      </c>
      <c r="E180" s="131" t="s">
        <v>236</v>
      </c>
      <c r="F180" s="132" t="s">
        <v>237</v>
      </c>
      <c r="G180" s="133" t="s">
        <v>166</v>
      </c>
      <c r="H180" s="134">
        <v>390</v>
      </c>
      <c r="I180" s="135"/>
      <c r="J180" s="136">
        <f>ROUND(I180*H180,2)</f>
        <v>0</v>
      </c>
      <c r="K180" s="132" t="s">
        <v>3</v>
      </c>
      <c r="L180" s="33"/>
      <c r="M180" s="137" t="s">
        <v>3</v>
      </c>
      <c r="N180" s="138" t="s">
        <v>42</v>
      </c>
      <c r="P180" s="139">
        <f>O180*H180</f>
        <v>0</v>
      </c>
      <c r="Q180" s="139">
        <v>0</v>
      </c>
      <c r="R180" s="139">
        <f>Q180*H180</f>
        <v>0</v>
      </c>
      <c r="S180" s="139">
        <v>0</v>
      </c>
      <c r="T180" s="140">
        <f>S180*H180</f>
        <v>0</v>
      </c>
      <c r="AR180" s="141" t="s">
        <v>132</v>
      </c>
      <c r="AT180" s="141" t="s">
        <v>127</v>
      </c>
      <c r="AU180" s="141" t="s">
        <v>80</v>
      </c>
      <c r="AY180" s="18" t="s">
        <v>125</v>
      </c>
      <c r="BE180" s="142">
        <f>IF(N180="základní",J180,0)</f>
        <v>0</v>
      </c>
      <c r="BF180" s="142">
        <f>IF(N180="snížená",J180,0)</f>
        <v>0</v>
      </c>
      <c r="BG180" s="142">
        <f>IF(N180="zákl. přenesená",J180,0)</f>
        <v>0</v>
      </c>
      <c r="BH180" s="142">
        <f>IF(N180="sníž. přenesená",J180,0)</f>
        <v>0</v>
      </c>
      <c r="BI180" s="142">
        <f>IF(N180="nulová",J180,0)</f>
        <v>0</v>
      </c>
      <c r="BJ180" s="18" t="s">
        <v>78</v>
      </c>
      <c r="BK180" s="142">
        <f>ROUND(I180*H180,2)</f>
        <v>0</v>
      </c>
      <c r="BL180" s="18" t="s">
        <v>132</v>
      </c>
      <c r="BM180" s="141" t="s">
        <v>238</v>
      </c>
    </row>
    <row r="181" spans="2:65" s="1" customFormat="1" ht="10.199999999999999">
      <c r="B181" s="33"/>
      <c r="D181" s="143" t="s">
        <v>134</v>
      </c>
      <c r="F181" s="144" t="s">
        <v>237</v>
      </c>
      <c r="I181" s="145"/>
      <c r="L181" s="33"/>
      <c r="M181" s="146"/>
      <c r="T181" s="54"/>
      <c r="AT181" s="18" t="s">
        <v>134</v>
      </c>
      <c r="AU181" s="18" t="s">
        <v>80</v>
      </c>
    </row>
    <row r="182" spans="2:65" s="13" customFormat="1" ht="10.199999999999999">
      <c r="B182" s="155"/>
      <c r="D182" s="143" t="s">
        <v>138</v>
      </c>
      <c r="E182" s="156" t="s">
        <v>3</v>
      </c>
      <c r="F182" s="157" t="s">
        <v>239</v>
      </c>
      <c r="H182" s="158">
        <v>390</v>
      </c>
      <c r="I182" s="159"/>
      <c r="L182" s="155"/>
      <c r="M182" s="160"/>
      <c r="T182" s="161"/>
      <c r="AT182" s="156" t="s">
        <v>138</v>
      </c>
      <c r="AU182" s="156" t="s">
        <v>80</v>
      </c>
      <c r="AV182" s="13" t="s">
        <v>80</v>
      </c>
      <c r="AW182" s="13" t="s">
        <v>32</v>
      </c>
      <c r="AX182" s="13" t="s">
        <v>71</v>
      </c>
      <c r="AY182" s="156" t="s">
        <v>125</v>
      </c>
    </row>
    <row r="183" spans="2:65" s="14" customFormat="1" ht="10.199999999999999">
      <c r="B183" s="162"/>
      <c r="D183" s="143" t="s">
        <v>138</v>
      </c>
      <c r="E183" s="163" t="s">
        <v>3</v>
      </c>
      <c r="F183" s="164" t="s">
        <v>141</v>
      </c>
      <c r="H183" s="165">
        <v>390</v>
      </c>
      <c r="I183" s="166"/>
      <c r="L183" s="162"/>
      <c r="M183" s="167"/>
      <c r="T183" s="168"/>
      <c r="AT183" s="163" t="s">
        <v>138</v>
      </c>
      <c r="AU183" s="163" t="s">
        <v>80</v>
      </c>
      <c r="AV183" s="14" t="s">
        <v>132</v>
      </c>
      <c r="AW183" s="14" t="s">
        <v>32</v>
      </c>
      <c r="AX183" s="14" t="s">
        <v>78</v>
      </c>
      <c r="AY183" s="163" t="s">
        <v>125</v>
      </c>
    </row>
    <row r="184" spans="2:65" s="1" customFormat="1" ht="16.5" customHeight="1">
      <c r="B184" s="129"/>
      <c r="C184" s="169" t="s">
        <v>240</v>
      </c>
      <c r="D184" s="169" t="s">
        <v>157</v>
      </c>
      <c r="E184" s="170" t="s">
        <v>241</v>
      </c>
      <c r="F184" s="171" t="s">
        <v>242</v>
      </c>
      <c r="G184" s="172" t="s">
        <v>202</v>
      </c>
      <c r="H184" s="173">
        <v>650</v>
      </c>
      <c r="I184" s="174"/>
      <c r="J184" s="175">
        <f>ROUND(I184*H184,2)</f>
        <v>0</v>
      </c>
      <c r="K184" s="171" t="s">
        <v>131</v>
      </c>
      <c r="L184" s="176"/>
      <c r="M184" s="177" t="s">
        <v>3</v>
      </c>
      <c r="N184" s="178" t="s">
        <v>42</v>
      </c>
      <c r="P184" s="139">
        <f>O184*H184</f>
        <v>0</v>
      </c>
      <c r="Q184" s="139">
        <v>7.5700000000000003E-3</v>
      </c>
      <c r="R184" s="139">
        <f>Q184*H184</f>
        <v>4.9205000000000005</v>
      </c>
      <c r="S184" s="139">
        <v>0</v>
      </c>
      <c r="T184" s="140">
        <f>S184*H184</f>
        <v>0</v>
      </c>
      <c r="AR184" s="141" t="s">
        <v>160</v>
      </c>
      <c r="AT184" s="141" t="s">
        <v>157</v>
      </c>
      <c r="AU184" s="141" t="s">
        <v>80</v>
      </c>
      <c r="AY184" s="18" t="s">
        <v>125</v>
      </c>
      <c r="BE184" s="142">
        <f>IF(N184="základní",J184,0)</f>
        <v>0</v>
      </c>
      <c r="BF184" s="142">
        <f>IF(N184="snížená",J184,0)</f>
        <v>0</v>
      </c>
      <c r="BG184" s="142">
        <f>IF(N184="zákl. přenesená",J184,0)</f>
        <v>0</v>
      </c>
      <c r="BH184" s="142">
        <f>IF(N184="sníž. přenesená",J184,0)</f>
        <v>0</v>
      </c>
      <c r="BI184" s="142">
        <f>IF(N184="nulová",J184,0)</f>
        <v>0</v>
      </c>
      <c r="BJ184" s="18" t="s">
        <v>78</v>
      </c>
      <c r="BK184" s="142">
        <f>ROUND(I184*H184,2)</f>
        <v>0</v>
      </c>
      <c r="BL184" s="18" t="s">
        <v>132</v>
      </c>
      <c r="BM184" s="141" t="s">
        <v>243</v>
      </c>
    </row>
    <row r="185" spans="2:65" s="1" customFormat="1" ht="10.199999999999999">
      <c r="B185" s="33"/>
      <c r="D185" s="143" t="s">
        <v>134</v>
      </c>
      <c r="F185" s="144" t="s">
        <v>242</v>
      </c>
      <c r="I185" s="145"/>
      <c r="L185" s="33"/>
      <c r="M185" s="146"/>
      <c r="T185" s="54"/>
      <c r="AT185" s="18" t="s">
        <v>134</v>
      </c>
      <c r="AU185" s="18" t="s">
        <v>80</v>
      </c>
    </row>
    <row r="186" spans="2:65" s="13" customFormat="1" ht="10.199999999999999">
      <c r="B186" s="155"/>
      <c r="D186" s="143" t="s">
        <v>138</v>
      </c>
      <c r="E186" s="156" t="s">
        <v>3</v>
      </c>
      <c r="F186" s="157" t="s">
        <v>183</v>
      </c>
      <c r="H186" s="158">
        <v>650</v>
      </c>
      <c r="I186" s="159"/>
      <c r="L186" s="155"/>
      <c r="M186" s="160"/>
      <c r="T186" s="161"/>
      <c r="AT186" s="156" t="s">
        <v>138</v>
      </c>
      <c r="AU186" s="156" t="s">
        <v>80</v>
      </c>
      <c r="AV186" s="13" t="s">
        <v>80</v>
      </c>
      <c r="AW186" s="13" t="s">
        <v>32</v>
      </c>
      <c r="AX186" s="13" t="s">
        <v>71</v>
      </c>
      <c r="AY186" s="156" t="s">
        <v>125</v>
      </c>
    </row>
    <row r="187" spans="2:65" s="14" customFormat="1" ht="10.199999999999999">
      <c r="B187" s="162"/>
      <c r="D187" s="143" t="s">
        <v>138</v>
      </c>
      <c r="E187" s="163" t="s">
        <v>3</v>
      </c>
      <c r="F187" s="164" t="s">
        <v>141</v>
      </c>
      <c r="H187" s="165">
        <v>650</v>
      </c>
      <c r="I187" s="166"/>
      <c r="L187" s="162"/>
      <c r="M187" s="167"/>
      <c r="T187" s="168"/>
      <c r="AT187" s="163" t="s">
        <v>138</v>
      </c>
      <c r="AU187" s="163" t="s">
        <v>80</v>
      </c>
      <c r="AV187" s="14" t="s">
        <v>132</v>
      </c>
      <c r="AW187" s="14" t="s">
        <v>32</v>
      </c>
      <c r="AX187" s="14" t="s">
        <v>78</v>
      </c>
      <c r="AY187" s="163" t="s">
        <v>125</v>
      </c>
    </row>
    <row r="188" spans="2:65" s="1" customFormat="1" ht="16.5" customHeight="1">
      <c r="B188" s="129"/>
      <c r="C188" s="169" t="s">
        <v>244</v>
      </c>
      <c r="D188" s="169" t="s">
        <v>157</v>
      </c>
      <c r="E188" s="170" t="s">
        <v>221</v>
      </c>
      <c r="F188" s="171" t="s">
        <v>222</v>
      </c>
      <c r="G188" s="172" t="s">
        <v>223</v>
      </c>
      <c r="H188" s="173">
        <v>19.262</v>
      </c>
      <c r="I188" s="174"/>
      <c r="J188" s="175">
        <f>ROUND(I188*H188,2)</f>
        <v>0</v>
      </c>
      <c r="K188" s="171" t="s">
        <v>131</v>
      </c>
      <c r="L188" s="176"/>
      <c r="M188" s="177" t="s">
        <v>3</v>
      </c>
      <c r="N188" s="178" t="s">
        <v>42</v>
      </c>
      <c r="P188" s="139">
        <f>O188*H188</f>
        <v>0</v>
      </c>
      <c r="Q188" s="139">
        <v>1</v>
      </c>
      <c r="R188" s="139">
        <f>Q188*H188</f>
        <v>19.262</v>
      </c>
      <c r="S188" s="139">
        <v>0</v>
      </c>
      <c r="T188" s="140">
        <f>S188*H188</f>
        <v>0</v>
      </c>
      <c r="AR188" s="141" t="s">
        <v>160</v>
      </c>
      <c r="AT188" s="141" t="s">
        <v>157</v>
      </c>
      <c r="AU188" s="141" t="s">
        <v>80</v>
      </c>
      <c r="AY188" s="18" t="s">
        <v>125</v>
      </c>
      <c r="BE188" s="142">
        <f>IF(N188="základní",J188,0)</f>
        <v>0</v>
      </c>
      <c r="BF188" s="142">
        <f>IF(N188="snížená",J188,0)</f>
        <v>0</v>
      </c>
      <c r="BG188" s="142">
        <f>IF(N188="zákl. přenesená",J188,0)</f>
        <v>0</v>
      </c>
      <c r="BH188" s="142">
        <f>IF(N188="sníž. přenesená",J188,0)</f>
        <v>0</v>
      </c>
      <c r="BI188" s="142">
        <f>IF(N188="nulová",J188,0)</f>
        <v>0</v>
      </c>
      <c r="BJ188" s="18" t="s">
        <v>78</v>
      </c>
      <c r="BK188" s="142">
        <f>ROUND(I188*H188,2)</f>
        <v>0</v>
      </c>
      <c r="BL188" s="18" t="s">
        <v>132</v>
      </c>
      <c r="BM188" s="141" t="s">
        <v>245</v>
      </c>
    </row>
    <row r="189" spans="2:65" s="1" customFormat="1" ht="10.199999999999999">
      <c r="B189" s="33"/>
      <c r="D189" s="143" t="s">
        <v>134</v>
      </c>
      <c r="F189" s="144" t="s">
        <v>222</v>
      </c>
      <c r="I189" s="145"/>
      <c r="L189" s="33"/>
      <c r="M189" s="146"/>
      <c r="T189" s="54"/>
      <c r="AT189" s="18" t="s">
        <v>134</v>
      </c>
      <c r="AU189" s="18" t="s">
        <v>80</v>
      </c>
    </row>
    <row r="190" spans="2:65" s="13" customFormat="1" ht="10.199999999999999">
      <c r="B190" s="155"/>
      <c r="D190" s="143" t="s">
        <v>138</v>
      </c>
      <c r="E190" s="156" t="s">
        <v>3</v>
      </c>
      <c r="F190" s="157" t="s">
        <v>246</v>
      </c>
      <c r="H190" s="158">
        <v>19.262</v>
      </c>
      <c r="I190" s="159"/>
      <c r="L190" s="155"/>
      <c r="M190" s="160"/>
      <c r="T190" s="161"/>
      <c r="AT190" s="156" t="s">
        <v>138</v>
      </c>
      <c r="AU190" s="156" t="s">
        <v>80</v>
      </c>
      <c r="AV190" s="13" t="s">
        <v>80</v>
      </c>
      <c r="AW190" s="13" t="s">
        <v>32</v>
      </c>
      <c r="AX190" s="13" t="s">
        <v>71</v>
      </c>
      <c r="AY190" s="156" t="s">
        <v>125</v>
      </c>
    </row>
    <row r="191" spans="2:65" s="14" customFormat="1" ht="10.199999999999999">
      <c r="B191" s="162"/>
      <c r="D191" s="143" t="s">
        <v>138</v>
      </c>
      <c r="E191" s="163" t="s">
        <v>3</v>
      </c>
      <c r="F191" s="164" t="s">
        <v>141</v>
      </c>
      <c r="H191" s="165">
        <v>19.262</v>
      </c>
      <c r="I191" s="166"/>
      <c r="L191" s="162"/>
      <c r="M191" s="167"/>
      <c r="T191" s="168"/>
      <c r="AT191" s="163" t="s">
        <v>138</v>
      </c>
      <c r="AU191" s="163" t="s">
        <v>80</v>
      </c>
      <c r="AV191" s="14" t="s">
        <v>132</v>
      </c>
      <c r="AW191" s="14" t="s">
        <v>32</v>
      </c>
      <c r="AX191" s="14" t="s">
        <v>78</v>
      </c>
      <c r="AY191" s="163" t="s">
        <v>125</v>
      </c>
    </row>
    <row r="192" spans="2:65" s="1" customFormat="1" ht="16.5" customHeight="1">
      <c r="B192" s="129"/>
      <c r="C192" s="130" t="s">
        <v>247</v>
      </c>
      <c r="D192" s="130" t="s">
        <v>127</v>
      </c>
      <c r="E192" s="131" t="s">
        <v>248</v>
      </c>
      <c r="F192" s="132" t="s">
        <v>249</v>
      </c>
      <c r="G192" s="133" t="s">
        <v>202</v>
      </c>
      <c r="H192" s="134">
        <v>92</v>
      </c>
      <c r="I192" s="135"/>
      <c r="J192" s="136">
        <f>ROUND(I192*H192,2)</f>
        <v>0</v>
      </c>
      <c r="K192" s="132" t="s">
        <v>131</v>
      </c>
      <c r="L192" s="33"/>
      <c r="M192" s="137" t="s">
        <v>3</v>
      </c>
      <c r="N192" s="138" t="s">
        <v>42</v>
      </c>
      <c r="P192" s="139">
        <f>O192*H192</f>
        <v>0</v>
      </c>
      <c r="Q192" s="139">
        <v>7.4200000000000004E-3</v>
      </c>
      <c r="R192" s="139">
        <f>Q192*H192</f>
        <v>0.68264000000000002</v>
      </c>
      <c r="S192" s="139">
        <v>0</v>
      </c>
      <c r="T192" s="140">
        <f>S192*H192</f>
        <v>0</v>
      </c>
      <c r="AR192" s="141" t="s">
        <v>132</v>
      </c>
      <c r="AT192" s="141" t="s">
        <v>127</v>
      </c>
      <c r="AU192" s="141" t="s">
        <v>80</v>
      </c>
      <c r="AY192" s="18" t="s">
        <v>125</v>
      </c>
      <c r="BE192" s="142">
        <f>IF(N192="základní",J192,0)</f>
        <v>0</v>
      </c>
      <c r="BF192" s="142">
        <f>IF(N192="snížená",J192,0)</f>
        <v>0</v>
      </c>
      <c r="BG192" s="142">
        <f>IF(N192="zákl. přenesená",J192,0)</f>
        <v>0</v>
      </c>
      <c r="BH192" s="142">
        <f>IF(N192="sníž. přenesená",J192,0)</f>
        <v>0</v>
      </c>
      <c r="BI192" s="142">
        <f>IF(N192="nulová",J192,0)</f>
        <v>0</v>
      </c>
      <c r="BJ192" s="18" t="s">
        <v>78</v>
      </c>
      <c r="BK192" s="142">
        <f>ROUND(I192*H192,2)</f>
        <v>0</v>
      </c>
      <c r="BL192" s="18" t="s">
        <v>132</v>
      </c>
      <c r="BM192" s="141" t="s">
        <v>250</v>
      </c>
    </row>
    <row r="193" spans="2:65" s="1" customFormat="1" ht="10.199999999999999">
      <c r="B193" s="33"/>
      <c r="D193" s="143" t="s">
        <v>134</v>
      </c>
      <c r="F193" s="144" t="s">
        <v>251</v>
      </c>
      <c r="I193" s="145"/>
      <c r="L193" s="33"/>
      <c r="M193" s="146"/>
      <c r="T193" s="54"/>
      <c r="AT193" s="18" t="s">
        <v>134</v>
      </c>
      <c r="AU193" s="18" t="s">
        <v>80</v>
      </c>
    </row>
    <row r="194" spans="2:65" s="1" customFormat="1" ht="10.199999999999999">
      <c r="B194" s="33"/>
      <c r="D194" s="147" t="s">
        <v>136</v>
      </c>
      <c r="F194" s="148" t="s">
        <v>252</v>
      </c>
      <c r="I194" s="145"/>
      <c r="L194" s="33"/>
      <c r="M194" s="146"/>
      <c r="T194" s="54"/>
      <c r="AT194" s="18" t="s">
        <v>136</v>
      </c>
      <c r="AU194" s="18" t="s">
        <v>80</v>
      </c>
    </row>
    <row r="195" spans="2:65" s="13" customFormat="1" ht="10.199999999999999">
      <c r="B195" s="155"/>
      <c r="D195" s="143" t="s">
        <v>138</v>
      </c>
      <c r="E195" s="156" t="s">
        <v>3</v>
      </c>
      <c r="F195" s="157" t="s">
        <v>253</v>
      </c>
      <c r="H195" s="158">
        <v>90.8</v>
      </c>
      <c r="I195" s="159"/>
      <c r="L195" s="155"/>
      <c r="M195" s="160"/>
      <c r="T195" s="161"/>
      <c r="AT195" s="156" t="s">
        <v>138</v>
      </c>
      <c r="AU195" s="156" t="s">
        <v>80</v>
      </c>
      <c r="AV195" s="13" t="s">
        <v>80</v>
      </c>
      <c r="AW195" s="13" t="s">
        <v>32</v>
      </c>
      <c r="AX195" s="13" t="s">
        <v>71</v>
      </c>
      <c r="AY195" s="156" t="s">
        <v>125</v>
      </c>
    </row>
    <row r="196" spans="2:65" s="15" customFormat="1" ht="10.199999999999999">
      <c r="B196" s="179"/>
      <c r="D196" s="143" t="s">
        <v>138</v>
      </c>
      <c r="E196" s="180" t="s">
        <v>3</v>
      </c>
      <c r="F196" s="181" t="s">
        <v>254</v>
      </c>
      <c r="H196" s="182">
        <v>90.8</v>
      </c>
      <c r="I196" s="183"/>
      <c r="L196" s="179"/>
      <c r="M196" s="184"/>
      <c r="T196" s="185"/>
      <c r="AT196" s="180" t="s">
        <v>138</v>
      </c>
      <c r="AU196" s="180" t="s">
        <v>80</v>
      </c>
      <c r="AV196" s="15" t="s">
        <v>149</v>
      </c>
      <c r="AW196" s="15" t="s">
        <v>32</v>
      </c>
      <c r="AX196" s="15" t="s">
        <v>71</v>
      </c>
      <c r="AY196" s="180" t="s">
        <v>125</v>
      </c>
    </row>
    <row r="197" spans="2:65" s="12" customFormat="1" ht="10.199999999999999">
      <c r="B197" s="149"/>
      <c r="D197" s="143" t="s">
        <v>138</v>
      </c>
      <c r="E197" s="150" t="s">
        <v>3</v>
      </c>
      <c r="F197" s="151" t="s">
        <v>255</v>
      </c>
      <c r="H197" s="150" t="s">
        <v>3</v>
      </c>
      <c r="I197" s="152"/>
      <c r="L197" s="149"/>
      <c r="M197" s="153"/>
      <c r="T197" s="154"/>
      <c r="AT197" s="150" t="s">
        <v>138</v>
      </c>
      <c r="AU197" s="150" t="s">
        <v>80</v>
      </c>
      <c r="AV197" s="12" t="s">
        <v>78</v>
      </c>
      <c r="AW197" s="12" t="s">
        <v>32</v>
      </c>
      <c r="AX197" s="12" t="s">
        <v>71</v>
      </c>
      <c r="AY197" s="150" t="s">
        <v>125</v>
      </c>
    </row>
    <row r="198" spans="2:65" s="13" customFormat="1" ht="10.199999999999999">
      <c r="B198" s="155"/>
      <c r="D198" s="143" t="s">
        <v>138</v>
      </c>
      <c r="E198" s="156" t="s">
        <v>3</v>
      </c>
      <c r="F198" s="157" t="s">
        <v>256</v>
      </c>
      <c r="H198" s="158">
        <v>1.2</v>
      </c>
      <c r="I198" s="159"/>
      <c r="L198" s="155"/>
      <c r="M198" s="160"/>
      <c r="T198" s="161"/>
      <c r="AT198" s="156" t="s">
        <v>138</v>
      </c>
      <c r="AU198" s="156" t="s">
        <v>80</v>
      </c>
      <c r="AV198" s="13" t="s">
        <v>80</v>
      </c>
      <c r="AW198" s="13" t="s">
        <v>32</v>
      </c>
      <c r="AX198" s="13" t="s">
        <v>71</v>
      </c>
      <c r="AY198" s="156" t="s">
        <v>125</v>
      </c>
    </row>
    <row r="199" spans="2:65" s="14" customFormat="1" ht="10.199999999999999">
      <c r="B199" s="162"/>
      <c r="D199" s="143" t="s">
        <v>138</v>
      </c>
      <c r="E199" s="163" t="s">
        <v>3</v>
      </c>
      <c r="F199" s="164" t="s">
        <v>141</v>
      </c>
      <c r="H199" s="165">
        <v>92</v>
      </c>
      <c r="I199" s="166"/>
      <c r="L199" s="162"/>
      <c r="M199" s="167"/>
      <c r="T199" s="168"/>
      <c r="AT199" s="163" t="s">
        <v>138</v>
      </c>
      <c r="AU199" s="163" t="s">
        <v>80</v>
      </c>
      <c r="AV199" s="14" t="s">
        <v>132</v>
      </c>
      <c r="AW199" s="14" t="s">
        <v>32</v>
      </c>
      <c r="AX199" s="14" t="s">
        <v>78</v>
      </c>
      <c r="AY199" s="163" t="s">
        <v>125</v>
      </c>
    </row>
    <row r="200" spans="2:65" s="1" customFormat="1" ht="16.5" customHeight="1">
      <c r="B200" s="129"/>
      <c r="C200" s="130" t="s">
        <v>8</v>
      </c>
      <c r="D200" s="130" t="s">
        <v>127</v>
      </c>
      <c r="E200" s="131" t="s">
        <v>257</v>
      </c>
      <c r="F200" s="132" t="s">
        <v>258</v>
      </c>
      <c r="G200" s="133" t="s">
        <v>202</v>
      </c>
      <c r="H200" s="134">
        <v>48</v>
      </c>
      <c r="I200" s="135"/>
      <c r="J200" s="136">
        <f>ROUND(I200*H200,2)</f>
        <v>0</v>
      </c>
      <c r="K200" s="132" t="s">
        <v>131</v>
      </c>
      <c r="L200" s="33"/>
      <c r="M200" s="137" t="s">
        <v>3</v>
      </c>
      <c r="N200" s="138" t="s">
        <v>42</v>
      </c>
      <c r="P200" s="139">
        <f>O200*H200</f>
        <v>0</v>
      </c>
      <c r="Q200" s="139">
        <v>0</v>
      </c>
      <c r="R200" s="139">
        <f>Q200*H200</f>
        <v>0</v>
      </c>
      <c r="S200" s="139">
        <v>0</v>
      </c>
      <c r="T200" s="140">
        <f>S200*H200</f>
        <v>0</v>
      </c>
      <c r="AR200" s="141" t="s">
        <v>132</v>
      </c>
      <c r="AT200" s="141" t="s">
        <v>127</v>
      </c>
      <c r="AU200" s="141" t="s">
        <v>80</v>
      </c>
      <c r="AY200" s="18" t="s">
        <v>125</v>
      </c>
      <c r="BE200" s="142">
        <f>IF(N200="základní",J200,0)</f>
        <v>0</v>
      </c>
      <c r="BF200" s="142">
        <f>IF(N200="snížená",J200,0)</f>
        <v>0</v>
      </c>
      <c r="BG200" s="142">
        <f>IF(N200="zákl. přenesená",J200,0)</f>
        <v>0</v>
      </c>
      <c r="BH200" s="142">
        <f>IF(N200="sníž. přenesená",J200,0)</f>
        <v>0</v>
      </c>
      <c r="BI200" s="142">
        <f>IF(N200="nulová",J200,0)</f>
        <v>0</v>
      </c>
      <c r="BJ200" s="18" t="s">
        <v>78</v>
      </c>
      <c r="BK200" s="142">
        <f>ROUND(I200*H200,2)</f>
        <v>0</v>
      </c>
      <c r="BL200" s="18" t="s">
        <v>132</v>
      </c>
      <c r="BM200" s="141" t="s">
        <v>259</v>
      </c>
    </row>
    <row r="201" spans="2:65" s="1" customFormat="1" ht="10.199999999999999">
      <c r="B201" s="33"/>
      <c r="D201" s="143" t="s">
        <v>134</v>
      </c>
      <c r="F201" s="144" t="s">
        <v>260</v>
      </c>
      <c r="I201" s="145"/>
      <c r="L201" s="33"/>
      <c r="M201" s="146"/>
      <c r="T201" s="54"/>
      <c r="AT201" s="18" t="s">
        <v>134</v>
      </c>
      <c r="AU201" s="18" t="s">
        <v>80</v>
      </c>
    </row>
    <row r="202" spans="2:65" s="1" customFormat="1" ht="10.199999999999999">
      <c r="B202" s="33"/>
      <c r="D202" s="147" t="s">
        <v>136</v>
      </c>
      <c r="F202" s="148" t="s">
        <v>261</v>
      </c>
      <c r="I202" s="145"/>
      <c r="L202" s="33"/>
      <c r="M202" s="146"/>
      <c r="T202" s="54"/>
      <c r="AT202" s="18" t="s">
        <v>136</v>
      </c>
      <c r="AU202" s="18" t="s">
        <v>80</v>
      </c>
    </row>
    <row r="203" spans="2:65" s="12" customFormat="1" ht="10.199999999999999">
      <c r="B203" s="149"/>
      <c r="D203" s="143" t="s">
        <v>138</v>
      </c>
      <c r="E203" s="150" t="s">
        <v>3</v>
      </c>
      <c r="F203" s="151" t="s">
        <v>262</v>
      </c>
      <c r="H203" s="150" t="s">
        <v>3</v>
      </c>
      <c r="I203" s="152"/>
      <c r="L203" s="149"/>
      <c r="M203" s="153"/>
      <c r="T203" s="154"/>
      <c r="AT203" s="150" t="s">
        <v>138</v>
      </c>
      <c r="AU203" s="150" t="s">
        <v>80</v>
      </c>
      <c r="AV203" s="12" t="s">
        <v>78</v>
      </c>
      <c r="AW203" s="12" t="s">
        <v>32</v>
      </c>
      <c r="AX203" s="12" t="s">
        <v>71</v>
      </c>
      <c r="AY203" s="150" t="s">
        <v>125</v>
      </c>
    </row>
    <row r="204" spans="2:65" s="13" customFormat="1" ht="10.199999999999999">
      <c r="B204" s="155"/>
      <c r="D204" s="143" t="s">
        <v>138</v>
      </c>
      <c r="E204" s="156" t="s">
        <v>3</v>
      </c>
      <c r="F204" s="157" t="s">
        <v>263</v>
      </c>
      <c r="H204" s="158">
        <v>48</v>
      </c>
      <c r="I204" s="159"/>
      <c r="L204" s="155"/>
      <c r="M204" s="160"/>
      <c r="T204" s="161"/>
      <c r="AT204" s="156" t="s">
        <v>138</v>
      </c>
      <c r="AU204" s="156" t="s">
        <v>80</v>
      </c>
      <c r="AV204" s="13" t="s">
        <v>80</v>
      </c>
      <c r="AW204" s="13" t="s">
        <v>32</v>
      </c>
      <c r="AX204" s="13" t="s">
        <v>71</v>
      </c>
      <c r="AY204" s="156" t="s">
        <v>125</v>
      </c>
    </row>
    <row r="205" spans="2:65" s="14" customFormat="1" ht="10.199999999999999">
      <c r="B205" s="162"/>
      <c r="D205" s="143" t="s">
        <v>138</v>
      </c>
      <c r="E205" s="163" t="s">
        <v>3</v>
      </c>
      <c r="F205" s="164" t="s">
        <v>141</v>
      </c>
      <c r="H205" s="165">
        <v>48</v>
      </c>
      <c r="I205" s="166"/>
      <c r="L205" s="162"/>
      <c r="M205" s="167"/>
      <c r="T205" s="168"/>
      <c r="AT205" s="163" t="s">
        <v>138</v>
      </c>
      <c r="AU205" s="163" t="s">
        <v>80</v>
      </c>
      <c r="AV205" s="14" t="s">
        <v>132</v>
      </c>
      <c r="AW205" s="14" t="s">
        <v>32</v>
      </c>
      <c r="AX205" s="14" t="s">
        <v>78</v>
      </c>
      <c r="AY205" s="163" t="s">
        <v>125</v>
      </c>
    </row>
    <row r="206" spans="2:65" s="1" customFormat="1" ht="16.5" customHeight="1">
      <c r="B206" s="129"/>
      <c r="C206" s="130" t="s">
        <v>264</v>
      </c>
      <c r="D206" s="130" t="s">
        <v>127</v>
      </c>
      <c r="E206" s="131" t="s">
        <v>265</v>
      </c>
      <c r="F206" s="132" t="s">
        <v>266</v>
      </c>
      <c r="G206" s="133" t="s">
        <v>202</v>
      </c>
      <c r="H206" s="134">
        <v>184</v>
      </c>
      <c r="I206" s="135"/>
      <c r="J206" s="136">
        <f>ROUND(I206*H206,2)</f>
        <v>0</v>
      </c>
      <c r="K206" s="132" t="s">
        <v>131</v>
      </c>
      <c r="L206" s="33"/>
      <c r="M206" s="137" t="s">
        <v>3</v>
      </c>
      <c r="N206" s="138" t="s">
        <v>42</v>
      </c>
      <c r="P206" s="139">
        <f>O206*H206</f>
        <v>0</v>
      </c>
      <c r="Q206" s="139">
        <v>0</v>
      </c>
      <c r="R206" s="139">
        <f>Q206*H206</f>
        <v>0</v>
      </c>
      <c r="S206" s="139">
        <v>0</v>
      </c>
      <c r="T206" s="140">
        <f>S206*H206</f>
        <v>0</v>
      </c>
      <c r="AR206" s="141" t="s">
        <v>132</v>
      </c>
      <c r="AT206" s="141" t="s">
        <v>127</v>
      </c>
      <c r="AU206" s="141" t="s">
        <v>80</v>
      </c>
      <c r="AY206" s="18" t="s">
        <v>125</v>
      </c>
      <c r="BE206" s="142">
        <f>IF(N206="základní",J206,0)</f>
        <v>0</v>
      </c>
      <c r="BF206" s="142">
        <f>IF(N206="snížená",J206,0)</f>
        <v>0</v>
      </c>
      <c r="BG206" s="142">
        <f>IF(N206="zákl. přenesená",J206,0)</f>
        <v>0</v>
      </c>
      <c r="BH206" s="142">
        <f>IF(N206="sníž. přenesená",J206,0)</f>
        <v>0</v>
      </c>
      <c r="BI206" s="142">
        <f>IF(N206="nulová",J206,0)</f>
        <v>0</v>
      </c>
      <c r="BJ206" s="18" t="s">
        <v>78</v>
      </c>
      <c r="BK206" s="142">
        <f>ROUND(I206*H206,2)</f>
        <v>0</v>
      </c>
      <c r="BL206" s="18" t="s">
        <v>132</v>
      </c>
      <c r="BM206" s="141" t="s">
        <v>267</v>
      </c>
    </row>
    <row r="207" spans="2:65" s="1" customFormat="1" ht="10.199999999999999">
      <c r="B207" s="33"/>
      <c r="D207" s="143" t="s">
        <v>134</v>
      </c>
      <c r="F207" s="144" t="s">
        <v>268</v>
      </c>
      <c r="I207" s="145"/>
      <c r="L207" s="33"/>
      <c r="M207" s="146"/>
      <c r="T207" s="54"/>
      <c r="AT207" s="18" t="s">
        <v>134</v>
      </c>
      <c r="AU207" s="18" t="s">
        <v>80</v>
      </c>
    </row>
    <row r="208" spans="2:65" s="1" customFormat="1" ht="10.199999999999999">
      <c r="B208" s="33"/>
      <c r="D208" s="147" t="s">
        <v>136</v>
      </c>
      <c r="F208" s="148" t="s">
        <v>269</v>
      </c>
      <c r="I208" s="145"/>
      <c r="L208" s="33"/>
      <c r="M208" s="146"/>
      <c r="T208" s="54"/>
      <c r="AT208" s="18" t="s">
        <v>136</v>
      </c>
      <c r="AU208" s="18" t="s">
        <v>80</v>
      </c>
    </row>
    <row r="209" spans="2:65" s="13" customFormat="1" ht="10.199999999999999">
      <c r="B209" s="155"/>
      <c r="D209" s="143" t="s">
        <v>138</v>
      </c>
      <c r="E209" s="156" t="s">
        <v>3</v>
      </c>
      <c r="F209" s="157" t="s">
        <v>270</v>
      </c>
      <c r="H209" s="158">
        <v>184</v>
      </c>
      <c r="I209" s="159"/>
      <c r="L209" s="155"/>
      <c r="M209" s="160"/>
      <c r="T209" s="161"/>
      <c r="AT209" s="156" t="s">
        <v>138</v>
      </c>
      <c r="AU209" s="156" t="s">
        <v>80</v>
      </c>
      <c r="AV209" s="13" t="s">
        <v>80</v>
      </c>
      <c r="AW209" s="13" t="s">
        <v>32</v>
      </c>
      <c r="AX209" s="13" t="s">
        <v>71</v>
      </c>
      <c r="AY209" s="156" t="s">
        <v>125</v>
      </c>
    </row>
    <row r="210" spans="2:65" s="14" customFormat="1" ht="10.199999999999999">
      <c r="B210" s="162"/>
      <c r="D210" s="143" t="s">
        <v>138</v>
      </c>
      <c r="E210" s="163" t="s">
        <v>3</v>
      </c>
      <c r="F210" s="164" t="s">
        <v>141</v>
      </c>
      <c r="H210" s="165">
        <v>184</v>
      </c>
      <c r="I210" s="166"/>
      <c r="L210" s="162"/>
      <c r="M210" s="167"/>
      <c r="T210" s="168"/>
      <c r="AT210" s="163" t="s">
        <v>138</v>
      </c>
      <c r="AU210" s="163" t="s">
        <v>80</v>
      </c>
      <c r="AV210" s="14" t="s">
        <v>132</v>
      </c>
      <c r="AW210" s="14" t="s">
        <v>32</v>
      </c>
      <c r="AX210" s="14" t="s">
        <v>78</v>
      </c>
      <c r="AY210" s="163" t="s">
        <v>125</v>
      </c>
    </row>
    <row r="211" spans="2:65" s="1" customFormat="1" ht="16.5" customHeight="1">
      <c r="B211" s="129"/>
      <c r="C211" s="130" t="s">
        <v>271</v>
      </c>
      <c r="D211" s="130" t="s">
        <v>127</v>
      </c>
      <c r="E211" s="131" t="s">
        <v>272</v>
      </c>
      <c r="F211" s="132" t="s">
        <v>273</v>
      </c>
      <c r="G211" s="133" t="s">
        <v>202</v>
      </c>
      <c r="H211" s="134">
        <v>954</v>
      </c>
      <c r="I211" s="135"/>
      <c r="J211" s="136">
        <f>ROUND(I211*H211,2)</f>
        <v>0</v>
      </c>
      <c r="K211" s="132" t="s">
        <v>131</v>
      </c>
      <c r="L211" s="33"/>
      <c r="M211" s="137" t="s">
        <v>3</v>
      </c>
      <c r="N211" s="138" t="s">
        <v>42</v>
      </c>
      <c r="P211" s="139">
        <f>O211*H211</f>
        <v>0</v>
      </c>
      <c r="Q211" s="139">
        <v>5.1999999999999995E-4</v>
      </c>
      <c r="R211" s="139">
        <f>Q211*H211</f>
        <v>0.49607999999999997</v>
      </c>
      <c r="S211" s="139">
        <v>0</v>
      </c>
      <c r="T211" s="140">
        <f>S211*H211</f>
        <v>0</v>
      </c>
      <c r="AR211" s="141" t="s">
        <v>132</v>
      </c>
      <c r="AT211" s="141" t="s">
        <v>127</v>
      </c>
      <c r="AU211" s="141" t="s">
        <v>80</v>
      </c>
      <c r="AY211" s="18" t="s">
        <v>125</v>
      </c>
      <c r="BE211" s="142">
        <f>IF(N211="základní",J211,0)</f>
        <v>0</v>
      </c>
      <c r="BF211" s="142">
        <f>IF(N211="snížená",J211,0)</f>
        <v>0</v>
      </c>
      <c r="BG211" s="142">
        <f>IF(N211="zákl. přenesená",J211,0)</f>
        <v>0</v>
      </c>
      <c r="BH211" s="142">
        <f>IF(N211="sníž. přenesená",J211,0)</f>
        <v>0</v>
      </c>
      <c r="BI211" s="142">
        <f>IF(N211="nulová",J211,0)</f>
        <v>0</v>
      </c>
      <c r="BJ211" s="18" t="s">
        <v>78</v>
      </c>
      <c r="BK211" s="142">
        <f>ROUND(I211*H211,2)</f>
        <v>0</v>
      </c>
      <c r="BL211" s="18" t="s">
        <v>132</v>
      </c>
      <c r="BM211" s="141" t="s">
        <v>274</v>
      </c>
    </row>
    <row r="212" spans="2:65" s="1" customFormat="1" ht="10.199999999999999">
      <c r="B212" s="33"/>
      <c r="D212" s="143" t="s">
        <v>134</v>
      </c>
      <c r="F212" s="144" t="s">
        <v>275</v>
      </c>
      <c r="I212" s="145"/>
      <c r="L212" s="33"/>
      <c r="M212" s="146"/>
      <c r="T212" s="54"/>
      <c r="AT212" s="18" t="s">
        <v>134</v>
      </c>
      <c r="AU212" s="18" t="s">
        <v>80</v>
      </c>
    </row>
    <row r="213" spans="2:65" s="1" customFormat="1" ht="10.199999999999999">
      <c r="B213" s="33"/>
      <c r="D213" s="147" t="s">
        <v>136</v>
      </c>
      <c r="F213" s="148" t="s">
        <v>276</v>
      </c>
      <c r="I213" s="145"/>
      <c r="L213" s="33"/>
      <c r="M213" s="146"/>
      <c r="T213" s="54"/>
      <c r="AT213" s="18" t="s">
        <v>136</v>
      </c>
      <c r="AU213" s="18" t="s">
        <v>80</v>
      </c>
    </row>
    <row r="214" spans="2:65" s="13" customFormat="1" ht="10.199999999999999">
      <c r="B214" s="155"/>
      <c r="D214" s="143" t="s">
        <v>138</v>
      </c>
      <c r="E214" s="156" t="s">
        <v>3</v>
      </c>
      <c r="F214" s="157" t="s">
        <v>277</v>
      </c>
      <c r="H214" s="158">
        <v>953.33299999999997</v>
      </c>
      <c r="I214" s="159"/>
      <c r="L214" s="155"/>
      <c r="M214" s="160"/>
      <c r="T214" s="161"/>
      <c r="AT214" s="156" t="s">
        <v>138</v>
      </c>
      <c r="AU214" s="156" t="s">
        <v>80</v>
      </c>
      <c r="AV214" s="13" t="s">
        <v>80</v>
      </c>
      <c r="AW214" s="13" t="s">
        <v>32</v>
      </c>
      <c r="AX214" s="13" t="s">
        <v>71</v>
      </c>
      <c r="AY214" s="156" t="s">
        <v>125</v>
      </c>
    </row>
    <row r="215" spans="2:65" s="15" customFormat="1" ht="10.199999999999999">
      <c r="B215" s="179"/>
      <c r="D215" s="143" t="s">
        <v>138</v>
      </c>
      <c r="E215" s="180" t="s">
        <v>3</v>
      </c>
      <c r="F215" s="181" t="s">
        <v>254</v>
      </c>
      <c r="H215" s="182">
        <v>953.33299999999997</v>
      </c>
      <c r="I215" s="183"/>
      <c r="L215" s="179"/>
      <c r="M215" s="184"/>
      <c r="T215" s="185"/>
      <c r="AT215" s="180" t="s">
        <v>138</v>
      </c>
      <c r="AU215" s="180" t="s">
        <v>80</v>
      </c>
      <c r="AV215" s="15" t="s">
        <v>149</v>
      </c>
      <c r="AW215" s="15" t="s">
        <v>32</v>
      </c>
      <c r="AX215" s="15" t="s">
        <v>71</v>
      </c>
      <c r="AY215" s="180" t="s">
        <v>125</v>
      </c>
    </row>
    <row r="216" spans="2:65" s="12" customFormat="1" ht="10.199999999999999">
      <c r="B216" s="149"/>
      <c r="D216" s="143" t="s">
        <v>138</v>
      </c>
      <c r="E216" s="150" t="s">
        <v>3</v>
      </c>
      <c r="F216" s="151" t="s">
        <v>255</v>
      </c>
      <c r="H216" s="150" t="s">
        <v>3</v>
      </c>
      <c r="I216" s="152"/>
      <c r="L216" s="149"/>
      <c r="M216" s="153"/>
      <c r="T216" s="154"/>
      <c r="AT216" s="150" t="s">
        <v>138</v>
      </c>
      <c r="AU216" s="150" t="s">
        <v>80</v>
      </c>
      <c r="AV216" s="12" t="s">
        <v>78</v>
      </c>
      <c r="AW216" s="12" t="s">
        <v>32</v>
      </c>
      <c r="AX216" s="12" t="s">
        <v>71</v>
      </c>
      <c r="AY216" s="150" t="s">
        <v>125</v>
      </c>
    </row>
    <row r="217" spans="2:65" s="13" customFormat="1" ht="10.199999999999999">
      <c r="B217" s="155"/>
      <c r="D217" s="143" t="s">
        <v>138</v>
      </c>
      <c r="E217" s="156" t="s">
        <v>3</v>
      </c>
      <c r="F217" s="157" t="s">
        <v>278</v>
      </c>
      <c r="H217" s="158">
        <v>0.66700000000000004</v>
      </c>
      <c r="I217" s="159"/>
      <c r="L217" s="155"/>
      <c r="M217" s="160"/>
      <c r="T217" s="161"/>
      <c r="AT217" s="156" t="s">
        <v>138</v>
      </c>
      <c r="AU217" s="156" t="s">
        <v>80</v>
      </c>
      <c r="AV217" s="13" t="s">
        <v>80</v>
      </c>
      <c r="AW217" s="13" t="s">
        <v>32</v>
      </c>
      <c r="AX217" s="13" t="s">
        <v>71</v>
      </c>
      <c r="AY217" s="156" t="s">
        <v>125</v>
      </c>
    </row>
    <row r="218" spans="2:65" s="14" customFormat="1" ht="10.199999999999999">
      <c r="B218" s="162"/>
      <c r="D218" s="143" t="s">
        <v>138</v>
      </c>
      <c r="E218" s="163" t="s">
        <v>3</v>
      </c>
      <c r="F218" s="164" t="s">
        <v>141</v>
      </c>
      <c r="H218" s="165">
        <v>954</v>
      </c>
      <c r="I218" s="166"/>
      <c r="L218" s="162"/>
      <c r="M218" s="167"/>
      <c r="T218" s="168"/>
      <c r="AT218" s="163" t="s">
        <v>138</v>
      </c>
      <c r="AU218" s="163" t="s">
        <v>80</v>
      </c>
      <c r="AV218" s="14" t="s">
        <v>132</v>
      </c>
      <c r="AW218" s="14" t="s">
        <v>32</v>
      </c>
      <c r="AX218" s="14" t="s">
        <v>78</v>
      </c>
      <c r="AY218" s="163" t="s">
        <v>125</v>
      </c>
    </row>
    <row r="219" spans="2:65" s="11" customFormat="1" ht="22.8" customHeight="1">
      <c r="B219" s="117"/>
      <c r="D219" s="118" t="s">
        <v>70</v>
      </c>
      <c r="E219" s="127" t="s">
        <v>169</v>
      </c>
      <c r="F219" s="127" t="s">
        <v>279</v>
      </c>
      <c r="I219" s="120"/>
      <c r="J219" s="128">
        <f>BK219</f>
        <v>0</v>
      </c>
      <c r="L219" s="117"/>
      <c r="M219" s="122"/>
      <c r="P219" s="123">
        <f>SUM(P220:P228)</f>
        <v>0</v>
      </c>
      <c r="R219" s="123">
        <f>SUM(R220:R228)</f>
        <v>13.728</v>
      </c>
      <c r="T219" s="124">
        <f>SUM(T220:T228)</f>
        <v>13.728</v>
      </c>
      <c r="AR219" s="118" t="s">
        <v>78</v>
      </c>
      <c r="AT219" s="125" t="s">
        <v>70</v>
      </c>
      <c r="AU219" s="125" t="s">
        <v>78</v>
      </c>
      <c r="AY219" s="118" t="s">
        <v>125</v>
      </c>
      <c r="BK219" s="126">
        <f>SUM(BK220:BK228)</f>
        <v>0</v>
      </c>
    </row>
    <row r="220" spans="2:65" s="1" customFormat="1" ht="16.5" customHeight="1">
      <c r="B220" s="129"/>
      <c r="C220" s="130" t="s">
        <v>280</v>
      </c>
      <c r="D220" s="130" t="s">
        <v>127</v>
      </c>
      <c r="E220" s="131" t="s">
        <v>281</v>
      </c>
      <c r="F220" s="132" t="s">
        <v>282</v>
      </c>
      <c r="G220" s="133" t="s">
        <v>152</v>
      </c>
      <c r="H220" s="134">
        <v>572</v>
      </c>
      <c r="I220" s="135"/>
      <c r="J220" s="136">
        <f>ROUND(I220*H220,2)</f>
        <v>0</v>
      </c>
      <c r="K220" s="132" t="s">
        <v>3</v>
      </c>
      <c r="L220" s="33"/>
      <c r="M220" s="137" t="s">
        <v>3</v>
      </c>
      <c r="N220" s="138" t="s">
        <v>42</v>
      </c>
      <c r="P220" s="139">
        <f>O220*H220</f>
        <v>0</v>
      </c>
      <c r="Q220" s="139">
        <v>0</v>
      </c>
      <c r="R220" s="139">
        <f>Q220*H220</f>
        <v>0</v>
      </c>
      <c r="S220" s="139">
        <v>0</v>
      </c>
      <c r="T220" s="140">
        <f>S220*H220</f>
        <v>0</v>
      </c>
      <c r="AR220" s="141" t="s">
        <v>132</v>
      </c>
      <c r="AT220" s="141" t="s">
        <v>127</v>
      </c>
      <c r="AU220" s="141" t="s">
        <v>80</v>
      </c>
      <c r="AY220" s="18" t="s">
        <v>125</v>
      </c>
      <c r="BE220" s="142">
        <f>IF(N220="základní",J220,0)</f>
        <v>0</v>
      </c>
      <c r="BF220" s="142">
        <f>IF(N220="snížená",J220,0)</f>
        <v>0</v>
      </c>
      <c r="BG220" s="142">
        <f>IF(N220="zákl. přenesená",J220,0)</f>
        <v>0</v>
      </c>
      <c r="BH220" s="142">
        <f>IF(N220="sníž. přenesená",J220,0)</f>
        <v>0</v>
      </c>
      <c r="BI220" s="142">
        <f>IF(N220="nulová",J220,0)</f>
        <v>0</v>
      </c>
      <c r="BJ220" s="18" t="s">
        <v>78</v>
      </c>
      <c r="BK220" s="142">
        <f>ROUND(I220*H220,2)</f>
        <v>0</v>
      </c>
      <c r="BL220" s="18" t="s">
        <v>132</v>
      </c>
      <c r="BM220" s="141" t="s">
        <v>283</v>
      </c>
    </row>
    <row r="221" spans="2:65" s="1" customFormat="1" ht="10.199999999999999">
      <c r="B221" s="33"/>
      <c r="D221" s="143" t="s">
        <v>134</v>
      </c>
      <c r="F221" s="144" t="s">
        <v>282</v>
      </c>
      <c r="I221" s="145"/>
      <c r="L221" s="33"/>
      <c r="M221" s="146"/>
      <c r="T221" s="54"/>
      <c r="AT221" s="18" t="s">
        <v>134</v>
      </c>
      <c r="AU221" s="18" t="s">
        <v>80</v>
      </c>
    </row>
    <row r="222" spans="2:65" s="13" customFormat="1" ht="10.199999999999999">
      <c r="B222" s="155"/>
      <c r="D222" s="143" t="s">
        <v>138</v>
      </c>
      <c r="E222" s="156" t="s">
        <v>3</v>
      </c>
      <c r="F222" s="157" t="s">
        <v>284</v>
      </c>
      <c r="H222" s="158">
        <v>572</v>
      </c>
      <c r="I222" s="159"/>
      <c r="L222" s="155"/>
      <c r="M222" s="160"/>
      <c r="T222" s="161"/>
      <c r="AT222" s="156" t="s">
        <v>138</v>
      </c>
      <c r="AU222" s="156" t="s">
        <v>80</v>
      </c>
      <c r="AV222" s="13" t="s">
        <v>80</v>
      </c>
      <c r="AW222" s="13" t="s">
        <v>32</v>
      </c>
      <c r="AX222" s="13" t="s">
        <v>71</v>
      </c>
      <c r="AY222" s="156" t="s">
        <v>125</v>
      </c>
    </row>
    <row r="223" spans="2:65" s="14" customFormat="1" ht="10.199999999999999">
      <c r="B223" s="162"/>
      <c r="D223" s="143" t="s">
        <v>138</v>
      </c>
      <c r="E223" s="163" t="s">
        <v>3</v>
      </c>
      <c r="F223" s="164" t="s">
        <v>141</v>
      </c>
      <c r="H223" s="165">
        <v>572</v>
      </c>
      <c r="I223" s="166"/>
      <c r="L223" s="162"/>
      <c r="M223" s="167"/>
      <c r="T223" s="168"/>
      <c r="AT223" s="163" t="s">
        <v>138</v>
      </c>
      <c r="AU223" s="163" t="s">
        <v>80</v>
      </c>
      <c r="AV223" s="14" t="s">
        <v>132</v>
      </c>
      <c r="AW223" s="14" t="s">
        <v>32</v>
      </c>
      <c r="AX223" s="14" t="s">
        <v>78</v>
      </c>
      <c r="AY223" s="163" t="s">
        <v>125</v>
      </c>
    </row>
    <row r="224" spans="2:65" s="1" customFormat="1" ht="16.5" customHeight="1">
      <c r="B224" s="129"/>
      <c r="C224" s="130" t="s">
        <v>285</v>
      </c>
      <c r="D224" s="130" t="s">
        <v>127</v>
      </c>
      <c r="E224" s="131" t="s">
        <v>286</v>
      </c>
      <c r="F224" s="132" t="s">
        <v>287</v>
      </c>
      <c r="G224" s="133" t="s">
        <v>152</v>
      </c>
      <c r="H224" s="134">
        <v>572</v>
      </c>
      <c r="I224" s="135"/>
      <c r="J224" s="136">
        <f>ROUND(I224*H224,2)</f>
        <v>0</v>
      </c>
      <c r="K224" s="132" t="s">
        <v>131</v>
      </c>
      <c r="L224" s="33"/>
      <c r="M224" s="137" t="s">
        <v>3</v>
      </c>
      <c r="N224" s="138" t="s">
        <v>42</v>
      </c>
      <c r="P224" s="139">
        <f>O224*H224</f>
        <v>0</v>
      </c>
      <c r="Q224" s="139">
        <v>2.4E-2</v>
      </c>
      <c r="R224" s="139">
        <f>Q224*H224</f>
        <v>13.728</v>
      </c>
      <c r="S224" s="139">
        <v>2.4E-2</v>
      </c>
      <c r="T224" s="140">
        <f>S224*H224</f>
        <v>13.728</v>
      </c>
      <c r="AR224" s="141" t="s">
        <v>132</v>
      </c>
      <c r="AT224" s="141" t="s">
        <v>127</v>
      </c>
      <c r="AU224" s="141" t="s">
        <v>80</v>
      </c>
      <c r="AY224" s="18" t="s">
        <v>125</v>
      </c>
      <c r="BE224" s="142">
        <f>IF(N224="základní",J224,0)</f>
        <v>0</v>
      </c>
      <c r="BF224" s="142">
        <f>IF(N224="snížená",J224,0)</f>
        <v>0</v>
      </c>
      <c r="BG224" s="142">
        <f>IF(N224="zákl. přenesená",J224,0)</f>
        <v>0</v>
      </c>
      <c r="BH224" s="142">
        <f>IF(N224="sníž. přenesená",J224,0)</f>
        <v>0</v>
      </c>
      <c r="BI224" s="142">
        <f>IF(N224="nulová",J224,0)</f>
        <v>0</v>
      </c>
      <c r="BJ224" s="18" t="s">
        <v>78</v>
      </c>
      <c r="BK224" s="142">
        <f>ROUND(I224*H224,2)</f>
        <v>0</v>
      </c>
      <c r="BL224" s="18" t="s">
        <v>132</v>
      </c>
      <c r="BM224" s="141" t="s">
        <v>288</v>
      </c>
    </row>
    <row r="225" spans="2:65" s="1" customFormat="1" ht="10.199999999999999">
      <c r="B225" s="33"/>
      <c r="D225" s="143" t="s">
        <v>134</v>
      </c>
      <c r="F225" s="144" t="s">
        <v>289</v>
      </c>
      <c r="I225" s="145"/>
      <c r="L225" s="33"/>
      <c r="M225" s="146"/>
      <c r="T225" s="54"/>
      <c r="AT225" s="18" t="s">
        <v>134</v>
      </c>
      <c r="AU225" s="18" t="s">
        <v>80</v>
      </c>
    </row>
    <row r="226" spans="2:65" s="1" customFormat="1" ht="10.199999999999999">
      <c r="B226" s="33"/>
      <c r="D226" s="147" t="s">
        <v>136</v>
      </c>
      <c r="F226" s="148" t="s">
        <v>290</v>
      </c>
      <c r="I226" s="145"/>
      <c r="L226" s="33"/>
      <c r="M226" s="146"/>
      <c r="T226" s="54"/>
      <c r="AT226" s="18" t="s">
        <v>136</v>
      </c>
      <c r="AU226" s="18" t="s">
        <v>80</v>
      </c>
    </row>
    <row r="227" spans="2:65" s="13" customFormat="1" ht="10.199999999999999">
      <c r="B227" s="155"/>
      <c r="D227" s="143" t="s">
        <v>138</v>
      </c>
      <c r="E227" s="156" t="s">
        <v>3</v>
      </c>
      <c r="F227" s="157" t="s">
        <v>291</v>
      </c>
      <c r="H227" s="158">
        <v>572</v>
      </c>
      <c r="I227" s="159"/>
      <c r="L227" s="155"/>
      <c r="M227" s="160"/>
      <c r="T227" s="161"/>
      <c r="AT227" s="156" t="s">
        <v>138</v>
      </c>
      <c r="AU227" s="156" t="s">
        <v>80</v>
      </c>
      <c r="AV227" s="13" t="s">
        <v>80</v>
      </c>
      <c r="AW227" s="13" t="s">
        <v>32</v>
      </c>
      <c r="AX227" s="13" t="s">
        <v>71</v>
      </c>
      <c r="AY227" s="156" t="s">
        <v>125</v>
      </c>
    </row>
    <row r="228" spans="2:65" s="14" customFormat="1" ht="10.199999999999999">
      <c r="B228" s="162"/>
      <c r="D228" s="143" t="s">
        <v>138</v>
      </c>
      <c r="E228" s="163" t="s">
        <v>3</v>
      </c>
      <c r="F228" s="164" t="s">
        <v>141</v>
      </c>
      <c r="H228" s="165">
        <v>572</v>
      </c>
      <c r="I228" s="166"/>
      <c r="L228" s="162"/>
      <c r="M228" s="167"/>
      <c r="T228" s="168"/>
      <c r="AT228" s="163" t="s">
        <v>138</v>
      </c>
      <c r="AU228" s="163" t="s">
        <v>80</v>
      </c>
      <c r="AV228" s="14" t="s">
        <v>132</v>
      </c>
      <c r="AW228" s="14" t="s">
        <v>32</v>
      </c>
      <c r="AX228" s="14" t="s">
        <v>78</v>
      </c>
      <c r="AY228" s="163" t="s">
        <v>125</v>
      </c>
    </row>
    <row r="229" spans="2:65" s="11" customFormat="1" ht="22.8" customHeight="1">
      <c r="B229" s="117"/>
      <c r="D229" s="118" t="s">
        <v>70</v>
      </c>
      <c r="E229" s="127" t="s">
        <v>160</v>
      </c>
      <c r="F229" s="127" t="s">
        <v>292</v>
      </c>
      <c r="I229" s="120"/>
      <c r="J229" s="128">
        <f>BK229</f>
        <v>0</v>
      </c>
      <c r="L229" s="117"/>
      <c r="M229" s="122"/>
      <c r="P229" s="123">
        <f>SUM(P230:P262)</f>
        <v>0</v>
      </c>
      <c r="R229" s="123">
        <f>SUM(R230:R262)</f>
        <v>3.8710139999999993</v>
      </c>
      <c r="T229" s="124">
        <f>SUM(T230:T262)</f>
        <v>0</v>
      </c>
      <c r="AR229" s="118" t="s">
        <v>78</v>
      </c>
      <c r="AT229" s="125" t="s">
        <v>70</v>
      </c>
      <c r="AU229" s="125" t="s">
        <v>78</v>
      </c>
      <c r="AY229" s="118" t="s">
        <v>125</v>
      </c>
      <c r="BK229" s="126">
        <f>SUM(BK230:BK262)</f>
        <v>0</v>
      </c>
    </row>
    <row r="230" spans="2:65" s="1" customFormat="1" ht="16.5" customHeight="1">
      <c r="B230" s="129"/>
      <c r="C230" s="130" t="s">
        <v>293</v>
      </c>
      <c r="D230" s="130" t="s">
        <v>127</v>
      </c>
      <c r="E230" s="131" t="s">
        <v>294</v>
      </c>
      <c r="F230" s="132" t="s">
        <v>295</v>
      </c>
      <c r="G230" s="133" t="s">
        <v>166</v>
      </c>
      <c r="H230" s="134">
        <v>558.20000000000005</v>
      </c>
      <c r="I230" s="135"/>
      <c r="J230" s="136">
        <f>ROUND(I230*H230,2)</f>
        <v>0</v>
      </c>
      <c r="K230" s="132" t="s">
        <v>131</v>
      </c>
      <c r="L230" s="33"/>
      <c r="M230" s="137" t="s">
        <v>3</v>
      </c>
      <c r="N230" s="138" t="s">
        <v>42</v>
      </c>
      <c r="P230" s="139">
        <f>O230*H230</f>
        <v>0</v>
      </c>
      <c r="Q230" s="139">
        <v>1.0000000000000001E-5</v>
      </c>
      <c r="R230" s="139">
        <f>Q230*H230</f>
        <v>5.582000000000001E-3</v>
      </c>
      <c r="S230" s="139">
        <v>0</v>
      </c>
      <c r="T230" s="140">
        <f>S230*H230</f>
        <v>0</v>
      </c>
      <c r="AR230" s="141" t="s">
        <v>132</v>
      </c>
      <c r="AT230" s="141" t="s">
        <v>127</v>
      </c>
      <c r="AU230" s="141" t="s">
        <v>80</v>
      </c>
      <c r="AY230" s="18" t="s">
        <v>125</v>
      </c>
      <c r="BE230" s="142">
        <f>IF(N230="základní",J230,0)</f>
        <v>0</v>
      </c>
      <c r="BF230" s="142">
        <f>IF(N230="snížená",J230,0)</f>
        <v>0</v>
      </c>
      <c r="BG230" s="142">
        <f>IF(N230="zákl. přenesená",J230,0)</f>
        <v>0</v>
      </c>
      <c r="BH230" s="142">
        <f>IF(N230="sníž. přenesená",J230,0)</f>
        <v>0</v>
      </c>
      <c r="BI230" s="142">
        <f>IF(N230="nulová",J230,0)</f>
        <v>0</v>
      </c>
      <c r="BJ230" s="18" t="s">
        <v>78</v>
      </c>
      <c r="BK230" s="142">
        <f>ROUND(I230*H230,2)</f>
        <v>0</v>
      </c>
      <c r="BL230" s="18" t="s">
        <v>132</v>
      </c>
      <c r="BM230" s="141" t="s">
        <v>296</v>
      </c>
    </row>
    <row r="231" spans="2:65" s="1" customFormat="1" ht="10.199999999999999">
      <c r="B231" s="33"/>
      <c r="D231" s="143" t="s">
        <v>134</v>
      </c>
      <c r="F231" s="144" t="s">
        <v>297</v>
      </c>
      <c r="I231" s="145"/>
      <c r="L231" s="33"/>
      <c r="M231" s="146"/>
      <c r="T231" s="54"/>
      <c r="AT231" s="18" t="s">
        <v>134</v>
      </c>
      <c r="AU231" s="18" t="s">
        <v>80</v>
      </c>
    </row>
    <row r="232" spans="2:65" s="1" customFormat="1" ht="10.199999999999999">
      <c r="B232" s="33"/>
      <c r="D232" s="147" t="s">
        <v>136</v>
      </c>
      <c r="F232" s="148" t="s">
        <v>298</v>
      </c>
      <c r="I232" s="145"/>
      <c r="L232" s="33"/>
      <c r="M232" s="146"/>
      <c r="T232" s="54"/>
      <c r="AT232" s="18" t="s">
        <v>136</v>
      </c>
      <c r="AU232" s="18" t="s">
        <v>80</v>
      </c>
    </row>
    <row r="233" spans="2:65" s="13" customFormat="1" ht="10.199999999999999">
      <c r="B233" s="155"/>
      <c r="D233" s="143" t="s">
        <v>138</v>
      </c>
      <c r="E233" s="156" t="s">
        <v>3</v>
      </c>
      <c r="F233" s="157" t="s">
        <v>299</v>
      </c>
      <c r="H233" s="158">
        <v>558.20000000000005</v>
      </c>
      <c r="I233" s="159"/>
      <c r="L233" s="155"/>
      <c r="M233" s="160"/>
      <c r="T233" s="161"/>
      <c r="AT233" s="156" t="s">
        <v>138</v>
      </c>
      <c r="AU233" s="156" t="s">
        <v>80</v>
      </c>
      <c r="AV233" s="13" t="s">
        <v>80</v>
      </c>
      <c r="AW233" s="13" t="s">
        <v>32</v>
      </c>
      <c r="AX233" s="13" t="s">
        <v>71</v>
      </c>
      <c r="AY233" s="156" t="s">
        <v>125</v>
      </c>
    </row>
    <row r="234" spans="2:65" s="14" customFormat="1" ht="10.199999999999999">
      <c r="B234" s="162"/>
      <c r="D234" s="143" t="s">
        <v>138</v>
      </c>
      <c r="E234" s="163" t="s">
        <v>3</v>
      </c>
      <c r="F234" s="164" t="s">
        <v>141</v>
      </c>
      <c r="H234" s="165">
        <v>558.20000000000005</v>
      </c>
      <c r="I234" s="166"/>
      <c r="L234" s="162"/>
      <c r="M234" s="167"/>
      <c r="T234" s="168"/>
      <c r="AT234" s="163" t="s">
        <v>138</v>
      </c>
      <c r="AU234" s="163" t="s">
        <v>80</v>
      </c>
      <c r="AV234" s="14" t="s">
        <v>132</v>
      </c>
      <c r="AW234" s="14" t="s">
        <v>32</v>
      </c>
      <c r="AX234" s="14" t="s">
        <v>78</v>
      </c>
      <c r="AY234" s="163" t="s">
        <v>125</v>
      </c>
    </row>
    <row r="235" spans="2:65" s="1" customFormat="1" ht="16.5" customHeight="1">
      <c r="B235" s="129"/>
      <c r="C235" s="169" t="s">
        <v>300</v>
      </c>
      <c r="D235" s="169" t="s">
        <v>157</v>
      </c>
      <c r="E235" s="170" t="s">
        <v>301</v>
      </c>
      <c r="F235" s="171" t="s">
        <v>302</v>
      </c>
      <c r="G235" s="172" t="s">
        <v>166</v>
      </c>
      <c r="H235" s="173">
        <v>614.02</v>
      </c>
      <c r="I235" s="174"/>
      <c r="J235" s="175">
        <f>ROUND(I235*H235,2)</f>
        <v>0</v>
      </c>
      <c r="K235" s="171" t="s">
        <v>131</v>
      </c>
      <c r="L235" s="176"/>
      <c r="M235" s="177" t="s">
        <v>3</v>
      </c>
      <c r="N235" s="178" t="s">
        <v>42</v>
      </c>
      <c r="P235" s="139">
        <f>O235*H235</f>
        <v>0</v>
      </c>
      <c r="Q235" s="139">
        <v>3.5999999999999999E-3</v>
      </c>
      <c r="R235" s="139">
        <f>Q235*H235</f>
        <v>2.2104719999999998</v>
      </c>
      <c r="S235" s="139">
        <v>0</v>
      </c>
      <c r="T235" s="140">
        <f>S235*H235</f>
        <v>0</v>
      </c>
      <c r="AR235" s="141" t="s">
        <v>160</v>
      </c>
      <c r="AT235" s="141" t="s">
        <v>157</v>
      </c>
      <c r="AU235" s="141" t="s">
        <v>80</v>
      </c>
      <c r="AY235" s="18" t="s">
        <v>125</v>
      </c>
      <c r="BE235" s="142">
        <f>IF(N235="základní",J235,0)</f>
        <v>0</v>
      </c>
      <c r="BF235" s="142">
        <f>IF(N235="snížená",J235,0)</f>
        <v>0</v>
      </c>
      <c r="BG235" s="142">
        <f>IF(N235="zákl. přenesená",J235,0)</f>
        <v>0</v>
      </c>
      <c r="BH235" s="142">
        <f>IF(N235="sníž. přenesená",J235,0)</f>
        <v>0</v>
      </c>
      <c r="BI235" s="142">
        <f>IF(N235="nulová",J235,0)</f>
        <v>0</v>
      </c>
      <c r="BJ235" s="18" t="s">
        <v>78</v>
      </c>
      <c r="BK235" s="142">
        <f>ROUND(I235*H235,2)</f>
        <v>0</v>
      </c>
      <c r="BL235" s="18" t="s">
        <v>132</v>
      </c>
      <c r="BM235" s="141" t="s">
        <v>303</v>
      </c>
    </row>
    <row r="236" spans="2:65" s="1" customFormat="1" ht="10.199999999999999">
      <c r="B236" s="33"/>
      <c r="D236" s="143" t="s">
        <v>134</v>
      </c>
      <c r="F236" s="144" t="s">
        <v>302</v>
      </c>
      <c r="I236" s="145"/>
      <c r="L236" s="33"/>
      <c r="M236" s="146"/>
      <c r="T236" s="54"/>
      <c r="AT236" s="18" t="s">
        <v>134</v>
      </c>
      <c r="AU236" s="18" t="s">
        <v>80</v>
      </c>
    </row>
    <row r="237" spans="2:65" s="13" customFormat="1" ht="10.199999999999999">
      <c r="B237" s="155"/>
      <c r="D237" s="143" t="s">
        <v>138</v>
      </c>
      <c r="E237" s="156" t="s">
        <v>3</v>
      </c>
      <c r="F237" s="157" t="s">
        <v>304</v>
      </c>
      <c r="H237" s="158">
        <v>614.02</v>
      </c>
      <c r="I237" s="159"/>
      <c r="L237" s="155"/>
      <c r="M237" s="160"/>
      <c r="T237" s="161"/>
      <c r="AT237" s="156" t="s">
        <v>138</v>
      </c>
      <c r="AU237" s="156" t="s">
        <v>80</v>
      </c>
      <c r="AV237" s="13" t="s">
        <v>80</v>
      </c>
      <c r="AW237" s="13" t="s">
        <v>32</v>
      </c>
      <c r="AX237" s="13" t="s">
        <v>71</v>
      </c>
      <c r="AY237" s="156" t="s">
        <v>125</v>
      </c>
    </row>
    <row r="238" spans="2:65" s="14" customFormat="1" ht="10.199999999999999">
      <c r="B238" s="162"/>
      <c r="D238" s="143" t="s">
        <v>138</v>
      </c>
      <c r="E238" s="163" t="s">
        <v>3</v>
      </c>
      <c r="F238" s="164" t="s">
        <v>141</v>
      </c>
      <c r="H238" s="165">
        <v>614.02</v>
      </c>
      <c r="I238" s="166"/>
      <c r="L238" s="162"/>
      <c r="M238" s="167"/>
      <c r="T238" s="168"/>
      <c r="AT238" s="163" t="s">
        <v>138</v>
      </c>
      <c r="AU238" s="163" t="s">
        <v>80</v>
      </c>
      <c r="AV238" s="14" t="s">
        <v>132</v>
      </c>
      <c r="AW238" s="14" t="s">
        <v>32</v>
      </c>
      <c r="AX238" s="14" t="s">
        <v>78</v>
      </c>
      <c r="AY238" s="163" t="s">
        <v>125</v>
      </c>
    </row>
    <row r="239" spans="2:65" s="1" customFormat="1" ht="16.5" customHeight="1">
      <c r="B239" s="129"/>
      <c r="C239" s="130" t="s">
        <v>305</v>
      </c>
      <c r="D239" s="130" t="s">
        <v>127</v>
      </c>
      <c r="E239" s="131" t="s">
        <v>306</v>
      </c>
      <c r="F239" s="132" t="s">
        <v>307</v>
      </c>
      <c r="G239" s="133" t="s">
        <v>202</v>
      </c>
      <c r="H239" s="134">
        <v>12</v>
      </c>
      <c r="I239" s="135"/>
      <c r="J239" s="136">
        <f>ROUND(I239*H239,2)</f>
        <v>0</v>
      </c>
      <c r="K239" s="132" t="s">
        <v>131</v>
      </c>
      <c r="L239" s="33"/>
      <c r="M239" s="137" t="s">
        <v>3</v>
      </c>
      <c r="N239" s="138" t="s">
        <v>42</v>
      </c>
      <c r="P239" s="139">
        <f>O239*H239</f>
        <v>0</v>
      </c>
      <c r="Q239" s="139">
        <v>4.0050000000000002E-2</v>
      </c>
      <c r="R239" s="139">
        <f>Q239*H239</f>
        <v>0.48060000000000003</v>
      </c>
      <c r="S239" s="139">
        <v>0</v>
      </c>
      <c r="T239" s="140">
        <f>S239*H239</f>
        <v>0</v>
      </c>
      <c r="AR239" s="141" t="s">
        <v>132</v>
      </c>
      <c r="AT239" s="141" t="s">
        <v>127</v>
      </c>
      <c r="AU239" s="141" t="s">
        <v>80</v>
      </c>
      <c r="AY239" s="18" t="s">
        <v>125</v>
      </c>
      <c r="BE239" s="142">
        <f>IF(N239="základní",J239,0)</f>
        <v>0</v>
      </c>
      <c r="BF239" s="142">
        <f>IF(N239="snížená",J239,0)</f>
        <v>0</v>
      </c>
      <c r="BG239" s="142">
        <f>IF(N239="zákl. přenesená",J239,0)</f>
        <v>0</v>
      </c>
      <c r="BH239" s="142">
        <f>IF(N239="sníž. přenesená",J239,0)</f>
        <v>0</v>
      </c>
      <c r="BI239" s="142">
        <f>IF(N239="nulová",J239,0)</f>
        <v>0</v>
      </c>
      <c r="BJ239" s="18" t="s">
        <v>78</v>
      </c>
      <c r="BK239" s="142">
        <f>ROUND(I239*H239,2)</f>
        <v>0</v>
      </c>
      <c r="BL239" s="18" t="s">
        <v>132</v>
      </c>
      <c r="BM239" s="141" t="s">
        <v>308</v>
      </c>
    </row>
    <row r="240" spans="2:65" s="1" customFormat="1" ht="19.2">
      <c r="B240" s="33"/>
      <c r="D240" s="143" t="s">
        <v>134</v>
      </c>
      <c r="F240" s="144" t="s">
        <v>309</v>
      </c>
      <c r="I240" s="145"/>
      <c r="L240" s="33"/>
      <c r="M240" s="146"/>
      <c r="T240" s="54"/>
      <c r="AT240" s="18" t="s">
        <v>134</v>
      </c>
      <c r="AU240" s="18" t="s">
        <v>80</v>
      </c>
    </row>
    <row r="241" spans="2:65" s="1" customFormat="1" ht="10.199999999999999">
      <c r="B241" s="33"/>
      <c r="D241" s="147" t="s">
        <v>136</v>
      </c>
      <c r="F241" s="148" t="s">
        <v>310</v>
      </c>
      <c r="I241" s="145"/>
      <c r="L241" s="33"/>
      <c r="M241" s="146"/>
      <c r="T241" s="54"/>
      <c r="AT241" s="18" t="s">
        <v>136</v>
      </c>
      <c r="AU241" s="18" t="s">
        <v>80</v>
      </c>
    </row>
    <row r="242" spans="2:65" s="1" customFormat="1" ht="21.75" customHeight="1">
      <c r="B242" s="129"/>
      <c r="C242" s="130" t="s">
        <v>311</v>
      </c>
      <c r="D242" s="130" t="s">
        <v>127</v>
      </c>
      <c r="E242" s="131" t="s">
        <v>312</v>
      </c>
      <c r="F242" s="132" t="s">
        <v>313</v>
      </c>
      <c r="G242" s="133" t="s">
        <v>202</v>
      </c>
      <c r="H242" s="134">
        <v>12</v>
      </c>
      <c r="I242" s="135"/>
      <c r="J242" s="136">
        <f>ROUND(I242*H242,2)</f>
        <v>0</v>
      </c>
      <c r="K242" s="132" t="s">
        <v>131</v>
      </c>
      <c r="L242" s="33"/>
      <c r="M242" s="137" t="s">
        <v>3</v>
      </c>
      <c r="N242" s="138" t="s">
        <v>42</v>
      </c>
      <c r="P242" s="139">
        <f>O242*H242</f>
        <v>0</v>
      </c>
      <c r="Q242" s="139">
        <v>5.9800000000000001E-3</v>
      </c>
      <c r="R242" s="139">
        <f>Q242*H242</f>
        <v>7.1760000000000004E-2</v>
      </c>
      <c r="S242" s="139">
        <v>0</v>
      </c>
      <c r="T242" s="140">
        <f>S242*H242</f>
        <v>0</v>
      </c>
      <c r="AR242" s="141" t="s">
        <v>132</v>
      </c>
      <c r="AT242" s="141" t="s">
        <v>127</v>
      </c>
      <c r="AU242" s="141" t="s">
        <v>80</v>
      </c>
      <c r="AY242" s="18" t="s">
        <v>125</v>
      </c>
      <c r="BE242" s="142">
        <f>IF(N242="základní",J242,0)</f>
        <v>0</v>
      </c>
      <c r="BF242" s="142">
        <f>IF(N242="snížená",J242,0)</f>
        <v>0</v>
      </c>
      <c r="BG242" s="142">
        <f>IF(N242="zákl. přenesená",J242,0)</f>
        <v>0</v>
      </c>
      <c r="BH242" s="142">
        <f>IF(N242="sníž. přenesená",J242,0)</f>
        <v>0</v>
      </c>
      <c r="BI242" s="142">
        <f>IF(N242="nulová",J242,0)</f>
        <v>0</v>
      </c>
      <c r="BJ242" s="18" t="s">
        <v>78</v>
      </c>
      <c r="BK242" s="142">
        <f>ROUND(I242*H242,2)</f>
        <v>0</v>
      </c>
      <c r="BL242" s="18" t="s">
        <v>132</v>
      </c>
      <c r="BM242" s="141" t="s">
        <v>314</v>
      </c>
    </row>
    <row r="243" spans="2:65" s="1" customFormat="1" ht="19.2">
      <c r="B243" s="33"/>
      <c r="D243" s="143" t="s">
        <v>134</v>
      </c>
      <c r="F243" s="144" t="s">
        <v>315</v>
      </c>
      <c r="I243" s="145"/>
      <c r="L243" s="33"/>
      <c r="M243" s="146"/>
      <c r="T243" s="54"/>
      <c r="AT243" s="18" t="s">
        <v>134</v>
      </c>
      <c r="AU243" s="18" t="s">
        <v>80</v>
      </c>
    </row>
    <row r="244" spans="2:65" s="1" customFormat="1" ht="10.199999999999999">
      <c r="B244" s="33"/>
      <c r="D244" s="147" t="s">
        <v>136</v>
      </c>
      <c r="F244" s="148" t="s">
        <v>316</v>
      </c>
      <c r="I244" s="145"/>
      <c r="L244" s="33"/>
      <c r="M244" s="146"/>
      <c r="T244" s="54"/>
      <c r="AT244" s="18" t="s">
        <v>136</v>
      </c>
      <c r="AU244" s="18" t="s">
        <v>80</v>
      </c>
    </row>
    <row r="245" spans="2:65" s="1" customFormat="1" ht="16.5" customHeight="1">
      <c r="B245" s="129"/>
      <c r="C245" s="130" t="s">
        <v>317</v>
      </c>
      <c r="D245" s="130" t="s">
        <v>127</v>
      </c>
      <c r="E245" s="131" t="s">
        <v>318</v>
      </c>
      <c r="F245" s="132" t="s">
        <v>319</v>
      </c>
      <c r="G245" s="133" t="s">
        <v>202</v>
      </c>
      <c r="H245" s="134">
        <v>12</v>
      </c>
      <c r="I245" s="135"/>
      <c r="J245" s="136">
        <f>ROUND(I245*H245,2)</f>
        <v>0</v>
      </c>
      <c r="K245" s="132" t="s">
        <v>131</v>
      </c>
      <c r="L245" s="33"/>
      <c r="M245" s="137" t="s">
        <v>3</v>
      </c>
      <c r="N245" s="138" t="s">
        <v>42</v>
      </c>
      <c r="P245" s="139">
        <f>O245*H245</f>
        <v>0</v>
      </c>
      <c r="Q245" s="139">
        <v>0</v>
      </c>
      <c r="R245" s="139">
        <f>Q245*H245</f>
        <v>0</v>
      </c>
      <c r="S245" s="139">
        <v>0</v>
      </c>
      <c r="T245" s="140">
        <f>S245*H245</f>
        <v>0</v>
      </c>
      <c r="AR245" s="141" t="s">
        <v>132</v>
      </c>
      <c r="AT245" s="141" t="s">
        <v>127</v>
      </c>
      <c r="AU245" s="141" t="s">
        <v>80</v>
      </c>
      <c r="AY245" s="18" t="s">
        <v>125</v>
      </c>
      <c r="BE245" s="142">
        <f>IF(N245="základní",J245,0)</f>
        <v>0</v>
      </c>
      <c r="BF245" s="142">
        <f>IF(N245="snížená",J245,0)</f>
        <v>0</v>
      </c>
      <c r="BG245" s="142">
        <f>IF(N245="zákl. přenesená",J245,0)</f>
        <v>0</v>
      </c>
      <c r="BH245" s="142">
        <f>IF(N245="sníž. přenesená",J245,0)</f>
        <v>0</v>
      </c>
      <c r="BI245" s="142">
        <f>IF(N245="nulová",J245,0)</f>
        <v>0</v>
      </c>
      <c r="BJ245" s="18" t="s">
        <v>78</v>
      </c>
      <c r="BK245" s="142">
        <f>ROUND(I245*H245,2)</f>
        <v>0</v>
      </c>
      <c r="BL245" s="18" t="s">
        <v>132</v>
      </c>
      <c r="BM245" s="141" t="s">
        <v>320</v>
      </c>
    </row>
    <row r="246" spans="2:65" s="1" customFormat="1" ht="19.2">
      <c r="B246" s="33"/>
      <c r="D246" s="143" t="s">
        <v>134</v>
      </c>
      <c r="F246" s="144" t="s">
        <v>321</v>
      </c>
      <c r="I246" s="145"/>
      <c r="L246" s="33"/>
      <c r="M246" s="146"/>
      <c r="T246" s="54"/>
      <c r="AT246" s="18" t="s">
        <v>134</v>
      </c>
      <c r="AU246" s="18" t="s">
        <v>80</v>
      </c>
    </row>
    <row r="247" spans="2:65" s="1" customFormat="1" ht="10.199999999999999">
      <c r="B247" s="33"/>
      <c r="D247" s="147" t="s">
        <v>136</v>
      </c>
      <c r="F247" s="148" t="s">
        <v>322</v>
      </c>
      <c r="I247" s="145"/>
      <c r="L247" s="33"/>
      <c r="M247" s="146"/>
      <c r="T247" s="54"/>
      <c r="AT247" s="18" t="s">
        <v>136</v>
      </c>
      <c r="AU247" s="18" t="s">
        <v>80</v>
      </c>
    </row>
    <row r="248" spans="2:65" s="1" customFormat="1" ht="21.75" customHeight="1">
      <c r="B248" s="129"/>
      <c r="C248" s="130" t="s">
        <v>323</v>
      </c>
      <c r="D248" s="130" t="s">
        <v>127</v>
      </c>
      <c r="E248" s="131" t="s">
        <v>324</v>
      </c>
      <c r="F248" s="132" t="s">
        <v>325</v>
      </c>
      <c r="G248" s="133" t="s">
        <v>202</v>
      </c>
      <c r="H248" s="134">
        <v>12</v>
      </c>
      <c r="I248" s="135"/>
      <c r="J248" s="136">
        <f>ROUND(I248*H248,2)</f>
        <v>0</v>
      </c>
      <c r="K248" s="132" t="s">
        <v>131</v>
      </c>
      <c r="L248" s="33"/>
      <c r="M248" s="137" t="s">
        <v>3</v>
      </c>
      <c r="N248" s="138" t="s">
        <v>42</v>
      </c>
      <c r="P248" s="139">
        <f>O248*H248</f>
        <v>0</v>
      </c>
      <c r="Q248" s="139">
        <v>3.7249999999999998E-2</v>
      </c>
      <c r="R248" s="139">
        <f>Q248*H248</f>
        <v>0.44699999999999995</v>
      </c>
      <c r="S248" s="139">
        <v>0</v>
      </c>
      <c r="T248" s="140">
        <f>S248*H248</f>
        <v>0</v>
      </c>
      <c r="AR248" s="141" t="s">
        <v>132</v>
      </c>
      <c r="AT248" s="141" t="s">
        <v>127</v>
      </c>
      <c r="AU248" s="141" t="s">
        <v>80</v>
      </c>
      <c r="AY248" s="18" t="s">
        <v>125</v>
      </c>
      <c r="BE248" s="142">
        <f>IF(N248="základní",J248,0)</f>
        <v>0</v>
      </c>
      <c r="BF248" s="142">
        <f>IF(N248="snížená",J248,0)</f>
        <v>0</v>
      </c>
      <c r="BG248" s="142">
        <f>IF(N248="zákl. přenesená",J248,0)</f>
        <v>0</v>
      </c>
      <c r="BH248" s="142">
        <f>IF(N248="sníž. přenesená",J248,0)</f>
        <v>0</v>
      </c>
      <c r="BI248" s="142">
        <f>IF(N248="nulová",J248,0)</f>
        <v>0</v>
      </c>
      <c r="BJ248" s="18" t="s">
        <v>78</v>
      </c>
      <c r="BK248" s="142">
        <f>ROUND(I248*H248,2)</f>
        <v>0</v>
      </c>
      <c r="BL248" s="18" t="s">
        <v>132</v>
      </c>
      <c r="BM248" s="141" t="s">
        <v>326</v>
      </c>
    </row>
    <row r="249" spans="2:65" s="1" customFormat="1" ht="19.2">
      <c r="B249" s="33"/>
      <c r="D249" s="143" t="s">
        <v>134</v>
      </c>
      <c r="F249" s="144" t="s">
        <v>327</v>
      </c>
      <c r="I249" s="145"/>
      <c r="L249" s="33"/>
      <c r="M249" s="146"/>
      <c r="T249" s="54"/>
      <c r="AT249" s="18" t="s">
        <v>134</v>
      </c>
      <c r="AU249" s="18" t="s">
        <v>80</v>
      </c>
    </row>
    <row r="250" spans="2:65" s="1" customFormat="1" ht="10.199999999999999">
      <c r="B250" s="33"/>
      <c r="D250" s="147" t="s">
        <v>136</v>
      </c>
      <c r="F250" s="148" t="s">
        <v>328</v>
      </c>
      <c r="I250" s="145"/>
      <c r="L250" s="33"/>
      <c r="M250" s="146"/>
      <c r="T250" s="54"/>
      <c r="AT250" s="18" t="s">
        <v>136</v>
      </c>
      <c r="AU250" s="18" t="s">
        <v>80</v>
      </c>
    </row>
    <row r="251" spans="2:65" s="1" customFormat="1" ht="16.5" customHeight="1">
      <c r="B251" s="129"/>
      <c r="C251" s="130" t="s">
        <v>329</v>
      </c>
      <c r="D251" s="130" t="s">
        <v>127</v>
      </c>
      <c r="E251" s="131" t="s">
        <v>330</v>
      </c>
      <c r="F251" s="132" t="s">
        <v>331</v>
      </c>
      <c r="G251" s="133" t="s">
        <v>202</v>
      </c>
      <c r="H251" s="134">
        <v>2</v>
      </c>
      <c r="I251" s="135"/>
      <c r="J251" s="136">
        <f>ROUND(I251*H251,2)</f>
        <v>0</v>
      </c>
      <c r="K251" s="132" t="s">
        <v>131</v>
      </c>
      <c r="L251" s="33"/>
      <c r="M251" s="137" t="s">
        <v>3</v>
      </c>
      <c r="N251" s="138" t="s">
        <v>42</v>
      </c>
      <c r="P251" s="139">
        <f>O251*H251</f>
        <v>0</v>
      </c>
      <c r="Q251" s="139">
        <v>0.1056</v>
      </c>
      <c r="R251" s="139">
        <f>Q251*H251</f>
        <v>0.2112</v>
      </c>
      <c r="S251" s="139">
        <v>0</v>
      </c>
      <c r="T251" s="140">
        <f>S251*H251</f>
        <v>0</v>
      </c>
      <c r="AR251" s="141" t="s">
        <v>132</v>
      </c>
      <c r="AT251" s="141" t="s">
        <v>127</v>
      </c>
      <c r="AU251" s="141" t="s">
        <v>80</v>
      </c>
      <c r="AY251" s="18" t="s">
        <v>125</v>
      </c>
      <c r="BE251" s="142">
        <f>IF(N251="základní",J251,0)</f>
        <v>0</v>
      </c>
      <c r="BF251" s="142">
        <f>IF(N251="snížená",J251,0)</f>
        <v>0</v>
      </c>
      <c r="BG251" s="142">
        <f>IF(N251="zákl. přenesená",J251,0)</f>
        <v>0</v>
      </c>
      <c r="BH251" s="142">
        <f>IF(N251="sníž. přenesená",J251,0)</f>
        <v>0</v>
      </c>
      <c r="BI251" s="142">
        <f>IF(N251="nulová",J251,0)</f>
        <v>0</v>
      </c>
      <c r="BJ251" s="18" t="s">
        <v>78</v>
      </c>
      <c r="BK251" s="142">
        <f>ROUND(I251*H251,2)</f>
        <v>0</v>
      </c>
      <c r="BL251" s="18" t="s">
        <v>132</v>
      </c>
      <c r="BM251" s="141" t="s">
        <v>332</v>
      </c>
    </row>
    <row r="252" spans="2:65" s="1" customFormat="1" ht="19.2">
      <c r="B252" s="33"/>
      <c r="D252" s="143" t="s">
        <v>134</v>
      </c>
      <c r="F252" s="144" t="s">
        <v>333</v>
      </c>
      <c r="I252" s="145"/>
      <c r="L252" s="33"/>
      <c r="M252" s="146"/>
      <c r="T252" s="54"/>
      <c r="AT252" s="18" t="s">
        <v>134</v>
      </c>
      <c r="AU252" s="18" t="s">
        <v>80</v>
      </c>
    </row>
    <row r="253" spans="2:65" s="1" customFormat="1" ht="10.199999999999999">
      <c r="B253" s="33"/>
      <c r="D253" s="147" t="s">
        <v>136</v>
      </c>
      <c r="F253" s="148" t="s">
        <v>334</v>
      </c>
      <c r="I253" s="145"/>
      <c r="L253" s="33"/>
      <c r="M253" s="146"/>
      <c r="T253" s="54"/>
      <c r="AT253" s="18" t="s">
        <v>136</v>
      </c>
      <c r="AU253" s="18" t="s">
        <v>80</v>
      </c>
    </row>
    <row r="254" spans="2:65" s="1" customFormat="1" ht="16.5" customHeight="1">
      <c r="B254" s="129"/>
      <c r="C254" s="130" t="s">
        <v>335</v>
      </c>
      <c r="D254" s="130" t="s">
        <v>127</v>
      </c>
      <c r="E254" s="131" t="s">
        <v>336</v>
      </c>
      <c r="F254" s="132" t="s">
        <v>337</v>
      </c>
      <c r="G254" s="133" t="s">
        <v>202</v>
      </c>
      <c r="H254" s="134">
        <v>2</v>
      </c>
      <c r="I254" s="135"/>
      <c r="J254" s="136">
        <f>ROUND(I254*H254,2)</f>
        <v>0</v>
      </c>
      <c r="K254" s="132" t="s">
        <v>131</v>
      </c>
      <c r="L254" s="33"/>
      <c r="M254" s="137" t="s">
        <v>3</v>
      </c>
      <c r="N254" s="138" t="s">
        <v>42</v>
      </c>
      <c r="P254" s="139">
        <f>O254*H254</f>
        <v>0</v>
      </c>
      <c r="Q254" s="139">
        <v>1.2120000000000001E-2</v>
      </c>
      <c r="R254" s="139">
        <f>Q254*H254</f>
        <v>2.4240000000000001E-2</v>
      </c>
      <c r="S254" s="139">
        <v>0</v>
      </c>
      <c r="T254" s="140">
        <f>S254*H254</f>
        <v>0</v>
      </c>
      <c r="AR254" s="141" t="s">
        <v>132</v>
      </c>
      <c r="AT254" s="141" t="s">
        <v>127</v>
      </c>
      <c r="AU254" s="141" t="s">
        <v>80</v>
      </c>
      <c r="AY254" s="18" t="s">
        <v>125</v>
      </c>
      <c r="BE254" s="142">
        <f>IF(N254="základní",J254,0)</f>
        <v>0</v>
      </c>
      <c r="BF254" s="142">
        <f>IF(N254="snížená",J254,0)</f>
        <v>0</v>
      </c>
      <c r="BG254" s="142">
        <f>IF(N254="zákl. přenesená",J254,0)</f>
        <v>0</v>
      </c>
      <c r="BH254" s="142">
        <f>IF(N254="sníž. přenesená",J254,0)</f>
        <v>0</v>
      </c>
      <c r="BI254" s="142">
        <f>IF(N254="nulová",J254,0)</f>
        <v>0</v>
      </c>
      <c r="BJ254" s="18" t="s">
        <v>78</v>
      </c>
      <c r="BK254" s="142">
        <f>ROUND(I254*H254,2)</f>
        <v>0</v>
      </c>
      <c r="BL254" s="18" t="s">
        <v>132</v>
      </c>
      <c r="BM254" s="141" t="s">
        <v>338</v>
      </c>
    </row>
    <row r="255" spans="2:65" s="1" customFormat="1" ht="10.199999999999999">
      <c r="B255" s="33"/>
      <c r="D255" s="143" t="s">
        <v>134</v>
      </c>
      <c r="F255" s="144" t="s">
        <v>339</v>
      </c>
      <c r="I255" s="145"/>
      <c r="L255" s="33"/>
      <c r="M255" s="146"/>
      <c r="T255" s="54"/>
      <c r="AT255" s="18" t="s">
        <v>134</v>
      </c>
      <c r="AU255" s="18" t="s">
        <v>80</v>
      </c>
    </row>
    <row r="256" spans="2:65" s="1" customFormat="1" ht="10.199999999999999">
      <c r="B256" s="33"/>
      <c r="D256" s="147" t="s">
        <v>136</v>
      </c>
      <c r="F256" s="148" t="s">
        <v>340</v>
      </c>
      <c r="I256" s="145"/>
      <c r="L256" s="33"/>
      <c r="M256" s="146"/>
      <c r="T256" s="54"/>
      <c r="AT256" s="18" t="s">
        <v>136</v>
      </c>
      <c r="AU256" s="18" t="s">
        <v>80</v>
      </c>
    </row>
    <row r="257" spans="2:65" s="1" customFormat="1" ht="16.5" customHeight="1">
      <c r="B257" s="129"/>
      <c r="C257" s="130" t="s">
        <v>341</v>
      </c>
      <c r="D257" s="130" t="s">
        <v>127</v>
      </c>
      <c r="E257" s="131" t="s">
        <v>342</v>
      </c>
      <c r="F257" s="132" t="s">
        <v>343</v>
      </c>
      <c r="G257" s="133" t="s">
        <v>202</v>
      </c>
      <c r="H257" s="134">
        <v>2</v>
      </c>
      <c r="I257" s="135"/>
      <c r="J257" s="136">
        <f>ROUND(I257*H257,2)</f>
        <v>0</v>
      </c>
      <c r="K257" s="132" t="s">
        <v>131</v>
      </c>
      <c r="L257" s="33"/>
      <c r="M257" s="137" t="s">
        <v>3</v>
      </c>
      <c r="N257" s="138" t="s">
        <v>42</v>
      </c>
      <c r="P257" s="139">
        <f>O257*H257</f>
        <v>0</v>
      </c>
      <c r="Q257" s="139">
        <v>0</v>
      </c>
      <c r="R257" s="139">
        <f>Q257*H257</f>
        <v>0</v>
      </c>
      <c r="S257" s="139">
        <v>0</v>
      </c>
      <c r="T257" s="140">
        <f>S257*H257</f>
        <v>0</v>
      </c>
      <c r="AR257" s="141" t="s">
        <v>132</v>
      </c>
      <c r="AT257" s="141" t="s">
        <v>127</v>
      </c>
      <c r="AU257" s="141" t="s">
        <v>80</v>
      </c>
      <c r="AY257" s="18" t="s">
        <v>125</v>
      </c>
      <c r="BE257" s="142">
        <f>IF(N257="základní",J257,0)</f>
        <v>0</v>
      </c>
      <c r="BF257" s="142">
        <f>IF(N257="snížená",J257,0)</f>
        <v>0</v>
      </c>
      <c r="BG257" s="142">
        <f>IF(N257="zákl. přenesená",J257,0)</f>
        <v>0</v>
      </c>
      <c r="BH257" s="142">
        <f>IF(N257="sníž. přenesená",J257,0)</f>
        <v>0</v>
      </c>
      <c r="BI257" s="142">
        <f>IF(N257="nulová",J257,0)</f>
        <v>0</v>
      </c>
      <c r="BJ257" s="18" t="s">
        <v>78</v>
      </c>
      <c r="BK257" s="142">
        <f>ROUND(I257*H257,2)</f>
        <v>0</v>
      </c>
      <c r="BL257" s="18" t="s">
        <v>132</v>
      </c>
      <c r="BM257" s="141" t="s">
        <v>344</v>
      </c>
    </row>
    <row r="258" spans="2:65" s="1" customFormat="1" ht="19.2">
      <c r="B258" s="33"/>
      <c r="D258" s="143" t="s">
        <v>134</v>
      </c>
      <c r="F258" s="144" t="s">
        <v>345</v>
      </c>
      <c r="I258" s="145"/>
      <c r="L258" s="33"/>
      <c r="M258" s="146"/>
      <c r="T258" s="54"/>
      <c r="AT258" s="18" t="s">
        <v>134</v>
      </c>
      <c r="AU258" s="18" t="s">
        <v>80</v>
      </c>
    </row>
    <row r="259" spans="2:65" s="1" customFormat="1" ht="10.199999999999999">
      <c r="B259" s="33"/>
      <c r="D259" s="147" t="s">
        <v>136</v>
      </c>
      <c r="F259" s="148" t="s">
        <v>346</v>
      </c>
      <c r="I259" s="145"/>
      <c r="L259" s="33"/>
      <c r="M259" s="146"/>
      <c r="T259" s="54"/>
      <c r="AT259" s="18" t="s">
        <v>136</v>
      </c>
      <c r="AU259" s="18" t="s">
        <v>80</v>
      </c>
    </row>
    <row r="260" spans="2:65" s="1" customFormat="1" ht="21.75" customHeight="1">
      <c r="B260" s="129"/>
      <c r="C260" s="130" t="s">
        <v>347</v>
      </c>
      <c r="D260" s="130" t="s">
        <v>127</v>
      </c>
      <c r="E260" s="131" t="s">
        <v>348</v>
      </c>
      <c r="F260" s="132" t="s">
        <v>349</v>
      </c>
      <c r="G260" s="133" t="s">
        <v>202</v>
      </c>
      <c r="H260" s="134">
        <v>2</v>
      </c>
      <c r="I260" s="135"/>
      <c r="J260" s="136">
        <f>ROUND(I260*H260,2)</f>
        <v>0</v>
      </c>
      <c r="K260" s="132" t="s">
        <v>131</v>
      </c>
      <c r="L260" s="33"/>
      <c r="M260" s="137" t="s">
        <v>3</v>
      </c>
      <c r="N260" s="138" t="s">
        <v>42</v>
      </c>
      <c r="P260" s="139">
        <f>O260*H260</f>
        <v>0</v>
      </c>
      <c r="Q260" s="139">
        <v>0.21007999999999999</v>
      </c>
      <c r="R260" s="139">
        <f>Q260*H260</f>
        <v>0.42015999999999998</v>
      </c>
      <c r="S260" s="139">
        <v>0</v>
      </c>
      <c r="T260" s="140">
        <f>S260*H260</f>
        <v>0</v>
      </c>
      <c r="AR260" s="141" t="s">
        <v>132</v>
      </c>
      <c r="AT260" s="141" t="s">
        <v>127</v>
      </c>
      <c r="AU260" s="141" t="s">
        <v>80</v>
      </c>
      <c r="AY260" s="18" t="s">
        <v>125</v>
      </c>
      <c r="BE260" s="142">
        <f>IF(N260="základní",J260,0)</f>
        <v>0</v>
      </c>
      <c r="BF260" s="142">
        <f>IF(N260="snížená",J260,0)</f>
        <v>0</v>
      </c>
      <c r="BG260" s="142">
        <f>IF(N260="zákl. přenesená",J260,0)</f>
        <v>0</v>
      </c>
      <c r="BH260" s="142">
        <f>IF(N260="sníž. přenesená",J260,0)</f>
        <v>0</v>
      </c>
      <c r="BI260" s="142">
        <f>IF(N260="nulová",J260,0)</f>
        <v>0</v>
      </c>
      <c r="BJ260" s="18" t="s">
        <v>78</v>
      </c>
      <c r="BK260" s="142">
        <f>ROUND(I260*H260,2)</f>
        <v>0</v>
      </c>
      <c r="BL260" s="18" t="s">
        <v>132</v>
      </c>
      <c r="BM260" s="141" t="s">
        <v>350</v>
      </c>
    </row>
    <row r="261" spans="2:65" s="1" customFormat="1" ht="19.2">
      <c r="B261" s="33"/>
      <c r="D261" s="143" t="s">
        <v>134</v>
      </c>
      <c r="F261" s="144" t="s">
        <v>351</v>
      </c>
      <c r="I261" s="145"/>
      <c r="L261" s="33"/>
      <c r="M261" s="146"/>
      <c r="T261" s="54"/>
      <c r="AT261" s="18" t="s">
        <v>134</v>
      </c>
      <c r="AU261" s="18" t="s">
        <v>80</v>
      </c>
    </row>
    <row r="262" spans="2:65" s="1" customFormat="1" ht="10.199999999999999">
      <c r="B262" s="33"/>
      <c r="D262" s="147" t="s">
        <v>136</v>
      </c>
      <c r="F262" s="148" t="s">
        <v>352</v>
      </c>
      <c r="I262" s="145"/>
      <c r="L262" s="33"/>
      <c r="M262" s="146"/>
      <c r="T262" s="54"/>
      <c r="AT262" s="18" t="s">
        <v>136</v>
      </c>
      <c r="AU262" s="18" t="s">
        <v>80</v>
      </c>
    </row>
    <row r="263" spans="2:65" s="11" customFormat="1" ht="22.8" customHeight="1">
      <c r="B263" s="117"/>
      <c r="D263" s="118" t="s">
        <v>70</v>
      </c>
      <c r="E263" s="127" t="s">
        <v>191</v>
      </c>
      <c r="F263" s="127" t="s">
        <v>353</v>
      </c>
      <c r="I263" s="120"/>
      <c r="J263" s="128">
        <f>BK263</f>
        <v>0</v>
      </c>
      <c r="L263" s="117"/>
      <c r="M263" s="122"/>
      <c r="P263" s="123">
        <f>SUM(P264:P320)</f>
        <v>0</v>
      </c>
      <c r="R263" s="123">
        <f>SUM(R264:R320)</f>
        <v>9.0498899999999995</v>
      </c>
      <c r="T263" s="124">
        <f>SUM(T264:T320)</f>
        <v>0</v>
      </c>
      <c r="AR263" s="118" t="s">
        <v>78</v>
      </c>
      <c r="AT263" s="125" t="s">
        <v>70</v>
      </c>
      <c r="AU263" s="125" t="s">
        <v>78</v>
      </c>
      <c r="AY263" s="118" t="s">
        <v>125</v>
      </c>
      <c r="BK263" s="126">
        <f>SUM(BK264:BK320)</f>
        <v>0</v>
      </c>
    </row>
    <row r="264" spans="2:65" s="1" customFormat="1" ht="16.5" customHeight="1">
      <c r="B264" s="129"/>
      <c r="C264" s="130" t="s">
        <v>354</v>
      </c>
      <c r="D264" s="130" t="s">
        <v>127</v>
      </c>
      <c r="E264" s="131" t="s">
        <v>355</v>
      </c>
      <c r="F264" s="132" t="s">
        <v>356</v>
      </c>
      <c r="G264" s="133" t="s">
        <v>166</v>
      </c>
      <c r="H264" s="134">
        <v>1454</v>
      </c>
      <c r="I264" s="135"/>
      <c r="J264" s="136">
        <f>ROUND(I264*H264,2)</f>
        <v>0</v>
      </c>
      <c r="K264" s="132" t="s">
        <v>131</v>
      </c>
      <c r="L264" s="33"/>
      <c r="M264" s="137" t="s">
        <v>3</v>
      </c>
      <c r="N264" s="138" t="s">
        <v>42</v>
      </c>
      <c r="P264" s="139">
        <f>O264*H264</f>
        <v>0</v>
      </c>
      <c r="Q264" s="139">
        <v>2.0000000000000002E-5</v>
      </c>
      <c r="R264" s="139">
        <f>Q264*H264</f>
        <v>2.9080000000000002E-2</v>
      </c>
      <c r="S264" s="139">
        <v>0</v>
      </c>
      <c r="T264" s="140">
        <f>S264*H264</f>
        <v>0</v>
      </c>
      <c r="AR264" s="141" t="s">
        <v>132</v>
      </c>
      <c r="AT264" s="141" t="s">
        <v>127</v>
      </c>
      <c r="AU264" s="141" t="s">
        <v>80</v>
      </c>
      <c r="AY264" s="18" t="s">
        <v>125</v>
      </c>
      <c r="BE264" s="142">
        <f>IF(N264="základní",J264,0)</f>
        <v>0</v>
      </c>
      <c r="BF264" s="142">
        <f>IF(N264="snížená",J264,0)</f>
        <v>0</v>
      </c>
      <c r="BG264" s="142">
        <f>IF(N264="zákl. přenesená",J264,0)</f>
        <v>0</v>
      </c>
      <c r="BH264" s="142">
        <f>IF(N264="sníž. přenesená",J264,0)</f>
        <v>0</v>
      </c>
      <c r="BI264" s="142">
        <f>IF(N264="nulová",J264,0)</f>
        <v>0</v>
      </c>
      <c r="BJ264" s="18" t="s">
        <v>78</v>
      </c>
      <c r="BK264" s="142">
        <f>ROUND(I264*H264,2)</f>
        <v>0</v>
      </c>
      <c r="BL264" s="18" t="s">
        <v>132</v>
      </c>
      <c r="BM264" s="141" t="s">
        <v>357</v>
      </c>
    </row>
    <row r="265" spans="2:65" s="1" customFormat="1" ht="10.199999999999999">
      <c r="B265" s="33"/>
      <c r="D265" s="143" t="s">
        <v>134</v>
      </c>
      <c r="F265" s="144" t="s">
        <v>358</v>
      </c>
      <c r="I265" s="145"/>
      <c r="L265" s="33"/>
      <c r="M265" s="146"/>
      <c r="T265" s="54"/>
      <c r="AT265" s="18" t="s">
        <v>134</v>
      </c>
      <c r="AU265" s="18" t="s">
        <v>80</v>
      </c>
    </row>
    <row r="266" spans="2:65" s="1" customFormat="1" ht="10.199999999999999">
      <c r="B266" s="33"/>
      <c r="D266" s="147" t="s">
        <v>136</v>
      </c>
      <c r="F266" s="148" t="s">
        <v>359</v>
      </c>
      <c r="I266" s="145"/>
      <c r="L266" s="33"/>
      <c r="M266" s="146"/>
      <c r="T266" s="54"/>
      <c r="AT266" s="18" t="s">
        <v>136</v>
      </c>
      <c r="AU266" s="18" t="s">
        <v>80</v>
      </c>
    </row>
    <row r="267" spans="2:65" s="12" customFormat="1" ht="10.199999999999999">
      <c r="B267" s="149"/>
      <c r="D267" s="143" t="s">
        <v>138</v>
      </c>
      <c r="E267" s="150" t="s">
        <v>3</v>
      </c>
      <c r="F267" s="151" t="s">
        <v>360</v>
      </c>
      <c r="H267" s="150" t="s">
        <v>3</v>
      </c>
      <c r="I267" s="152"/>
      <c r="L267" s="149"/>
      <c r="M267" s="153"/>
      <c r="T267" s="154"/>
      <c r="AT267" s="150" t="s">
        <v>138</v>
      </c>
      <c r="AU267" s="150" t="s">
        <v>80</v>
      </c>
      <c r="AV267" s="12" t="s">
        <v>78</v>
      </c>
      <c r="AW267" s="12" t="s">
        <v>32</v>
      </c>
      <c r="AX267" s="12" t="s">
        <v>71</v>
      </c>
      <c r="AY267" s="150" t="s">
        <v>125</v>
      </c>
    </row>
    <row r="268" spans="2:65" s="13" customFormat="1" ht="10.199999999999999">
      <c r="B268" s="155"/>
      <c r="D268" s="143" t="s">
        <v>138</v>
      </c>
      <c r="E268" s="156" t="s">
        <v>3</v>
      </c>
      <c r="F268" s="157" t="s">
        <v>361</v>
      </c>
      <c r="H268" s="158">
        <v>1454</v>
      </c>
      <c r="I268" s="159"/>
      <c r="L268" s="155"/>
      <c r="M268" s="160"/>
      <c r="T268" s="161"/>
      <c r="AT268" s="156" t="s">
        <v>138</v>
      </c>
      <c r="AU268" s="156" t="s">
        <v>80</v>
      </c>
      <c r="AV268" s="13" t="s">
        <v>80</v>
      </c>
      <c r="AW268" s="13" t="s">
        <v>32</v>
      </c>
      <c r="AX268" s="13" t="s">
        <v>71</v>
      </c>
      <c r="AY268" s="156" t="s">
        <v>125</v>
      </c>
    </row>
    <row r="269" spans="2:65" s="14" customFormat="1" ht="10.199999999999999">
      <c r="B269" s="162"/>
      <c r="D269" s="143" t="s">
        <v>138</v>
      </c>
      <c r="E269" s="163" t="s">
        <v>3</v>
      </c>
      <c r="F269" s="164" t="s">
        <v>141</v>
      </c>
      <c r="H269" s="165">
        <v>1454</v>
      </c>
      <c r="I269" s="166"/>
      <c r="L269" s="162"/>
      <c r="M269" s="167"/>
      <c r="T269" s="168"/>
      <c r="AT269" s="163" t="s">
        <v>138</v>
      </c>
      <c r="AU269" s="163" t="s">
        <v>80</v>
      </c>
      <c r="AV269" s="14" t="s">
        <v>132</v>
      </c>
      <c r="AW269" s="14" t="s">
        <v>32</v>
      </c>
      <c r="AX269" s="14" t="s">
        <v>78</v>
      </c>
      <c r="AY269" s="163" t="s">
        <v>125</v>
      </c>
    </row>
    <row r="270" spans="2:65" s="1" customFormat="1" ht="16.5" customHeight="1">
      <c r="B270" s="129"/>
      <c r="C270" s="130" t="s">
        <v>362</v>
      </c>
      <c r="D270" s="130" t="s">
        <v>127</v>
      </c>
      <c r="E270" s="131" t="s">
        <v>363</v>
      </c>
      <c r="F270" s="132" t="s">
        <v>364</v>
      </c>
      <c r="G270" s="133" t="s">
        <v>181</v>
      </c>
      <c r="H270" s="134">
        <v>2</v>
      </c>
      <c r="I270" s="135"/>
      <c r="J270" s="136">
        <f>ROUND(I270*H270,2)</f>
        <v>0</v>
      </c>
      <c r="K270" s="132" t="s">
        <v>3</v>
      </c>
      <c r="L270" s="33"/>
      <c r="M270" s="137" t="s">
        <v>3</v>
      </c>
      <c r="N270" s="138" t="s">
        <v>42</v>
      </c>
      <c r="P270" s="139">
        <f>O270*H270</f>
        <v>0</v>
      </c>
      <c r="Q270" s="139">
        <v>0</v>
      </c>
      <c r="R270" s="139">
        <f>Q270*H270</f>
        <v>0</v>
      </c>
      <c r="S270" s="139">
        <v>0</v>
      </c>
      <c r="T270" s="140">
        <f>S270*H270</f>
        <v>0</v>
      </c>
      <c r="AR270" s="141" t="s">
        <v>132</v>
      </c>
      <c r="AT270" s="141" t="s">
        <v>127</v>
      </c>
      <c r="AU270" s="141" t="s">
        <v>80</v>
      </c>
      <c r="AY270" s="18" t="s">
        <v>125</v>
      </c>
      <c r="BE270" s="142">
        <f>IF(N270="základní",J270,0)</f>
        <v>0</v>
      </c>
      <c r="BF270" s="142">
        <f>IF(N270="snížená",J270,0)</f>
        <v>0</v>
      </c>
      <c r="BG270" s="142">
        <f>IF(N270="zákl. přenesená",J270,0)</f>
        <v>0</v>
      </c>
      <c r="BH270" s="142">
        <f>IF(N270="sníž. přenesená",J270,0)</f>
        <v>0</v>
      </c>
      <c r="BI270" s="142">
        <f>IF(N270="nulová",J270,0)</f>
        <v>0</v>
      </c>
      <c r="BJ270" s="18" t="s">
        <v>78</v>
      </c>
      <c r="BK270" s="142">
        <f>ROUND(I270*H270,2)</f>
        <v>0</v>
      </c>
      <c r="BL270" s="18" t="s">
        <v>132</v>
      </c>
      <c r="BM270" s="141" t="s">
        <v>365</v>
      </c>
    </row>
    <row r="271" spans="2:65" s="1" customFormat="1" ht="10.199999999999999">
      <c r="B271" s="33"/>
      <c r="D271" s="143" t="s">
        <v>134</v>
      </c>
      <c r="F271" s="144" t="s">
        <v>364</v>
      </c>
      <c r="I271" s="145"/>
      <c r="L271" s="33"/>
      <c r="M271" s="146"/>
      <c r="T271" s="54"/>
      <c r="AT271" s="18" t="s">
        <v>134</v>
      </c>
      <c r="AU271" s="18" t="s">
        <v>80</v>
      </c>
    </row>
    <row r="272" spans="2:65" s="13" customFormat="1" ht="10.199999999999999">
      <c r="B272" s="155"/>
      <c r="D272" s="143" t="s">
        <v>138</v>
      </c>
      <c r="E272" s="156" t="s">
        <v>3</v>
      </c>
      <c r="F272" s="157" t="s">
        <v>80</v>
      </c>
      <c r="H272" s="158">
        <v>2</v>
      </c>
      <c r="I272" s="159"/>
      <c r="L272" s="155"/>
      <c r="M272" s="160"/>
      <c r="T272" s="161"/>
      <c r="AT272" s="156" t="s">
        <v>138</v>
      </c>
      <c r="AU272" s="156" t="s">
        <v>80</v>
      </c>
      <c r="AV272" s="13" t="s">
        <v>80</v>
      </c>
      <c r="AW272" s="13" t="s">
        <v>32</v>
      </c>
      <c r="AX272" s="13" t="s">
        <v>71</v>
      </c>
      <c r="AY272" s="156" t="s">
        <v>125</v>
      </c>
    </row>
    <row r="273" spans="2:65" s="14" customFormat="1" ht="10.199999999999999">
      <c r="B273" s="162"/>
      <c r="D273" s="143" t="s">
        <v>138</v>
      </c>
      <c r="E273" s="163" t="s">
        <v>3</v>
      </c>
      <c r="F273" s="164" t="s">
        <v>141</v>
      </c>
      <c r="H273" s="165">
        <v>2</v>
      </c>
      <c r="I273" s="166"/>
      <c r="L273" s="162"/>
      <c r="M273" s="167"/>
      <c r="T273" s="168"/>
      <c r="AT273" s="163" t="s">
        <v>138</v>
      </c>
      <c r="AU273" s="163" t="s">
        <v>80</v>
      </c>
      <c r="AV273" s="14" t="s">
        <v>132</v>
      </c>
      <c r="AW273" s="14" t="s">
        <v>32</v>
      </c>
      <c r="AX273" s="14" t="s">
        <v>78</v>
      </c>
      <c r="AY273" s="163" t="s">
        <v>125</v>
      </c>
    </row>
    <row r="274" spans="2:65" s="1" customFormat="1" ht="16.5" customHeight="1">
      <c r="B274" s="129"/>
      <c r="C274" s="130" t="s">
        <v>366</v>
      </c>
      <c r="D274" s="130" t="s">
        <v>127</v>
      </c>
      <c r="E274" s="131" t="s">
        <v>367</v>
      </c>
      <c r="F274" s="132" t="s">
        <v>368</v>
      </c>
      <c r="G274" s="133" t="s">
        <v>166</v>
      </c>
      <c r="H274" s="134">
        <v>24</v>
      </c>
      <c r="I274" s="135"/>
      <c r="J274" s="136">
        <f>ROUND(I274*H274,2)</f>
        <v>0</v>
      </c>
      <c r="K274" s="132" t="s">
        <v>3</v>
      </c>
      <c r="L274" s="33"/>
      <c r="M274" s="137" t="s">
        <v>3</v>
      </c>
      <c r="N274" s="138" t="s">
        <v>42</v>
      </c>
      <c r="P274" s="139">
        <f>O274*H274</f>
        <v>0</v>
      </c>
      <c r="Q274" s="139">
        <v>0</v>
      </c>
      <c r="R274" s="139">
        <f>Q274*H274</f>
        <v>0</v>
      </c>
      <c r="S274" s="139">
        <v>0</v>
      </c>
      <c r="T274" s="140">
        <f>S274*H274</f>
        <v>0</v>
      </c>
      <c r="AR274" s="141" t="s">
        <v>132</v>
      </c>
      <c r="AT274" s="141" t="s">
        <v>127</v>
      </c>
      <c r="AU274" s="141" t="s">
        <v>80</v>
      </c>
      <c r="AY274" s="18" t="s">
        <v>125</v>
      </c>
      <c r="BE274" s="142">
        <f>IF(N274="základní",J274,0)</f>
        <v>0</v>
      </c>
      <c r="BF274" s="142">
        <f>IF(N274="snížená",J274,0)</f>
        <v>0</v>
      </c>
      <c r="BG274" s="142">
        <f>IF(N274="zákl. přenesená",J274,0)</f>
        <v>0</v>
      </c>
      <c r="BH274" s="142">
        <f>IF(N274="sníž. přenesená",J274,0)</f>
        <v>0</v>
      </c>
      <c r="BI274" s="142">
        <f>IF(N274="nulová",J274,0)</f>
        <v>0</v>
      </c>
      <c r="BJ274" s="18" t="s">
        <v>78</v>
      </c>
      <c r="BK274" s="142">
        <f>ROUND(I274*H274,2)</f>
        <v>0</v>
      </c>
      <c r="BL274" s="18" t="s">
        <v>132</v>
      </c>
      <c r="BM274" s="141" t="s">
        <v>369</v>
      </c>
    </row>
    <row r="275" spans="2:65" s="1" customFormat="1" ht="10.199999999999999">
      <c r="B275" s="33"/>
      <c r="D275" s="143" t="s">
        <v>134</v>
      </c>
      <c r="F275" s="144" t="s">
        <v>368</v>
      </c>
      <c r="I275" s="145"/>
      <c r="L275" s="33"/>
      <c r="M275" s="146"/>
      <c r="T275" s="54"/>
      <c r="AT275" s="18" t="s">
        <v>134</v>
      </c>
      <c r="AU275" s="18" t="s">
        <v>80</v>
      </c>
    </row>
    <row r="276" spans="2:65" s="13" customFormat="1" ht="10.199999999999999">
      <c r="B276" s="155"/>
      <c r="D276" s="143" t="s">
        <v>138</v>
      </c>
      <c r="E276" s="156" t="s">
        <v>3</v>
      </c>
      <c r="F276" s="157" t="s">
        <v>280</v>
      </c>
      <c r="H276" s="158">
        <v>24</v>
      </c>
      <c r="I276" s="159"/>
      <c r="L276" s="155"/>
      <c r="M276" s="160"/>
      <c r="T276" s="161"/>
      <c r="AT276" s="156" t="s">
        <v>138</v>
      </c>
      <c r="AU276" s="156" t="s">
        <v>80</v>
      </c>
      <c r="AV276" s="13" t="s">
        <v>80</v>
      </c>
      <c r="AW276" s="13" t="s">
        <v>32</v>
      </c>
      <c r="AX276" s="13" t="s">
        <v>71</v>
      </c>
      <c r="AY276" s="156" t="s">
        <v>125</v>
      </c>
    </row>
    <row r="277" spans="2:65" s="14" customFormat="1" ht="10.199999999999999">
      <c r="B277" s="162"/>
      <c r="D277" s="143" t="s">
        <v>138</v>
      </c>
      <c r="E277" s="163" t="s">
        <v>3</v>
      </c>
      <c r="F277" s="164" t="s">
        <v>141</v>
      </c>
      <c r="H277" s="165">
        <v>24</v>
      </c>
      <c r="I277" s="166"/>
      <c r="L277" s="162"/>
      <c r="M277" s="167"/>
      <c r="T277" s="168"/>
      <c r="AT277" s="163" t="s">
        <v>138</v>
      </c>
      <c r="AU277" s="163" t="s">
        <v>80</v>
      </c>
      <c r="AV277" s="14" t="s">
        <v>132</v>
      </c>
      <c r="AW277" s="14" t="s">
        <v>32</v>
      </c>
      <c r="AX277" s="14" t="s">
        <v>78</v>
      </c>
      <c r="AY277" s="163" t="s">
        <v>125</v>
      </c>
    </row>
    <row r="278" spans="2:65" s="1" customFormat="1" ht="16.5" customHeight="1">
      <c r="B278" s="129"/>
      <c r="C278" s="130" t="s">
        <v>370</v>
      </c>
      <c r="D278" s="130" t="s">
        <v>127</v>
      </c>
      <c r="E278" s="131" t="s">
        <v>371</v>
      </c>
      <c r="F278" s="132" t="s">
        <v>372</v>
      </c>
      <c r="G278" s="133" t="s">
        <v>166</v>
      </c>
      <c r="H278" s="134">
        <v>24</v>
      </c>
      <c r="I278" s="135"/>
      <c r="J278" s="136">
        <f>ROUND(I278*H278,2)</f>
        <v>0</v>
      </c>
      <c r="K278" s="132" t="s">
        <v>131</v>
      </c>
      <c r="L278" s="33"/>
      <c r="M278" s="137" t="s">
        <v>3</v>
      </c>
      <c r="N278" s="138" t="s">
        <v>42</v>
      </c>
      <c r="P278" s="139">
        <f>O278*H278</f>
        <v>0</v>
      </c>
      <c r="Q278" s="139">
        <v>0.29221000000000003</v>
      </c>
      <c r="R278" s="139">
        <f>Q278*H278</f>
        <v>7.0130400000000002</v>
      </c>
      <c r="S278" s="139">
        <v>0</v>
      </c>
      <c r="T278" s="140">
        <f>S278*H278</f>
        <v>0</v>
      </c>
      <c r="AR278" s="141" t="s">
        <v>132</v>
      </c>
      <c r="AT278" s="141" t="s">
        <v>127</v>
      </c>
      <c r="AU278" s="141" t="s">
        <v>80</v>
      </c>
      <c r="AY278" s="18" t="s">
        <v>125</v>
      </c>
      <c r="BE278" s="142">
        <f>IF(N278="základní",J278,0)</f>
        <v>0</v>
      </c>
      <c r="BF278" s="142">
        <f>IF(N278="snížená",J278,0)</f>
        <v>0</v>
      </c>
      <c r="BG278" s="142">
        <f>IF(N278="zákl. přenesená",J278,0)</f>
        <v>0</v>
      </c>
      <c r="BH278" s="142">
        <f>IF(N278="sníž. přenesená",J278,0)</f>
        <v>0</v>
      </c>
      <c r="BI278" s="142">
        <f>IF(N278="nulová",J278,0)</f>
        <v>0</v>
      </c>
      <c r="BJ278" s="18" t="s">
        <v>78</v>
      </c>
      <c r="BK278" s="142">
        <f>ROUND(I278*H278,2)</f>
        <v>0</v>
      </c>
      <c r="BL278" s="18" t="s">
        <v>132</v>
      </c>
      <c r="BM278" s="141" t="s">
        <v>373</v>
      </c>
    </row>
    <row r="279" spans="2:65" s="1" customFormat="1" ht="10.199999999999999">
      <c r="B279" s="33"/>
      <c r="D279" s="143" t="s">
        <v>134</v>
      </c>
      <c r="F279" s="144" t="s">
        <v>374</v>
      </c>
      <c r="I279" s="145"/>
      <c r="L279" s="33"/>
      <c r="M279" s="146"/>
      <c r="T279" s="54"/>
      <c r="AT279" s="18" t="s">
        <v>134</v>
      </c>
      <c r="AU279" s="18" t="s">
        <v>80</v>
      </c>
    </row>
    <row r="280" spans="2:65" s="1" customFormat="1" ht="10.199999999999999">
      <c r="B280" s="33"/>
      <c r="D280" s="147" t="s">
        <v>136</v>
      </c>
      <c r="F280" s="148" t="s">
        <v>375</v>
      </c>
      <c r="I280" s="145"/>
      <c r="L280" s="33"/>
      <c r="M280" s="146"/>
      <c r="T280" s="54"/>
      <c r="AT280" s="18" t="s">
        <v>136</v>
      </c>
      <c r="AU280" s="18" t="s">
        <v>80</v>
      </c>
    </row>
    <row r="281" spans="2:65" s="13" customFormat="1" ht="10.199999999999999">
      <c r="B281" s="155"/>
      <c r="D281" s="143" t="s">
        <v>138</v>
      </c>
      <c r="E281" s="156" t="s">
        <v>3</v>
      </c>
      <c r="F281" s="157" t="s">
        <v>280</v>
      </c>
      <c r="H281" s="158">
        <v>24</v>
      </c>
      <c r="I281" s="159"/>
      <c r="L281" s="155"/>
      <c r="M281" s="160"/>
      <c r="T281" s="161"/>
      <c r="AT281" s="156" t="s">
        <v>138</v>
      </c>
      <c r="AU281" s="156" t="s">
        <v>80</v>
      </c>
      <c r="AV281" s="13" t="s">
        <v>80</v>
      </c>
      <c r="AW281" s="13" t="s">
        <v>32</v>
      </c>
      <c r="AX281" s="13" t="s">
        <v>71</v>
      </c>
      <c r="AY281" s="156" t="s">
        <v>125</v>
      </c>
    </row>
    <row r="282" spans="2:65" s="14" customFormat="1" ht="10.199999999999999">
      <c r="B282" s="162"/>
      <c r="D282" s="143" t="s">
        <v>138</v>
      </c>
      <c r="E282" s="163" t="s">
        <v>3</v>
      </c>
      <c r="F282" s="164" t="s">
        <v>141</v>
      </c>
      <c r="H282" s="165">
        <v>24</v>
      </c>
      <c r="I282" s="166"/>
      <c r="L282" s="162"/>
      <c r="M282" s="167"/>
      <c r="T282" s="168"/>
      <c r="AT282" s="163" t="s">
        <v>138</v>
      </c>
      <c r="AU282" s="163" t="s">
        <v>80</v>
      </c>
      <c r="AV282" s="14" t="s">
        <v>132</v>
      </c>
      <c r="AW282" s="14" t="s">
        <v>32</v>
      </c>
      <c r="AX282" s="14" t="s">
        <v>78</v>
      </c>
      <c r="AY282" s="163" t="s">
        <v>125</v>
      </c>
    </row>
    <row r="283" spans="2:65" s="1" customFormat="1" ht="16.5" customHeight="1">
      <c r="B283" s="129"/>
      <c r="C283" s="169" t="s">
        <v>376</v>
      </c>
      <c r="D283" s="169" t="s">
        <v>157</v>
      </c>
      <c r="E283" s="170" t="s">
        <v>377</v>
      </c>
      <c r="F283" s="171" t="s">
        <v>378</v>
      </c>
      <c r="G283" s="172" t="s">
        <v>166</v>
      </c>
      <c r="H283" s="173">
        <v>24</v>
      </c>
      <c r="I283" s="174"/>
      <c r="J283" s="175">
        <f>ROUND(I283*H283,2)</f>
        <v>0</v>
      </c>
      <c r="K283" s="171" t="s">
        <v>3</v>
      </c>
      <c r="L283" s="176"/>
      <c r="M283" s="177" t="s">
        <v>3</v>
      </c>
      <c r="N283" s="178" t="s">
        <v>42</v>
      </c>
      <c r="P283" s="139">
        <f>O283*H283</f>
        <v>0</v>
      </c>
      <c r="Q283" s="139">
        <v>3.2800000000000003E-2</v>
      </c>
      <c r="R283" s="139">
        <f>Q283*H283</f>
        <v>0.78720000000000012</v>
      </c>
      <c r="S283" s="139">
        <v>0</v>
      </c>
      <c r="T283" s="140">
        <f>S283*H283</f>
        <v>0</v>
      </c>
      <c r="AR283" s="141" t="s">
        <v>160</v>
      </c>
      <c r="AT283" s="141" t="s">
        <v>157</v>
      </c>
      <c r="AU283" s="141" t="s">
        <v>80</v>
      </c>
      <c r="AY283" s="18" t="s">
        <v>125</v>
      </c>
      <c r="BE283" s="142">
        <f>IF(N283="základní",J283,0)</f>
        <v>0</v>
      </c>
      <c r="BF283" s="142">
        <f>IF(N283="snížená",J283,0)</f>
        <v>0</v>
      </c>
      <c r="BG283" s="142">
        <f>IF(N283="zákl. přenesená",J283,0)</f>
        <v>0</v>
      </c>
      <c r="BH283" s="142">
        <f>IF(N283="sníž. přenesená",J283,0)</f>
        <v>0</v>
      </c>
      <c r="BI283" s="142">
        <f>IF(N283="nulová",J283,0)</f>
        <v>0</v>
      </c>
      <c r="BJ283" s="18" t="s">
        <v>78</v>
      </c>
      <c r="BK283" s="142">
        <f>ROUND(I283*H283,2)</f>
        <v>0</v>
      </c>
      <c r="BL283" s="18" t="s">
        <v>132</v>
      </c>
      <c r="BM283" s="141" t="s">
        <v>379</v>
      </c>
    </row>
    <row r="284" spans="2:65" s="1" customFormat="1" ht="10.199999999999999">
      <c r="B284" s="33"/>
      <c r="D284" s="143" t="s">
        <v>134</v>
      </c>
      <c r="F284" s="144" t="s">
        <v>378</v>
      </c>
      <c r="I284" s="145"/>
      <c r="L284" s="33"/>
      <c r="M284" s="146"/>
      <c r="T284" s="54"/>
      <c r="AT284" s="18" t="s">
        <v>134</v>
      </c>
      <c r="AU284" s="18" t="s">
        <v>80</v>
      </c>
    </row>
    <row r="285" spans="2:65" s="1" customFormat="1" ht="16.5" customHeight="1">
      <c r="B285" s="129"/>
      <c r="C285" s="130" t="s">
        <v>380</v>
      </c>
      <c r="D285" s="130" t="s">
        <v>127</v>
      </c>
      <c r="E285" s="131" t="s">
        <v>381</v>
      </c>
      <c r="F285" s="132" t="s">
        <v>382</v>
      </c>
      <c r="G285" s="133" t="s">
        <v>166</v>
      </c>
      <c r="H285" s="134">
        <v>24</v>
      </c>
      <c r="I285" s="135"/>
      <c r="J285" s="136">
        <f>ROUND(I285*H285,2)</f>
        <v>0</v>
      </c>
      <c r="K285" s="132" t="s">
        <v>3</v>
      </c>
      <c r="L285" s="33"/>
      <c r="M285" s="137" t="s">
        <v>3</v>
      </c>
      <c r="N285" s="138" t="s">
        <v>42</v>
      </c>
      <c r="P285" s="139">
        <f>O285*H285</f>
        <v>0</v>
      </c>
      <c r="Q285" s="139">
        <v>0</v>
      </c>
      <c r="R285" s="139">
        <f>Q285*H285</f>
        <v>0</v>
      </c>
      <c r="S285" s="139">
        <v>0</v>
      </c>
      <c r="T285" s="140">
        <f>S285*H285</f>
        <v>0</v>
      </c>
      <c r="AR285" s="141" t="s">
        <v>132</v>
      </c>
      <c r="AT285" s="141" t="s">
        <v>127</v>
      </c>
      <c r="AU285" s="141" t="s">
        <v>80</v>
      </c>
      <c r="AY285" s="18" t="s">
        <v>125</v>
      </c>
      <c r="BE285" s="142">
        <f>IF(N285="základní",J285,0)</f>
        <v>0</v>
      </c>
      <c r="BF285" s="142">
        <f>IF(N285="snížená",J285,0)</f>
        <v>0</v>
      </c>
      <c r="BG285" s="142">
        <f>IF(N285="zákl. přenesená",J285,0)</f>
        <v>0</v>
      </c>
      <c r="BH285" s="142">
        <f>IF(N285="sníž. přenesená",J285,0)</f>
        <v>0</v>
      </c>
      <c r="BI285" s="142">
        <f>IF(N285="nulová",J285,0)</f>
        <v>0</v>
      </c>
      <c r="BJ285" s="18" t="s">
        <v>78</v>
      </c>
      <c r="BK285" s="142">
        <f>ROUND(I285*H285,2)</f>
        <v>0</v>
      </c>
      <c r="BL285" s="18" t="s">
        <v>132</v>
      </c>
      <c r="BM285" s="141" t="s">
        <v>383</v>
      </c>
    </row>
    <row r="286" spans="2:65" s="1" customFormat="1" ht="10.199999999999999">
      <c r="B286" s="33"/>
      <c r="D286" s="143" t="s">
        <v>134</v>
      </c>
      <c r="F286" s="144" t="s">
        <v>382</v>
      </c>
      <c r="I286" s="145"/>
      <c r="L286" s="33"/>
      <c r="M286" s="146"/>
      <c r="T286" s="54"/>
      <c r="AT286" s="18" t="s">
        <v>134</v>
      </c>
      <c r="AU286" s="18" t="s">
        <v>80</v>
      </c>
    </row>
    <row r="287" spans="2:65" s="13" customFormat="1" ht="10.199999999999999">
      <c r="B287" s="155"/>
      <c r="D287" s="143" t="s">
        <v>138</v>
      </c>
      <c r="E287" s="156" t="s">
        <v>3</v>
      </c>
      <c r="F287" s="157" t="s">
        <v>280</v>
      </c>
      <c r="H287" s="158">
        <v>24</v>
      </c>
      <c r="I287" s="159"/>
      <c r="L287" s="155"/>
      <c r="M287" s="160"/>
      <c r="T287" s="161"/>
      <c r="AT287" s="156" t="s">
        <v>138</v>
      </c>
      <c r="AU287" s="156" t="s">
        <v>80</v>
      </c>
      <c r="AV287" s="13" t="s">
        <v>80</v>
      </c>
      <c r="AW287" s="13" t="s">
        <v>32</v>
      </c>
      <c r="AX287" s="13" t="s">
        <v>71</v>
      </c>
      <c r="AY287" s="156" t="s">
        <v>125</v>
      </c>
    </row>
    <row r="288" spans="2:65" s="14" customFormat="1" ht="10.199999999999999">
      <c r="B288" s="162"/>
      <c r="D288" s="143" t="s">
        <v>138</v>
      </c>
      <c r="E288" s="163" t="s">
        <v>3</v>
      </c>
      <c r="F288" s="164" t="s">
        <v>141</v>
      </c>
      <c r="H288" s="165">
        <v>24</v>
      </c>
      <c r="I288" s="166"/>
      <c r="L288" s="162"/>
      <c r="M288" s="167"/>
      <c r="T288" s="168"/>
      <c r="AT288" s="163" t="s">
        <v>138</v>
      </c>
      <c r="AU288" s="163" t="s">
        <v>80</v>
      </c>
      <c r="AV288" s="14" t="s">
        <v>132</v>
      </c>
      <c r="AW288" s="14" t="s">
        <v>32</v>
      </c>
      <c r="AX288" s="14" t="s">
        <v>78</v>
      </c>
      <c r="AY288" s="163" t="s">
        <v>125</v>
      </c>
    </row>
    <row r="289" spans="2:65" s="1" customFormat="1" ht="16.5" customHeight="1">
      <c r="B289" s="129"/>
      <c r="C289" s="130" t="s">
        <v>384</v>
      </c>
      <c r="D289" s="130" t="s">
        <v>127</v>
      </c>
      <c r="E289" s="131" t="s">
        <v>385</v>
      </c>
      <c r="F289" s="132" t="s">
        <v>386</v>
      </c>
      <c r="G289" s="133" t="s">
        <v>166</v>
      </c>
      <c r="H289" s="134">
        <v>36</v>
      </c>
      <c r="I289" s="135"/>
      <c r="J289" s="136">
        <f>ROUND(I289*H289,2)</f>
        <v>0</v>
      </c>
      <c r="K289" s="132" t="s">
        <v>3</v>
      </c>
      <c r="L289" s="33"/>
      <c r="M289" s="137" t="s">
        <v>3</v>
      </c>
      <c r="N289" s="138" t="s">
        <v>42</v>
      </c>
      <c r="P289" s="139">
        <f>O289*H289</f>
        <v>0</v>
      </c>
      <c r="Q289" s="139">
        <v>0</v>
      </c>
      <c r="R289" s="139">
        <f>Q289*H289</f>
        <v>0</v>
      </c>
      <c r="S289" s="139">
        <v>0</v>
      </c>
      <c r="T289" s="140">
        <f>S289*H289</f>
        <v>0</v>
      </c>
      <c r="AR289" s="141" t="s">
        <v>132</v>
      </c>
      <c r="AT289" s="141" t="s">
        <v>127</v>
      </c>
      <c r="AU289" s="141" t="s">
        <v>80</v>
      </c>
      <c r="AY289" s="18" t="s">
        <v>125</v>
      </c>
      <c r="BE289" s="142">
        <f>IF(N289="základní",J289,0)</f>
        <v>0</v>
      </c>
      <c r="BF289" s="142">
        <f>IF(N289="snížená",J289,0)</f>
        <v>0</v>
      </c>
      <c r="BG289" s="142">
        <f>IF(N289="zákl. přenesená",J289,0)</f>
        <v>0</v>
      </c>
      <c r="BH289" s="142">
        <f>IF(N289="sníž. přenesená",J289,0)</f>
        <v>0</v>
      </c>
      <c r="BI289" s="142">
        <f>IF(N289="nulová",J289,0)</f>
        <v>0</v>
      </c>
      <c r="BJ289" s="18" t="s">
        <v>78</v>
      </c>
      <c r="BK289" s="142">
        <f>ROUND(I289*H289,2)</f>
        <v>0</v>
      </c>
      <c r="BL289" s="18" t="s">
        <v>132</v>
      </c>
      <c r="BM289" s="141" t="s">
        <v>387</v>
      </c>
    </row>
    <row r="290" spans="2:65" s="1" customFormat="1" ht="10.199999999999999">
      <c r="B290" s="33"/>
      <c r="D290" s="143" t="s">
        <v>134</v>
      </c>
      <c r="F290" s="144" t="s">
        <v>386</v>
      </c>
      <c r="I290" s="145"/>
      <c r="L290" s="33"/>
      <c r="M290" s="146"/>
      <c r="T290" s="54"/>
      <c r="AT290" s="18" t="s">
        <v>134</v>
      </c>
      <c r="AU290" s="18" t="s">
        <v>80</v>
      </c>
    </row>
    <row r="291" spans="2:65" s="13" customFormat="1" ht="10.199999999999999">
      <c r="B291" s="155"/>
      <c r="D291" s="143" t="s">
        <v>138</v>
      </c>
      <c r="E291" s="156" t="s">
        <v>3</v>
      </c>
      <c r="F291" s="157" t="s">
        <v>388</v>
      </c>
      <c r="H291" s="158">
        <v>36</v>
      </c>
      <c r="I291" s="159"/>
      <c r="L291" s="155"/>
      <c r="M291" s="160"/>
      <c r="T291" s="161"/>
      <c r="AT291" s="156" t="s">
        <v>138</v>
      </c>
      <c r="AU291" s="156" t="s">
        <v>80</v>
      </c>
      <c r="AV291" s="13" t="s">
        <v>80</v>
      </c>
      <c r="AW291" s="13" t="s">
        <v>32</v>
      </c>
      <c r="AX291" s="13" t="s">
        <v>71</v>
      </c>
      <c r="AY291" s="156" t="s">
        <v>125</v>
      </c>
    </row>
    <row r="292" spans="2:65" s="14" customFormat="1" ht="10.199999999999999">
      <c r="B292" s="162"/>
      <c r="D292" s="143" t="s">
        <v>138</v>
      </c>
      <c r="E292" s="163" t="s">
        <v>3</v>
      </c>
      <c r="F292" s="164" t="s">
        <v>141</v>
      </c>
      <c r="H292" s="165">
        <v>36</v>
      </c>
      <c r="I292" s="166"/>
      <c r="L292" s="162"/>
      <c r="M292" s="167"/>
      <c r="T292" s="168"/>
      <c r="AT292" s="163" t="s">
        <v>138</v>
      </c>
      <c r="AU292" s="163" t="s">
        <v>80</v>
      </c>
      <c r="AV292" s="14" t="s">
        <v>132</v>
      </c>
      <c r="AW292" s="14" t="s">
        <v>32</v>
      </c>
      <c r="AX292" s="14" t="s">
        <v>78</v>
      </c>
      <c r="AY292" s="163" t="s">
        <v>125</v>
      </c>
    </row>
    <row r="293" spans="2:65" s="1" customFormat="1" ht="16.5" customHeight="1">
      <c r="B293" s="129"/>
      <c r="C293" s="130" t="s">
        <v>389</v>
      </c>
      <c r="D293" s="130" t="s">
        <v>127</v>
      </c>
      <c r="E293" s="131" t="s">
        <v>390</v>
      </c>
      <c r="F293" s="132" t="s">
        <v>391</v>
      </c>
      <c r="G293" s="133" t="s">
        <v>181</v>
      </c>
      <c r="H293" s="134">
        <v>1300</v>
      </c>
      <c r="I293" s="135"/>
      <c r="J293" s="136">
        <f>ROUND(I293*H293,2)</f>
        <v>0</v>
      </c>
      <c r="K293" s="132" t="s">
        <v>131</v>
      </c>
      <c r="L293" s="33"/>
      <c r="M293" s="137" t="s">
        <v>3</v>
      </c>
      <c r="N293" s="138" t="s">
        <v>42</v>
      </c>
      <c r="P293" s="139">
        <f>O293*H293</f>
        <v>0</v>
      </c>
      <c r="Q293" s="139">
        <v>6.9999999999999994E-5</v>
      </c>
      <c r="R293" s="139">
        <f>Q293*H293</f>
        <v>9.0999999999999998E-2</v>
      </c>
      <c r="S293" s="139">
        <v>0</v>
      </c>
      <c r="T293" s="140">
        <f>S293*H293</f>
        <v>0</v>
      </c>
      <c r="AR293" s="141" t="s">
        <v>132</v>
      </c>
      <c r="AT293" s="141" t="s">
        <v>127</v>
      </c>
      <c r="AU293" s="141" t="s">
        <v>80</v>
      </c>
      <c r="AY293" s="18" t="s">
        <v>125</v>
      </c>
      <c r="BE293" s="142">
        <f>IF(N293="základní",J293,0)</f>
        <v>0</v>
      </c>
      <c r="BF293" s="142">
        <f>IF(N293="snížená",J293,0)</f>
        <v>0</v>
      </c>
      <c r="BG293" s="142">
        <f>IF(N293="zákl. přenesená",J293,0)</f>
        <v>0</v>
      </c>
      <c r="BH293" s="142">
        <f>IF(N293="sníž. přenesená",J293,0)</f>
        <v>0</v>
      </c>
      <c r="BI293" s="142">
        <f>IF(N293="nulová",J293,0)</f>
        <v>0</v>
      </c>
      <c r="BJ293" s="18" t="s">
        <v>78</v>
      </c>
      <c r="BK293" s="142">
        <f>ROUND(I293*H293,2)</f>
        <v>0</v>
      </c>
      <c r="BL293" s="18" t="s">
        <v>132</v>
      </c>
      <c r="BM293" s="141" t="s">
        <v>392</v>
      </c>
    </row>
    <row r="294" spans="2:65" s="1" customFormat="1" ht="10.199999999999999">
      <c r="B294" s="33"/>
      <c r="D294" s="143" t="s">
        <v>134</v>
      </c>
      <c r="F294" s="144" t="s">
        <v>393</v>
      </c>
      <c r="I294" s="145"/>
      <c r="L294" s="33"/>
      <c r="M294" s="146"/>
      <c r="T294" s="54"/>
      <c r="AT294" s="18" t="s">
        <v>134</v>
      </c>
      <c r="AU294" s="18" t="s">
        <v>80</v>
      </c>
    </row>
    <row r="295" spans="2:65" s="1" customFormat="1" ht="10.199999999999999">
      <c r="B295" s="33"/>
      <c r="D295" s="147" t="s">
        <v>136</v>
      </c>
      <c r="F295" s="148" t="s">
        <v>394</v>
      </c>
      <c r="I295" s="145"/>
      <c r="L295" s="33"/>
      <c r="M295" s="146"/>
      <c r="T295" s="54"/>
      <c r="AT295" s="18" t="s">
        <v>136</v>
      </c>
      <c r="AU295" s="18" t="s">
        <v>80</v>
      </c>
    </row>
    <row r="296" spans="2:65" s="13" customFormat="1" ht="10.199999999999999">
      <c r="B296" s="155"/>
      <c r="D296" s="143" t="s">
        <v>138</v>
      </c>
      <c r="E296" s="156" t="s">
        <v>3</v>
      </c>
      <c r="F296" s="157" t="s">
        <v>395</v>
      </c>
      <c r="H296" s="158">
        <v>1300</v>
      </c>
      <c r="I296" s="159"/>
      <c r="L296" s="155"/>
      <c r="M296" s="160"/>
      <c r="T296" s="161"/>
      <c r="AT296" s="156" t="s">
        <v>138</v>
      </c>
      <c r="AU296" s="156" t="s">
        <v>80</v>
      </c>
      <c r="AV296" s="13" t="s">
        <v>80</v>
      </c>
      <c r="AW296" s="13" t="s">
        <v>32</v>
      </c>
      <c r="AX296" s="13" t="s">
        <v>71</v>
      </c>
      <c r="AY296" s="156" t="s">
        <v>125</v>
      </c>
    </row>
    <row r="297" spans="2:65" s="14" customFormat="1" ht="10.199999999999999">
      <c r="B297" s="162"/>
      <c r="D297" s="143" t="s">
        <v>138</v>
      </c>
      <c r="E297" s="163" t="s">
        <v>3</v>
      </c>
      <c r="F297" s="164" t="s">
        <v>141</v>
      </c>
      <c r="H297" s="165">
        <v>1300</v>
      </c>
      <c r="I297" s="166"/>
      <c r="L297" s="162"/>
      <c r="M297" s="167"/>
      <c r="T297" s="168"/>
      <c r="AT297" s="163" t="s">
        <v>138</v>
      </c>
      <c r="AU297" s="163" t="s">
        <v>80</v>
      </c>
      <c r="AV297" s="14" t="s">
        <v>132</v>
      </c>
      <c r="AW297" s="14" t="s">
        <v>32</v>
      </c>
      <c r="AX297" s="14" t="s">
        <v>78</v>
      </c>
      <c r="AY297" s="163" t="s">
        <v>125</v>
      </c>
    </row>
    <row r="298" spans="2:65" s="1" customFormat="1" ht="16.5" customHeight="1">
      <c r="B298" s="129"/>
      <c r="C298" s="169" t="s">
        <v>396</v>
      </c>
      <c r="D298" s="169" t="s">
        <v>157</v>
      </c>
      <c r="E298" s="170" t="s">
        <v>397</v>
      </c>
      <c r="F298" s="171" t="s">
        <v>398</v>
      </c>
      <c r="G298" s="172" t="s">
        <v>166</v>
      </c>
      <c r="H298" s="173">
        <v>520</v>
      </c>
      <c r="I298" s="174"/>
      <c r="J298" s="175">
        <f>ROUND(I298*H298,2)</f>
        <v>0</v>
      </c>
      <c r="K298" s="171" t="s">
        <v>131</v>
      </c>
      <c r="L298" s="176"/>
      <c r="M298" s="177" t="s">
        <v>3</v>
      </c>
      <c r="N298" s="178" t="s">
        <v>42</v>
      </c>
      <c r="P298" s="139">
        <f>O298*H298</f>
        <v>0</v>
      </c>
      <c r="Q298" s="139">
        <v>1.98E-3</v>
      </c>
      <c r="R298" s="139">
        <f>Q298*H298</f>
        <v>1.0296000000000001</v>
      </c>
      <c r="S298" s="139">
        <v>0</v>
      </c>
      <c r="T298" s="140">
        <f>S298*H298</f>
        <v>0</v>
      </c>
      <c r="AR298" s="141" t="s">
        <v>160</v>
      </c>
      <c r="AT298" s="141" t="s">
        <v>157</v>
      </c>
      <c r="AU298" s="141" t="s">
        <v>80</v>
      </c>
      <c r="AY298" s="18" t="s">
        <v>125</v>
      </c>
      <c r="BE298" s="142">
        <f>IF(N298="základní",J298,0)</f>
        <v>0</v>
      </c>
      <c r="BF298" s="142">
        <f>IF(N298="snížená",J298,0)</f>
        <v>0</v>
      </c>
      <c r="BG298" s="142">
        <f>IF(N298="zákl. přenesená",J298,0)</f>
        <v>0</v>
      </c>
      <c r="BH298" s="142">
        <f>IF(N298="sníž. přenesená",J298,0)</f>
        <v>0</v>
      </c>
      <c r="BI298" s="142">
        <f>IF(N298="nulová",J298,0)</f>
        <v>0</v>
      </c>
      <c r="BJ298" s="18" t="s">
        <v>78</v>
      </c>
      <c r="BK298" s="142">
        <f>ROUND(I298*H298,2)</f>
        <v>0</v>
      </c>
      <c r="BL298" s="18" t="s">
        <v>132</v>
      </c>
      <c r="BM298" s="141" t="s">
        <v>399</v>
      </c>
    </row>
    <row r="299" spans="2:65" s="1" customFormat="1" ht="10.199999999999999">
      <c r="B299" s="33"/>
      <c r="D299" s="143" t="s">
        <v>134</v>
      </c>
      <c r="F299" s="144" t="s">
        <v>398</v>
      </c>
      <c r="I299" s="145"/>
      <c r="L299" s="33"/>
      <c r="M299" s="146"/>
      <c r="T299" s="54"/>
      <c r="AT299" s="18" t="s">
        <v>134</v>
      </c>
      <c r="AU299" s="18" t="s">
        <v>80</v>
      </c>
    </row>
    <row r="300" spans="2:65" s="13" customFormat="1" ht="10.199999999999999">
      <c r="B300" s="155"/>
      <c r="D300" s="143" t="s">
        <v>138</v>
      </c>
      <c r="E300" s="156" t="s">
        <v>3</v>
      </c>
      <c r="F300" s="157" t="s">
        <v>400</v>
      </c>
      <c r="H300" s="158">
        <v>520</v>
      </c>
      <c r="I300" s="159"/>
      <c r="L300" s="155"/>
      <c r="M300" s="160"/>
      <c r="T300" s="161"/>
      <c r="AT300" s="156" t="s">
        <v>138</v>
      </c>
      <c r="AU300" s="156" t="s">
        <v>80</v>
      </c>
      <c r="AV300" s="13" t="s">
        <v>80</v>
      </c>
      <c r="AW300" s="13" t="s">
        <v>32</v>
      </c>
      <c r="AX300" s="13" t="s">
        <v>71</v>
      </c>
      <c r="AY300" s="156" t="s">
        <v>125</v>
      </c>
    </row>
    <row r="301" spans="2:65" s="14" customFormat="1" ht="10.199999999999999">
      <c r="B301" s="162"/>
      <c r="D301" s="143" t="s">
        <v>138</v>
      </c>
      <c r="E301" s="163" t="s">
        <v>3</v>
      </c>
      <c r="F301" s="164" t="s">
        <v>141</v>
      </c>
      <c r="H301" s="165">
        <v>520</v>
      </c>
      <c r="I301" s="166"/>
      <c r="L301" s="162"/>
      <c r="M301" s="167"/>
      <c r="T301" s="168"/>
      <c r="AT301" s="163" t="s">
        <v>138</v>
      </c>
      <c r="AU301" s="163" t="s">
        <v>80</v>
      </c>
      <c r="AV301" s="14" t="s">
        <v>132</v>
      </c>
      <c r="AW301" s="14" t="s">
        <v>32</v>
      </c>
      <c r="AX301" s="14" t="s">
        <v>78</v>
      </c>
      <c r="AY301" s="163" t="s">
        <v>125</v>
      </c>
    </row>
    <row r="302" spans="2:65" s="1" customFormat="1" ht="24.15" customHeight="1">
      <c r="B302" s="129"/>
      <c r="C302" s="169" t="s">
        <v>401</v>
      </c>
      <c r="D302" s="169" t="s">
        <v>157</v>
      </c>
      <c r="E302" s="170" t="s">
        <v>402</v>
      </c>
      <c r="F302" s="171" t="s">
        <v>403</v>
      </c>
      <c r="G302" s="172" t="s">
        <v>404</v>
      </c>
      <c r="H302" s="173">
        <v>13</v>
      </c>
      <c r="I302" s="174"/>
      <c r="J302" s="175">
        <f>ROUND(I302*H302,2)</f>
        <v>0</v>
      </c>
      <c r="K302" s="171" t="s">
        <v>131</v>
      </c>
      <c r="L302" s="176"/>
      <c r="M302" s="177" t="s">
        <v>3</v>
      </c>
      <c r="N302" s="178" t="s">
        <v>42</v>
      </c>
      <c r="P302" s="139">
        <f>O302*H302</f>
        <v>0</v>
      </c>
      <c r="Q302" s="139">
        <v>6.4400000000000004E-3</v>
      </c>
      <c r="R302" s="139">
        <f>Q302*H302</f>
        <v>8.3720000000000003E-2</v>
      </c>
      <c r="S302" s="139">
        <v>0</v>
      </c>
      <c r="T302" s="140">
        <f>S302*H302</f>
        <v>0</v>
      </c>
      <c r="AR302" s="141" t="s">
        <v>160</v>
      </c>
      <c r="AT302" s="141" t="s">
        <v>157</v>
      </c>
      <c r="AU302" s="141" t="s">
        <v>80</v>
      </c>
      <c r="AY302" s="18" t="s">
        <v>125</v>
      </c>
      <c r="BE302" s="142">
        <f>IF(N302="základní",J302,0)</f>
        <v>0</v>
      </c>
      <c r="BF302" s="142">
        <f>IF(N302="snížená",J302,0)</f>
        <v>0</v>
      </c>
      <c r="BG302" s="142">
        <f>IF(N302="zákl. přenesená",J302,0)</f>
        <v>0</v>
      </c>
      <c r="BH302" s="142">
        <f>IF(N302="sníž. přenesená",J302,0)</f>
        <v>0</v>
      </c>
      <c r="BI302" s="142">
        <f>IF(N302="nulová",J302,0)</f>
        <v>0</v>
      </c>
      <c r="BJ302" s="18" t="s">
        <v>78</v>
      </c>
      <c r="BK302" s="142">
        <f>ROUND(I302*H302,2)</f>
        <v>0</v>
      </c>
      <c r="BL302" s="18" t="s">
        <v>132</v>
      </c>
      <c r="BM302" s="141" t="s">
        <v>405</v>
      </c>
    </row>
    <row r="303" spans="2:65" s="1" customFormat="1" ht="10.199999999999999">
      <c r="B303" s="33"/>
      <c r="D303" s="143" t="s">
        <v>134</v>
      </c>
      <c r="F303" s="144" t="s">
        <v>403</v>
      </c>
      <c r="I303" s="145"/>
      <c r="L303" s="33"/>
      <c r="M303" s="146"/>
      <c r="T303" s="54"/>
      <c r="AT303" s="18" t="s">
        <v>134</v>
      </c>
      <c r="AU303" s="18" t="s">
        <v>80</v>
      </c>
    </row>
    <row r="304" spans="2:65" s="13" customFormat="1" ht="10.199999999999999">
      <c r="B304" s="155"/>
      <c r="D304" s="143" t="s">
        <v>138</v>
      </c>
      <c r="E304" s="156" t="s">
        <v>3</v>
      </c>
      <c r="F304" s="157" t="s">
        <v>406</v>
      </c>
      <c r="H304" s="158">
        <v>13</v>
      </c>
      <c r="I304" s="159"/>
      <c r="L304" s="155"/>
      <c r="M304" s="160"/>
      <c r="T304" s="161"/>
      <c r="AT304" s="156" t="s">
        <v>138</v>
      </c>
      <c r="AU304" s="156" t="s">
        <v>80</v>
      </c>
      <c r="AV304" s="13" t="s">
        <v>80</v>
      </c>
      <c r="AW304" s="13" t="s">
        <v>32</v>
      </c>
      <c r="AX304" s="13" t="s">
        <v>71</v>
      </c>
      <c r="AY304" s="156" t="s">
        <v>125</v>
      </c>
    </row>
    <row r="305" spans="2:65" s="14" customFormat="1" ht="10.199999999999999">
      <c r="B305" s="162"/>
      <c r="D305" s="143" t="s">
        <v>138</v>
      </c>
      <c r="E305" s="163" t="s">
        <v>3</v>
      </c>
      <c r="F305" s="164" t="s">
        <v>141</v>
      </c>
      <c r="H305" s="165">
        <v>13</v>
      </c>
      <c r="I305" s="166"/>
      <c r="L305" s="162"/>
      <c r="M305" s="167"/>
      <c r="T305" s="168"/>
      <c r="AT305" s="163" t="s">
        <v>138</v>
      </c>
      <c r="AU305" s="163" t="s">
        <v>80</v>
      </c>
      <c r="AV305" s="14" t="s">
        <v>132</v>
      </c>
      <c r="AW305" s="14" t="s">
        <v>32</v>
      </c>
      <c r="AX305" s="14" t="s">
        <v>78</v>
      </c>
      <c r="AY305" s="163" t="s">
        <v>125</v>
      </c>
    </row>
    <row r="306" spans="2:65" s="1" customFormat="1" ht="16.5" customHeight="1">
      <c r="B306" s="129"/>
      <c r="C306" s="169" t="s">
        <v>407</v>
      </c>
      <c r="D306" s="169" t="s">
        <v>157</v>
      </c>
      <c r="E306" s="170" t="s">
        <v>211</v>
      </c>
      <c r="F306" s="171" t="s">
        <v>408</v>
      </c>
      <c r="G306" s="172" t="s">
        <v>181</v>
      </c>
      <c r="H306" s="173">
        <v>650</v>
      </c>
      <c r="I306" s="174"/>
      <c r="J306" s="175">
        <f>ROUND(I306*H306,2)</f>
        <v>0</v>
      </c>
      <c r="K306" s="171" t="s">
        <v>3</v>
      </c>
      <c r="L306" s="176"/>
      <c r="M306" s="177" t="s">
        <v>3</v>
      </c>
      <c r="N306" s="178" t="s">
        <v>42</v>
      </c>
      <c r="P306" s="139">
        <f>O306*H306</f>
        <v>0</v>
      </c>
      <c r="Q306" s="139">
        <v>0</v>
      </c>
      <c r="R306" s="139">
        <f>Q306*H306</f>
        <v>0</v>
      </c>
      <c r="S306" s="139">
        <v>0</v>
      </c>
      <c r="T306" s="140">
        <f>S306*H306</f>
        <v>0</v>
      </c>
      <c r="AR306" s="141" t="s">
        <v>160</v>
      </c>
      <c r="AT306" s="141" t="s">
        <v>157</v>
      </c>
      <c r="AU306" s="141" t="s">
        <v>80</v>
      </c>
      <c r="AY306" s="18" t="s">
        <v>125</v>
      </c>
      <c r="BE306" s="142">
        <f>IF(N306="základní",J306,0)</f>
        <v>0</v>
      </c>
      <c r="BF306" s="142">
        <f>IF(N306="snížená",J306,0)</f>
        <v>0</v>
      </c>
      <c r="BG306" s="142">
        <f>IF(N306="zákl. přenesená",J306,0)</f>
        <v>0</v>
      </c>
      <c r="BH306" s="142">
        <f>IF(N306="sníž. přenesená",J306,0)</f>
        <v>0</v>
      </c>
      <c r="BI306" s="142">
        <f>IF(N306="nulová",J306,0)</f>
        <v>0</v>
      </c>
      <c r="BJ306" s="18" t="s">
        <v>78</v>
      </c>
      <c r="BK306" s="142">
        <f>ROUND(I306*H306,2)</f>
        <v>0</v>
      </c>
      <c r="BL306" s="18" t="s">
        <v>132</v>
      </c>
      <c r="BM306" s="141" t="s">
        <v>409</v>
      </c>
    </row>
    <row r="307" spans="2:65" s="1" customFormat="1" ht="10.199999999999999">
      <c r="B307" s="33"/>
      <c r="D307" s="143" t="s">
        <v>134</v>
      </c>
      <c r="F307" s="144" t="s">
        <v>408</v>
      </c>
      <c r="I307" s="145"/>
      <c r="L307" s="33"/>
      <c r="M307" s="146"/>
      <c r="T307" s="54"/>
      <c r="AT307" s="18" t="s">
        <v>134</v>
      </c>
      <c r="AU307" s="18" t="s">
        <v>80</v>
      </c>
    </row>
    <row r="308" spans="2:65" s="13" customFormat="1" ht="10.199999999999999">
      <c r="B308" s="155"/>
      <c r="D308" s="143" t="s">
        <v>138</v>
      </c>
      <c r="E308" s="156" t="s">
        <v>3</v>
      </c>
      <c r="F308" s="157" t="s">
        <v>410</v>
      </c>
      <c r="H308" s="158">
        <v>650</v>
      </c>
      <c r="I308" s="159"/>
      <c r="L308" s="155"/>
      <c r="M308" s="160"/>
      <c r="T308" s="161"/>
      <c r="AT308" s="156" t="s">
        <v>138</v>
      </c>
      <c r="AU308" s="156" t="s">
        <v>80</v>
      </c>
      <c r="AV308" s="13" t="s">
        <v>80</v>
      </c>
      <c r="AW308" s="13" t="s">
        <v>32</v>
      </c>
      <c r="AX308" s="13" t="s">
        <v>71</v>
      </c>
      <c r="AY308" s="156" t="s">
        <v>125</v>
      </c>
    </row>
    <row r="309" spans="2:65" s="14" customFormat="1" ht="10.199999999999999">
      <c r="B309" s="162"/>
      <c r="D309" s="143" t="s">
        <v>138</v>
      </c>
      <c r="E309" s="163" t="s">
        <v>3</v>
      </c>
      <c r="F309" s="164" t="s">
        <v>141</v>
      </c>
      <c r="H309" s="165">
        <v>650</v>
      </c>
      <c r="I309" s="166"/>
      <c r="L309" s="162"/>
      <c r="M309" s="167"/>
      <c r="T309" s="168"/>
      <c r="AT309" s="163" t="s">
        <v>138</v>
      </c>
      <c r="AU309" s="163" t="s">
        <v>80</v>
      </c>
      <c r="AV309" s="14" t="s">
        <v>132</v>
      </c>
      <c r="AW309" s="14" t="s">
        <v>32</v>
      </c>
      <c r="AX309" s="14" t="s">
        <v>78</v>
      </c>
      <c r="AY309" s="163" t="s">
        <v>125</v>
      </c>
    </row>
    <row r="310" spans="2:65" s="1" customFormat="1" ht="16.5" customHeight="1">
      <c r="B310" s="129"/>
      <c r="C310" s="169" t="s">
        <v>411</v>
      </c>
      <c r="D310" s="169" t="s">
        <v>157</v>
      </c>
      <c r="E310" s="170" t="s">
        <v>412</v>
      </c>
      <c r="F310" s="171" t="s">
        <v>413</v>
      </c>
      <c r="G310" s="172" t="s">
        <v>414</v>
      </c>
      <c r="H310" s="173">
        <v>13</v>
      </c>
      <c r="I310" s="174"/>
      <c r="J310" s="175">
        <f>ROUND(I310*H310,2)</f>
        <v>0</v>
      </c>
      <c r="K310" s="171" t="s">
        <v>131</v>
      </c>
      <c r="L310" s="176"/>
      <c r="M310" s="177" t="s">
        <v>3</v>
      </c>
      <c r="N310" s="178" t="s">
        <v>42</v>
      </c>
      <c r="P310" s="139">
        <f>O310*H310</f>
        <v>0</v>
      </c>
      <c r="Q310" s="139">
        <v>1.25E-3</v>
      </c>
      <c r="R310" s="139">
        <f>Q310*H310</f>
        <v>1.6250000000000001E-2</v>
      </c>
      <c r="S310" s="139">
        <v>0</v>
      </c>
      <c r="T310" s="140">
        <f>S310*H310</f>
        <v>0</v>
      </c>
      <c r="AR310" s="141" t="s">
        <v>160</v>
      </c>
      <c r="AT310" s="141" t="s">
        <v>157</v>
      </c>
      <c r="AU310" s="141" t="s">
        <v>80</v>
      </c>
      <c r="AY310" s="18" t="s">
        <v>125</v>
      </c>
      <c r="BE310" s="142">
        <f>IF(N310="základní",J310,0)</f>
        <v>0</v>
      </c>
      <c r="BF310" s="142">
        <f>IF(N310="snížená",J310,0)</f>
        <v>0</v>
      </c>
      <c r="BG310" s="142">
        <f>IF(N310="zákl. přenesená",J310,0)</f>
        <v>0</v>
      </c>
      <c r="BH310" s="142">
        <f>IF(N310="sníž. přenesená",J310,0)</f>
        <v>0</v>
      </c>
      <c r="BI310" s="142">
        <f>IF(N310="nulová",J310,0)</f>
        <v>0</v>
      </c>
      <c r="BJ310" s="18" t="s">
        <v>78</v>
      </c>
      <c r="BK310" s="142">
        <f>ROUND(I310*H310,2)</f>
        <v>0</v>
      </c>
      <c r="BL310" s="18" t="s">
        <v>132</v>
      </c>
      <c r="BM310" s="141" t="s">
        <v>415</v>
      </c>
    </row>
    <row r="311" spans="2:65" s="1" customFormat="1" ht="10.199999999999999">
      <c r="B311" s="33"/>
      <c r="D311" s="143" t="s">
        <v>134</v>
      </c>
      <c r="F311" s="144" t="s">
        <v>413</v>
      </c>
      <c r="I311" s="145"/>
      <c r="L311" s="33"/>
      <c r="M311" s="146"/>
      <c r="T311" s="54"/>
      <c r="AT311" s="18" t="s">
        <v>134</v>
      </c>
      <c r="AU311" s="18" t="s">
        <v>80</v>
      </c>
    </row>
    <row r="312" spans="2:65" s="13" customFormat="1" ht="10.199999999999999">
      <c r="B312" s="155"/>
      <c r="D312" s="143" t="s">
        <v>138</v>
      </c>
      <c r="E312" s="156" t="s">
        <v>3</v>
      </c>
      <c r="F312" s="157" t="s">
        <v>406</v>
      </c>
      <c r="H312" s="158">
        <v>13</v>
      </c>
      <c r="I312" s="159"/>
      <c r="L312" s="155"/>
      <c r="M312" s="160"/>
      <c r="T312" s="161"/>
      <c r="AT312" s="156" t="s">
        <v>138</v>
      </c>
      <c r="AU312" s="156" t="s">
        <v>80</v>
      </c>
      <c r="AV312" s="13" t="s">
        <v>80</v>
      </c>
      <c r="AW312" s="13" t="s">
        <v>32</v>
      </c>
      <c r="AX312" s="13" t="s">
        <v>71</v>
      </c>
      <c r="AY312" s="156" t="s">
        <v>125</v>
      </c>
    </row>
    <row r="313" spans="2:65" s="14" customFormat="1" ht="10.199999999999999">
      <c r="B313" s="162"/>
      <c r="D313" s="143" t="s">
        <v>138</v>
      </c>
      <c r="E313" s="163" t="s">
        <v>3</v>
      </c>
      <c r="F313" s="164" t="s">
        <v>141</v>
      </c>
      <c r="H313" s="165">
        <v>13</v>
      </c>
      <c r="I313" s="166"/>
      <c r="L313" s="162"/>
      <c r="M313" s="167"/>
      <c r="T313" s="168"/>
      <c r="AT313" s="163" t="s">
        <v>138</v>
      </c>
      <c r="AU313" s="163" t="s">
        <v>80</v>
      </c>
      <c r="AV313" s="14" t="s">
        <v>132</v>
      </c>
      <c r="AW313" s="14" t="s">
        <v>32</v>
      </c>
      <c r="AX313" s="14" t="s">
        <v>78</v>
      </c>
      <c r="AY313" s="163" t="s">
        <v>125</v>
      </c>
    </row>
    <row r="314" spans="2:65" s="1" customFormat="1" ht="24.15" customHeight="1">
      <c r="B314" s="129"/>
      <c r="C314" s="130" t="s">
        <v>416</v>
      </c>
      <c r="D314" s="130" t="s">
        <v>127</v>
      </c>
      <c r="E314" s="131" t="s">
        <v>417</v>
      </c>
      <c r="F314" s="132" t="s">
        <v>418</v>
      </c>
      <c r="G314" s="133" t="s">
        <v>419</v>
      </c>
      <c r="H314" s="134">
        <v>280</v>
      </c>
      <c r="I314" s="135"/>
      <c r="J314" s="136">
        <f>ROUND(I314*H314,2)</f>
        <v>0</v>
      </c>
      <c r="K314" s="132" t="s">
        <v>3</v>
      </c>
      <c r="L314" s="33"/>
      <c r="M314" s="137" t="s">
        <v>3</v>
      </c>
      <c r="N314" s="138" t="s">
        <v>42</v>
      </c>
      <c r="P314" s="139">
        <f>O314*H314</f>
        <v>0</v>
      </c>
      <c r="Q314" s="139">
        <v>0</v>
      </c>
      <c r="R314" s="139">
        <f>Q314*H314</f>
        <v>0</v>
      </c>
      <c r="S314" s="139">
        <v>0</v>
      </c>
      <c r="T314" s="140">
        <f>S314*H314</f>
        <v>0</v>
      </c>
      <c r="AR314" s="141" t="s">
        <v>132</v>
      </c>
      <c r="AT314" s="141" t="s">
        <v>127</v>
      </c>
      <c r="AU314" s="141" t="s">
        <v>80</v>
      </c>
      <c r="AY314" s="18" t="s">
        <v>125</v>
      </c>
      <c r="BE314" s="142">
        <f>IF(N314="základní",J314,0)</f>
        <v>0</v>
      </c>
      <c r="BF314" s="142">
        <f>IF(N314="snížená",J314,0)</f>
        <v>0</v>
      </c>
      <c r="BG314" s="142">
        <f>IF(N314="zákl. přenesená",J314,0)</f>
        <v>0</v>
      </c>
      <c r="BH314" s="142">
        <f>IF(N314="sníž. přenesená",J314,0)</f>
        <v>0</v>
      </c>
      <c r="BI314" s="142">
        <f>IF(N314="nulová",J314,0)</f>
        <v>0</v>
      </c>
      <c r="BJ314" s="18" t="s">
        <v>78</v>
      </c>
      <c r="BK314" s="142">
        <f>ROUND(I314*H314,2)</f>
        <v>0</v>
      </c>
      <c r="BL314" s="18" t="s">
        <v>132</v>
      </c>
      <c r="BM314" s="141" t="s">
        <v>420</v>
      </c>
    </row>
    <row r="315" spans="2:65" s="1" customFormat="1" ht="10.199999999999999">
      <c r="B315" s="33"/>
      <c r="D315" s="143" t="s">
        <v>134</v>
      </c>
      <c r="F315" s="144" t="s">
        <v>421</v>
      </c>
      <c r="I315" s="145"/>
      <c r="L315" s="33"/>
      <c r="M315" s="146"/>
      <c r="T315" s="54"/>
      <c r="AT315" s="18" t="s">
        <v>134</v>
      </c>
      <c r="AU315" s="18" t="s">
        <v>80</v>
      </c>
    </row>
    <row r="316" spans="2:65" s="12" customFormat="1" ht="10.199999999999999">
      <c r="B316" s="149"/>
      <c r="D316" s="143" t="s">
        <v>138</v>
      </c>
      <c r="E316" s="150" t="s">
        <v>3</v>
      </c>
      <c r="F316" s="151" t="s">
        <v>422</v>
      </c>
      <c r="H316" s="150" t="s">
        <v>3</v>
      </c>
      <c r="I316" s="152"/>
      <c r="L316" s="149"/>
      <c r="M316" s="153"/>
      <c r="T316" s="154"/>
      <c r="AT316" s="150" t="s">
        <v>138</v>
      </c>
      <c r="AU316" s="150" t="s">
        <v>80</v>
      </c>
      <c r="AV316" s="12" t="s">
        <v>78</v>
      </c>
      <c r="AW316" s="12" t="s">
        <v>32</v>
      </c>
      <c r="AX316" s="12" t="s">
        <v>71</v>
      </c>
      <c r="AY316" s="150" t="s">
        <v>125</v>
      </c>
    </row>
    <row r="317" spans="2:65" s="12" customFormat="1" ht="10.199999999999999">
      <c r="B317" s="149"/>
      <c r="D317" s="143" t="s">
        <v>138</v>
      </c>
      <c r="E317" s="150" t="s">
        <v>3</v>
      </c>
      <c r="F317" s="151" t="s">
        <v>423</v>
      </c>
      <c r="H317" s="150" t="s">
        <v>3</v>
      </c>
      <c r="I317" s="152"/>
      <c r="L317" s="149"/>
      <c r="M317" s="153"/>
      <c r="T317" s="154"/>
      <c r="AT317" s="150" t="s">
        <v>138</v>
      </c>
      <c r="AU317" s="150" t="s">
        <v>80</v>
      </c>
      <c r="AV317" s="12" t="s">
        <v>78</v>
      </c>
      <c r="AW317" s="12" t="s">
        <v>32</v>
      </c>
      <c r="AX317" s="12" t="s">
        <v>71</v>
      </c>
      <c r="AY317" s="150" t="s">
        <v>125</v>
      </c>
    </row>
    <row r="318" spans="2:65" s="12" customFormat="1" ht="10.199999999999999">
      <c r="B318" s="149"/>
      <c r="D318" s="143" t="s">
        <v>138</v>
      </c>
      <c r="E318" s="150" t="s">
        <v>3</v>
      </c>
      <c r="F318" s="151" t="s">
        <v>424</v>
      </c>
      <c r="H318" s="150" t="s">
        <v>3</v>
      </c>
      <c r="I318" s="152"/>
      <c r="L318" s="149"/>
      <c r="M318" s="153"/>
      <c r="T318" s="154"/>
      <c r="AT318" s="150" t="s">
        <v>138</v>
      </c>
      <c r="AU318" s="150" t="s">
        <v>80</v>
      </c>
      <c r="AV318" s="12" t="s">
        <v>78</v>
      </c>
      <c r="AW318" s="12" t="s">
        <v>32</v>
      </c>
      <c r="AX318" s="12" t="s">
        <v>71</v>
      </c>
      <c r="AY318" s="150" t="s">
        <v>125</v>
      </c>
    </row>
    <row r="319" spans="2:65" s="13" customFormat="1" ht="10.199999999999999">
      <c r="B319" s="155"/>
      <c r="D319" s="143" t="s">
        <v>138</v>
      </c>
      <c r="E319" s="156" t="s">
        <v>3</v>
      </c>
      <c r="F319" s="157" t="s">
        <v>425</v>
      </c>
      <c r="H319" s="158">
        <v>280</v>
      </c>
      <c r="I319" s="159"/>
      <c r="L319" s="155"/>
      <c r="M319" s="160"/>
      <c r="T319" s="161"/>
      <c r="AT319" s="156" t="s">
        <v>138</v>
      </c>
      <c r="AU319" s="156" t="s">
        <v>80</v>
      </c>
      <c r="AV319" s="13" t="s">
        <v>80</v>
      </c>
      <c r="AW319" s="13" t="s">
        <v>32</v>
      </c>
      <c r="AX319" s="13" t="s">
        <v>71</v>
      </c>
      <c r="AY319" s="156" t="s">
        <v>125</v>
      </c>
    </row>
    <row r="320" spans="2:65" s="14" customFormat="1" ht="10.199999999999999">
      <c r="B320" s="162"/>
      <c r="D320" s="143" t="s">
        <v>138</v>
      </c>
      <c r="E320" s="163" t="s">
        <v>3</v>
      </c>
      <c r="F320" s="164" t="s">
        <v>141</v>
      </c>
      <c r="H320" s="165">
        <v>280</v>
      </c>
      <c r="I320" s="166"/>
      <c r="L320" s="162"/>
      <c r="M320" s="167"/>
      <c r="T320" s="168"/>
      <c r="AT320" s="163" t="s">
        <v>138</v>
      </c>
      <c r="AU320" s="163" t="s">
        <v>80</v>
      </c>
      <c r="AV320" s="14" t="s">
        <v>132</v>
      </c>
      <c r="AW320" s="14" t="s">
        <v>32</v>
      </c>
      <c r="AX320" s="14" t="s">
        <v>78</v>
      </c>
      <c r="AY320" s="163" t="s">
        <v>125</v>
      </c>
    </row>
    <row r="321" spans="2:65" s="11" customFormat="1" ht="22.8" customHeight="1">
      <c r="B321" s="117"/>
      <c r="D321" s="118" t="s">
        <v>70</v>
      </c>
      <c r="E321" s="127" t="s">
        <v>426</v>
      </c>
      <c r="F321" s="127" t="s">
        <v>427</v>
      </c>
      <c r="I321" s="120"/>
      <c r="J321" s="128">
        <f>BK321</f>
        <v>0</v>
      </c>
      <c r="L321" s="117"/>
      <c r="M321" s="122"/>
      <c r="P321" s="123">
        <f>SUM(P322:P336)</f>
        <v>0</v>
      </c>
      <c r="R321" s="123">
        <f>SUM(R322:R336)</f>
        <v>0</v>
      </c>
      <c r="T321" s="124">
        <f>SUM(T322:T336)</f>
        <v>0</v>
      </c>
      <c r="AR321" s="118" t="s">
        <v>78</v>
      </c>
      <c r="AT321" s="125" t="s">
        <v>70</v>
      </c>
      <c r="AU321" s="125" t="s">
        <v>78</v>
      </c>
      <c r="AY321" s="118" t="s">
        <v>125</v>
      </c>
      <c r="BK321" s="126">
        <f>SUM(BK322:BK336)</f>
        <v>0</v>
      </c>
    </row>
    <row r="322" spans="2:65" s="1" customFormat="1" ht="16.5" customHeight="1">
      <c r="B322" s="129"/>
      <c r="C322" s="130" t="s">
        <v>428</v>
      </c>
      <c r="D322" s="130" t="s">
        <v>127</v>
      </c>
      <c r="E322" s="131" t="s">
        <v>429</v>
      </c>
      <c r="F322" s="132" t="s">
        <v>430</v>
      </c>
      <c r="G322" s="133" t="s">
        <v>223</v>
      </c>
      <c r="H322" s="134">
        <v>199.39599999999999</v>
      </c>
      <c r="I322" s="135"/>
      <c r="J322" s="136">
        <f>ROUND(I322*H322,2)</f>
        <v>0</v>
      </c>
      <c r="K322" s="132" t="s">
        <v>131</v>
      </c>
      <c r="L322" s="33"/>
      <c r="M322" s="137" t="s">
        <v>3</v>
      </c>
      <c r="N322" s="138" t="s">
        <v>42</v>
      </c>
      <c r="P322" s="139">
        <f>O322*H322</f>
        <v>0</v>
      </c>
      <c r="Q322" s="139">
        <v>0</v>
      </c>
      <c r="R322" s="139">
        <f>Q322*H322</f>
        <v>0</v>
      </c>
      <c r="S322" s="139">
        <v>0</v>
      </c>
      <c r="T322" s="140">
        <f>S322*H322</f>
        <v>0</v>
      </c>
      <c r="AR322" s="141" t="s">
        <v>132</v>
      </c>
      <c r="AT322" s="141" t="s">
        <v>127</v>
      </c>
      <c r="AU322" s="141" t="s">
        <v>80</v>
      </c>
      <c r="AY322" s="18" t="s">
        <v>125</v>
      </c>
      <c r="BE322" s="142">
        <f>IF(N322="základní",J322,0)</f>
        <v>0</v>
      </c>
      <c r="BF322" s="142">
        <f>IF(N322="snížená",J322,0)</f>
        <v>0</v>
      </c>
      <c r="BG322" s="142">
        <f>IF(N322="zákl. přenesená",J322,0)</f>
        <v>0</v>
      </c>
      <c r="BH322" s="142">
        <f>IF(N322="sníž. přenesená",J322,0)</f>
        <v>0</v>
      </c>
      <c r="BI322" s="142">
        <f>IF(N322="nulová",J322,0)</f>
        <v>0</v>
      </c>
      <c r="BJ322" s="18" t="s">
        <v>78</v>
      </c>
      <c r="BK322" s="142">
        <f>ROUND(I322*H322,2)</f>
        <v>0</v>
      </c>
      <c r="BL322" s="18" t="s">
        <v>132</v>
      </c>
      <c r="BM322" s="141" t="s">
        <v>431</v>
      </c>
    </row>
    <row r="323" spans="2:65" s="1" customFormat="1" ht="10.199999999999999">
      <c r="B323" s="33"/>
      <c r="D323" s="143" t="s">
        <v>134</v>
      </c>
      <c r="F323" s="144" t="s">
        <v>432</v>
      </c>
      <c r="I323" s="145"/>
      <c r="L323" s="33"/>
      <c r="M323" s="146"/>
      <c r="T323" s="54"/>
      <c r="AT323" s="18" t="s">
        <v>134</v>
      </c>
      <c r="AU323" s="18" t="s">
        <v>80</v>
      </c>
    </row>
    <row r="324" spans="2:65" s="1" customFormat="1" ht="10.199999999999999">
      <c r="B324" s="33"/>
      <c r="D324" s="147" t="s">
        <v>136</v>
      </c>
      <c r="F324" s="148" t="s">
        <v>433</v>
      </c>
      <c r="I324" s="145"/>
      <c r="L324" s="33"/>
      <c r="M324" s="146"/>
      <c r="T324" s="54"/>
      <c r="AT324" s="18" t="s">
        <v>136</v>
      </c>
      <c r="AU324" s="18" t="s">
        <v>80</v>
      </c>
    </row>
    <row r="325" spans="2:65" s="1" customFormat="1" ht="16.5" customHeight="1">
      <c r="B325" s="129"/>
      <c r="C325" s="130" t="s">
        <v>434</v>
      </c>
      <c r="D325" s="130" t="s">
        <v>127</v>
      </c>
      <c r="E325" s="131" t="s">
        <v>435</v>
      </c>
      <c r="F325" s="132" t="s">
        <v>436</v>
      </c>
      <c r="G325" s="133" t="s">
        <v>223</v>
      </c>
      <c r="H325" s="134">
        <v>3788.5239999999999</v>
      </c>
      <c r="I325" s="135"/>
      <c r="J325" s="136">
        <f>ROUND(I325*H325,2)</f>
        <v>0</v>
      </c>
      <c r="K325" s="132" t="s">
        <v>131</v>
      </c>
      <c r="L325" s="33"/>
      <c r="M325" s="137" t="s">
        <v>3</v>
      </c>
      <c r="N325" s="138" t="s">
        <v>42</v>
      </c>
      <c r="P325" s="139">
        <f>O325*H325</f>
        <v>0</v>
      </c>
      <c r="Q325" s="139">
        <v>0</v>
      </c>
      <c r="R325" s="139">
        <f>Q325*H325</f>
        <v>0</v>
      </c>
      <c r="S325" s="139">
        <v>0</v>
      </c>
      <c r="T325" s="140">
        <f>S325*H325</f>
        <v>0</v>
      </c>
      <c r="AR325" s="141" t="s">
        <v>132</v>
      </c>
      <c r="AT325" s="141" t="s">
        <v>127</v>
      </c>
      <c r="AU325" s="141" t="s">
        <v>80</v>
      </c>
      <c r="AY325" s="18" t="s">
        <v>125</v>
      </c>
      <c r="BE325" s="142">
        <f>IF(N325="základní",J325,0)</f>
        <v>0</v>
      </c>
      <c r="BF325" s="142">
        <f>IF(N325="snížená",J325,0)</f>
        <v>0</v>
      </c>
      <c r="BG325" s="142">
        <f>IF(N325="zákl. přenesená",J325,0)</f>
        <v>0</v>
      </c>
      <c r="BH325" s="142">
        <f>IF(N325="sníž. přenesená",J325,0)</f>
        <v>0</v>
      </c>
      <c r="BI325" s="142">
        <f>IF(N325="nulová",J325,0)</f>
        <v>0</v>
      </c>
      <c r="BJ325" s="18" t="s">
        <v>78</v>
      </c>
      <c r="BK325" s="142">
        <f>ROUND(I325*H325,2)</f>
        <v>0</v>
      </c>
      <c r="BL325" s="18" t="s">
        <v>132</v>
      </c>
      <c r="BM325" s="141" t="s">
        <v>437</v>
      </c>
    </row>
    <row r="326" spans="2:65" s="1" customFormat="1" ht="19.2">
      <c r="B326" s="33"/>
      <c r="D326" s="143" t="s">
        <v>134</v>
      </c>
      <c r="F326" s="144" t="s">
        <v>438</v>
      </c>
      <c r="I326" s="145"/>
      <c r="L326" s="33"/>
      <c r="M326" s="146"/>
      <c r="T326" s="54"/>
      <c r="AT326" s="18" t="s">
        <v>134</v>
      </c>
      <c r="AU326" s="18" t="s">
        <v>80</v>
      </c>
    </row>
    <row r="327" spans="2:65" s="1" customFormat="1" ht="10.199999999999999">
      <c r="B327" s="33"/>
      <c r="D327" s="147" t="s">
        <v>136</v>
      </c>
      <c r="F327" s="148" t="s">
        <v>439</v>
      </c>
      <c r="I327" s="145"/>
      <c r="L327" s="33"/>
      <c r="M327" s="146"/>
      <c r="T327" s="54"/>
      <c r="AT327" s="18" t="s">
        <v>136</v>
      </c>
      <c r="AU327" s="18" t="s">
        <v>80</v>
      </c>
    </row>
    <row r="328" spans="2:65" s="13" customFormat="1" ht="10.199999999999999">
      <c r="B328" s="155"/>
      <c r="D328" s="143" t="s">
        <v>138</v>
      </c>
      <c r="F328" s="157" t="s">
        <v>440</v>
      </c>
      <c r="H328" s="158">
        <v>3788.5239999999999</v>
      </c>
      <c r="I328" s="159"/>
      <c r="L328" s="155"/>
      <c r="M328" s="160"/>
      <c r="T328" s="161"/>
      <c r="AT328" s="156" t="s">
        <v>138</v>
      </c>
      <c r="AU328" s="156" t="s">
        <v>80</v>
      </c>
      <c r="AV328" s="13" t="s">
        <v>80</v>
      </c>
      <c r="AW328" s="13" t="s">
        <v>4</v>
      </c>
      <c r="AX328" s="13" t="s">
        <v>78</v>
      </c>
      <c r="AY328" s="156" t="s">
        <v>125</v>
      </c>
    </row>
    <row r="329" spans="2:65" s="1" customFormat="1" ht="21.75" customHeight="1">
      <c r="B329" s="129"/>
      <c r="C329" s="130" t="s">
        <v>441</v>
      </c>
      <c r="D329" s="130" t="s">
        <v>127</v>
      </c>
      <c r="E329" s="131" t="s">
        <v>442</v>
      </c>
      <c r="F329" s="132" t="s">
        <v>443</v>
      </c>
      <c r="G329" s="133" t="s">
        <v>223</v>
      </c>
      <c r="H329" s="134">
        <v>185.66800000000001</v>
      </c>
      <c r="I329" s="135"/>
      <c r="J329" s="136">
        <f>ROUND(I329*H329,2)</f>
        <v>0</v>
      </c>
      <c r="K329" s="132" t="s">
        <v>131</v>
      </c>
      <c r="L329" s="33"/>
      <c r="M329" s="137" t="s">
        <v>3</v>
      </c>
      <c r="N329" s="138" t="s">
        <v>42</v>
      </c>
      <c r="P329" s="139">
        <f>O329*H329</f>
        <v>0</v>
      </c>
      <c r="Q329" s="139">
        <v>0</v>
      </c>
      <c r="R329" s="139">
        <f>Q329*H329</f>
        <v>0</v>
      </c>
      <c r="S329" s="139">
        <v>0</v>
      </c>
      <c r="T329" s="140">
        <f>S329*H329</f>
        <v>0</v>
      </c>
      <c r="AR329" s="141" t="s">
        <v>132</v>
      </c>
      <c r="AT329" s="141" t="s">
        <v>127</v>
      </c>
      <c r="AU329" s="141" t="s">
        <v>80</v>
      </c>
      <c r="AY329" s="18" t="s">
        <v>125</v>
      </c>
      <c r="BE329" s="142">
        <f>IF(N329="základní",J329,0)</f>
        <v>0</v>
      </c>
      <c r="BF329" s="142">
        <f>IF(N329="snížená",J329,0)</f>
        <v>0</v>
      </c>
      <c r="BG329" s="142">
        <f>IF(N329="zákl. přenesená",J329,0)</f>
        <v>0</v>
      </c>
      <c r="BH329" s="142">
        <f>IF(N329="sníž. přenesená",J329,0)</f>
        <v>0</v>
      </c>
      <c r="BI329" s="142">
        <f>IF(N329="nulová",J329,0)</f>
        <v>0</v>
      </c>
      <c r="BJ329" s="18" t="s">
        <v>78</v>
      </c>
      <c r="BK329" s="142">
        <f>ROUND(I329*H329,2)</f>
        <v>0</v>
      </c>
      <c r="BL329" s="18" t="s">
        <v>132</v>
      </c>
      <c r="BM329" s="141" t="s">
        <v>444</v>
      </c>
    </row>
    <row r="330" spans="2:65" s="1" customFormat="1" ht="19.2">
      <c r="B330" s="33"/>
      <c r="D330" s="143" t="s">
        <v>134</v>
      </c>
      <c r="F330" s="144" t="s">
        <v>445</v>
      </c>
      <c r="I330" s="145"/>
      <c r="L330" s="33"/>
      <c r="M330" s="146"/>
      <c r="T330" s="54"/>
      <c r="AT330" s="18" t="s">
        <v>134</v>
      </c>
      <c r="AU330" s="18" t="s">
        <v>80</v>
      </c>
    </row>
    <row r="331" spans="2:65" s="1" customFormat="1" ht="10.199999999999999">
      <c r="B331" s="33"/>
      <c r="D331" s="147" t="s">
        <v>136</v>
      </c>
      <c r="F331" s="148" t="s">
        <v>446</v>
      </c>
      <c r="I331" s="145"/>
      <c r="L331" s="33"/>
      <c r="M331" s="146"/>
      <c r="T331" s="54"/>
      <c r="AT331" s="18" t="s">
        <v>136</v>
      </c>
      <c r="AU331" s="18" t="s">
        <v>80</v>
      </c>
    </row>
    <row r="332" spans="2:65" s="13" customFormat="1" ht="10.199999999999999">
      <c r="B332" s="155"/>
      <c r="D332" s="143" t="s">
        <v>138</v>
      </c>
      <c r="E332" s="156" t="s">
        <v>3</v>
      </c>
      <c r="F332" s="157" t="s">
        <v>447</v>
      </c>
      <c r="H332" s="158">
        <v>185.66800000000001</v>
      </c>
      <c r="I332" s="159"/>
      <c r="L332" s="155"/>
      <c r="M332" s="160"/>
      <c r="T332" s="161"/>
      <c r="AT332" s="156" t="s">
        <v>138</v>
      </c>
      <c r="AU332" s="156" t="s">
        <v>80</v>
      </c>
      <c r="AV332" s="13" t="s">
        <v>80</v>
      </c>
      <c r="AW332" s="13" t="s">
        <v>32</v>
      </c>
      <c r="AX332" s="13" t="s">
        <v>71</v>
      </c>
      <c r="AY332" s="156" t="s">
        <v>125</v>
      </c>
    </row>
    <row r="333" spans="2:65" s="14" customFormat="1" ht="10.199999999999999">
      <c r="B333" s="162"/>
      <c r="D333" s="143" t="s">
        <v>138</v>
      </c>
      <c r="E333" s="163" t="s">
        <v>3</v>
      </c>
      <c r="F333" s="164" t="s">
        <v>141</v>
      </c>
      <c r="H333" s="165">
        <v>185.66800000000001</v>
      </c>
      <c r="I333" s="166"/>
      <c r="L333" s="162"/>
      <c r="M333" s="167"/>
      <c r="T333" s="168"/>
      <c r="AT333" s="163" t="s">
        <v>138</v>
      </c>
      <c r="AU333" s="163" t="s">
        <v>80</v>
      </c>
      <c r="AV333" s="14" t="s">
        <v>132</v>
      </c>
      <c r="AW333" s="14" t="s">
        <v>32</v>
      </c>
      <c r="AX333" s="14" t="s">
        <v>78</v>
      </c>
      <c r="AY333" s="163" t="s">
        <v>125</v>
      </c>
    </row>
    <row r="334" spans="2:65" s="1" customFormat="1" ht="24.15" customHeight="1">
      <c r="B334" s="129"/>
      <c r="C334" s="130" t="s">
        <v>448</v>
      </c>
      <c r="D334" s="130" t="s">
        <v>127</v>
      </c>
      <c r="E334" s="131" t="s">
        <v>449</v>
      </c>
      <c r="F334" s="132" t="s">
        <v>450</v>
      </c>
      <c r="G334" s="133" t="s">
        <v>223</v>
      </c>
      <c r="H334" s="134">
        <v>13.728</v>
      </c>
      <c r="I334" s="135"/>
      <c r="J334" s="136">
        <f>ROUND(I334*H334,2)</f>
        <v>0</v>
      </c>
      <c r="K334" s="132" t="s">
        <v>131</v>
      </c>
      <c r="L334" s="33"/>
      <c r="M334" s="137" t="s">
        <v>3</v>
      </c>
      <c r="N334" s="138" t="s">
        <v>42</v>
      </c>
      <c r="P334" s="139">
        <f>O334*H334</f>
        <v>0</v>
      </c>
      <c r="Q334" s="139">
        <v>0</v>
      </c>
      <c r="R334" s="139">
        <f>Q334*H334</f>
        <v>0</v>
      </c>
      <c r="S334" s="139">
        <v>0</v>
      </c>
      <c r="T334" s="140">
        <f>S334*H334</f>
        <v>0</v>
      </c>
      <c r="AR334" s="141" t="s">
        <v>132</v>
      </c>
      <c r="AT334" s="141" t="s">
        <v>127</v>
      </c>
      <c r="AU334" s="141" t="s">
        <v>80</v>
      </c>
      <c r="AY334" s="18" t="s">
        <v>125</v>
      </c>
      <c r="BE334" s="142">
        <f>IF(N334="základní",J334,0)</f>
        <v>0</v>
      </c>
      <c r="BF334" s="142">
        <f>IF(N334="snížená",J334,0)</f>
        <v>0</v>
      </c>
      <c r="BG334" s="142">
        <f>IF(N334="zákl. přenesená",J334,0)</f>
        <v>0</v>
      </c>
      <c r="BH334" s="142">
        <f>IF(N334="sníž. přenesená",J334,0)</f>
        <v>0</v>
      </c>
      <c r="BI334" s="142">
        <f>IF(N334="nulová",J334,0)</f>
        <v>0</v>
      </c>
      <c r="BJ334" s="18" t="s">
        <v>78</v>
      </c>
      <c r="BK334" s="142">
        <f>ROUND(I334*H334,2)</f>
        <v>0</v>
      </c>
      <c r="BL334" s="18" t="s">
        <v>132</v>
      </c>
      <c r="BM334" s="141" t="s">
        <v>451</v>
      </c>
    </row>
    <row r="335" spans="2:65" s="1" customFormat="1" ht="19.2">
      <c r="B335" s="33"/>
      <c r="D335" s="143" t="s">
        <v>134</v>
      </c>
      <c r="F335" s="144" t="s">
        <v>452</v>
      </c>
      <c r="I335" s="145"/>
      <c r="L335" s="33"/>
      <c r="M335" s="146"/>
      <c r="T335" s="54"/>
      <c r="AT335" s="18" t="s">
        <v>134</v>
      </c>
      <c r="AU335" s="18" t="s">
        <v>80</v>
      </c>
    </row>
    <row r="336" spans="2:65" s="1" customFormat="1" ht="10.199999999999999">
      <c r="B336" s="33"/>
      <c r="D336" s="147" t="s">
        <v>136</v>
      </c>
      <c r="F336" s="148" t="s">
        <v>453</v>
      </c>
      <c r="I336" s="145"/>
      <c r="L336" s="33"/>
      <c r="M336" s="146"/>
      <c r="T336" s="54"/>
      <c r="AT336" s="18" t="s">
        <v>136</v>
      </c>
      <c r="AU336" s="18" t="s">
        <v>80</v>
      </c>
    </row>
    <row r="337" spans="2:65" s="11" customFormat="1" ht="22.8" customHeight="1">
      <c r="B337" s="117"/>
      <c r="D337" s="118" t="s">
        <v>70</v>
      </c>
      <c r="E337" s="127" t="s">
        <v>454</v>
      </c>
      <c r="F337" s="127" t="s">
        <v>455</v>
      </c>
      <c r="I337" s="120"/>
      <c r="J337" s="128">
        <f>BK337</f>
        <v>0</v>
      </c>
      <c r="L337" s="117"/>
      <c r="M337" s="122"/>
      <c r="P337" s="123">
        <f>SUM(P338:P340)</f>
        <v>0</v>
      </c>
      <c r="R337" s="123">
        <f>SUM(R338:R340)</f>
        <v>0</v>
      </c>
      <c r="T337" s="124">
        <f>SUM(T338:T340)</f>
        <v>0</v>
      </c>
      <c r="AR337" s="118" t="s">
        <v>78</v>
      </c>
      <c r="AT337" s="125" t="s">
        <v>70</v>
      </c>
      <c r="AU337" s="125" t="s">
        <v>78</v>
      </c>
      <c r="AY337" s="118" t="s">
        <v>125</v>
      </c>
      <c r="BK337" s="126">
        <f>SUM(BK338:BK340)</f>
        <v>0</v>
      </c>
    </row>
    <row r="338" spans="2:65" s="1" customFormat="1" ht="16.5" customHeight="1">
      <c r="B338" s="129"/>
      <c r="C338" s="130" t="s">
        <v>456</v>
      </c>
      <c r="D338" s="130" t="s">
        <v>127</v>
      </c>
      <c r="E338" s="131" t="s">
        <v>457</v>
      </c>
      <c r="F338" s="132" t="s">
        <v>458</v>
      </c>
      <c r="G338" s="133" t="s">
        <v>223</v>
      </c>
      <c r="H338" s="134">
        <v>199.39599999999999</v>
      </c>
      <c r="I338" s="135"/>
      <c r="J338" s="136">
        <f>ROUND(I338*H338,2)</f>
        <v>0</v>
      </c>
      <c r="K338" s="132" t="s">
        <v>131</v>
      </c>
      <c r="L338" s="33"/>
      <c r="M338" s="137" t="s">
        <v>3</v>
      </c>
      <c r="N338" s="138" t="s">
        <v>42</v>
      </c>
      <c r="P338" s="139">
        <f>O338*H338</f>
        <v>0</v>
      </c>
      <c r="Q338" s="139">
        <v>0</v>
      </c>
      <c r="R338" s="139">
        <f>Q338*H338</f>
        <v>0</v>
      </c>
      <c r="S338" s="139">
        <v>0</v>
      </c>
      <c r="T338" s="140">
        <f>S338*H338</f>
        <v>0</v>
      </c>
      <c r="AR338" s="141" t="s">
        <v>132</v>
      </c>
      <c r="AT338" s="141" t="s">
        <v>127</v>
      </c>
      <c r="AU338" s="141" t="s">
        <v>80</v>
      </c>
      <c r="AY338" s="18" t="s">
        <v>125</v>
      </c>
      <c r="BE338" s="142">
        <f>IF(N338="základní",J338,0)</f>
        <v>0</v>
      </c>
      <c r="BF338" s="142">
        <f>IF(N338="snížená",J338,0)</f>
        <v>0</v>
      </c>
      <c r="BG338" s="142">
        <f>IF(N338="zákl. přenesená",J338,0)</f>
        <v>0</v>
      </c>
      <c r="BH338" s="142">
        <f>IF(N338="sníž. přenesená",J338,0)</f>
        <v>0</v>
      </c>
      <c r="BI338" s="142">
        <f>IF(N338="nulová",J338,0)</f>
        <v>0</v>
      </c>
      <c r="BJ338" s="18" t="s">
        <v>78</v>
      </c>
      <c r="BK338" s="142">
        <f>ROUND(I338*H338,2)</f>
        <v>0</v>
      </c>
      <c r="BL338" s="18" t="s">
        <v>132</v>
      </c>
      <c r="BM338" s="141" t="s">
        <v>459</v>
      </c>
    </row>
    <row r="339" spans="2:65" s="1" customFormat="1" ht="10.199999999999999">
      <c r="B339" s="33"/>
      <c r="D339" s="143" t="s">
        <v>134</v>
      </c>
      <c r="F339" s="144" t="s">
        <v>460</v>
      </c>
      <c r="I339" s="145"/>
      <c r="L339" s="33"/>
      <c r="M339" s="146"/>
      <c r="T339" s="54"/>
      <c r="AT339" s="18" t="s">
        <v>134</v>
      </c>
      <c r="AU339" s="18" t="s">
        <v>80</v>
      </c>
    </row>
    <row r="340" spans="2:65" s="1" customFormat="1" ht="10.199999999999999">
      <c r="B340" s="33"/>
      <c r="D340" s="147" t="s">
        <v>136</v>
      </c>
      <c r="F340" s="148" t="s">
        <v>461</v>
      </c>
      <c r="I340" s="145"/>
      <c r="L340" s="33"/>
      <c r="M340" s="146"/>
      <c r="T340" s="54"/>
      <c r="AT340" s="18" t="s">
        <v>136</v>
      </c>
      <c r="AU340" s="18" t="s">
        <v>80</v>
      </c>
    </row>
    <row r="341" spans="2:65" s="11" customFormat="1" ht="25.95" customHeight="1">
      <c r="B341" s="117"/>
      <c r="D341" s="118" t="s">
        <v>70</v>
      </c>
      <c r="E341" s="119" t="s">
        <v>462</v>
      </c>
      <c r="F341" s="119" t="s">
        <v>463</v>
      </c>
      <c r="I341" s="120"/>
      <c r="J341" s="121">
        <f>BK341</f>
        <v>0</v>
      </c>
      <c r="L341" s="117"/>
      <c r="M341" s="122"/>
      <c r="P341" s="123">
        <f>P342+P355+P362+P369</f>
        <v>0</v>
      </c>
      <c r="R341" s="123">
        <f>R342+R355+R362+R369</f>
        <v>0</v>
      </c>
      <c r="T341" s="124">
        <f>T342+T355+T362+T369</f>
        <v>0</v>
      </c>
      <c r="AR341" s="118" t="s">
        <v>163</v>
      </c>
      <c r="AT341" s="125" t="s">
        <v>70</v>
      </c>
      <c r="AU341" s="125" t="s">
        <v>71</v>
      </c>
      <c r="AY341" s="118" t="s">
        <v>125</v>
      </c>
      <c r="BK341" s="126">
        <f>BK342+BK355+BK362+BK369</f>
        <v>0</v>
      </c>
    </row>
    <row r="342" spans="2:65" s="11" customFormat="1" ht="22.8" customHeight="1">
      <c r="B342" s="117"/>
      <c r="D342" s="118" t="s">
        <v>70</v>
      </c>
      <c r="E342" s="127" t="s">
        <v>464</v>
      </c>
      <c r="F342" s="127" t="s">
        <v>465</v>
      </c>
      <c r="I342" s="120"/>
      <c r="J342" s="128">
        <f>BK342</f>
        <v>0</v>
      </c>
      <c r="L342" s="117"/>
      <c r="M342" s="122"/>
      <c r="P342" s="123">
        <f>SUM(P343:P354)</f>
        <v>0</v>
      </c>
      <c r="R342" s="123">
        <f>SUM(R343:R354)</f>
        <v>0</v>
      </c>
      <c r="T342" s="124">
        <f>SUM(T343:T354)</f>
        <v>0</v>
      </c>
      <c r="AR342" s="118" t="s">
        <v>163</v>
      </c>
      <c r="AT342" s="125" t="s">
        <v>70</v>
      </c>
      <c r="AU342" s="125" t="s">
        <v>78</v>
      </c>
      <c r="AY342" s="118" t="s">
        <v>125</v>
      </c>
      <c r="BK342" s="126">
        <f>SUM(BK343:BK354)</f>
        <v>0</v>
      </c>
    </row>
    <row r="343" spans="2:65" s="1" customFormat="1" ht="16.5" customHeight="1">
      <c r="B343" s="129"/>
      <c r="C343" s="130" t="s">
        <v>466</v>
      </c>
      <c r="D343" s="130" t="s">
        <v>127</v>
      </c>
      <c r="E343" s="131" t="s">
        <v>467</v>
      </c>
      <c r="F343" s="132" t="s">
        <v>468</v>
      </c>
      <c r="G343" s="133" t="s">
        <v>469</v>
      </c>
      <c r="H343" s="134">
        <v>1</v>
      </c>
      <c r="I343" s="135"/>
      <c r="J343" s="136">
        <f>ROUND(I343*H343,2)</f>
        <v>0</v>
      </c>
      <c r="K343" s="132" t="s">
        <v>131</v>
      </c>
      <c r="L343" s="33"/>
      <c r="M343" s="137" t="s">
        <v>3</v>
      </c>
      <c r="N343" s="138" t="s">
        <v>42</v>
      </c>
      <c r="P343" s="139">
        <f>O343*H343</f>
        <v>0</v>
      </c>
      <c r="Q343" s="139">
        <v>0</v>
      </c>
      <c r="R343" s="139">
        <f>Q343*H343</f>
        <v>0</v>
      </c>
      <c r="S343" s="139">
        <v>0</v>
      </c>
      <c r="T343" s="140">
        <f>S343*H343</f>
        <v>0</v>
      </c>
      <c r="AR343" s="141" t="s">
        <v>132</v>
      </c>
      <c r="AT343" s="141" t="s">
        <v>127</v>
      </c>
      <c r="AU343" s="141" t="s">
        <v>80</v>
      </c>
      <c r="AY343" s="18" t="s">
        <v>125</v>
      </c>
      <c r="BE343" s="142">
        <f>IF(N343="základní",J343,0)</f>
        <v>0</v>
      </c>
      <c r="BF343" s="142">
        <f>IF(N343="snížená",J343,0)</f>
        <v>0</v>
      </c>
      <c r="BG343" s="142">
        <f>IF(N343="zákl. přenesená",J343,0)</f>
        <v>0</v>
      </c>
      <c r="BH343" s="142">
        <f>IF(N343="sníž. přenesená",J343,0)</f>
        <v>0</v>
      </c>
      <c r="BI343" s="142">
        <f>IF(N343="nulová",J343,0)</f>
        <v>0</v>
      </c>
      <c r="BJ343" s="18" t="s">
        <v>78</v>
      </c>
      <c r="BK343" s="142">
        <f>ROUND(I343*H343,2)</f>
        <v>0</v>
      </c>
      <c r="BL343" s="18" t="s">
        <v>132</v>
      </c>
      <c r="BM343" s="141" t="s">
        <v>470</v>
      </c>
    </row>
    <row r="344" spans="2:65" s="1" customFormat="1" ht="10.199999999999999">
      <c r="B344" s="33"/>
      <c r="D344" s="143" t="s">
        <v>134</v>
      </c>
      <c r="F344" s="144" t="s">
        <v>468</v>
      </c>
      <c r="I344" s="145"/>
      <c r="L344" s="33"/>
      <c r="M344" s="146"/>
      <c r="T344" s="54"/>
      <c r="AT344" s="18" t="s">
        <v>134</v>
      </c>
      <c r="AU344" s="18" t="s">
        <v>80</v>
      </c>
    </row>
    <row r="345" spans="2:65" s="1" customFormat="1" ht="10.199999999999999">
      <c r="B345" s="33"/>
      <c r="D345" s="147" t="s">
        <v>136</v>
      </c>
      <c r="F345" s="148" t="s">
        <v>471</v>
      </c>
      <c r="I345" s="145"/>
      <c r="L345" s="33"/>
      <c r="M345" s="146"/>
      <c r="T345" s="54"/>
      <c r="AT345" s="18" t="s">
        <v>136</v>
      </c>
      <c r="AU345" s="18" t="s">
        <v>80</v>
      </c>
    </row>
    <row r="346" spans="2:65" s="12" customFormat="1" ht="10.199999999999999">
      <c r="B346" s="149"/>
      <c r="D346" s="143" t="s">
        <v>138</v>
      </c>
      <c r="E346" s="150" t="s">
        <v>3</v>
      </c>
      <c r="F346" s="151" t="s">
        <v>472</v>
      </c>
      <c r="H346" s="150" t="s">
        <v>3</v>
      </c>
      <c r="I346" s="152"/>
      <c r="L346" s="149"/>
      <c r="M346" s="153"/>
      <c r="T346" s="154"/>
      <c r="AT346" s="150" t="s">
        <v>138</v>
      </c>
      <c r="AU346" s="150" t="s">
        <v>80</v>
      </c>
      <c r="AV346" s="12" t="s">
        <v>78</v>
      </c>
      <c r="AW346" s="12" t="s">
        <v>32</v>
      </c>
      <c r="AX346" s="12" t="s">
        <v>71</v>
      </c>
      <c r="AY346" s="150" t="s">
        <v>125</v>
      </c>
    </row>
    <row r="347" spans="2:65" s="13" customFormat="1" ht="10.199999999999999">
      <c r="B347" s="155"/>
      <c r="D347" s="143" t="s">
        <v>138</v>
      </c>
      <c r="E347" s="156" t="s">
        <v>3</v>
      </c>
      <c r="F347" s="157" t="s">
        <v>78</v>
      </c>
      <c r="H347" s="158">
        <v>1</v>
      </c>
      <c r="I347" s="159"/>
      <c r="L347" s="155"/>
      <c r="M347" s="160"/>
      <c r="T347" s="161"/>
      <c r="AT347" s="156" t="s">
        <v>138</v>
      </c>
      <c r="AU347" s="156" t="s">
        <v>80</v>
      </c>
      <c r="AV347" s="13" t="s">
        <v>80</v>
      </c>
      <c r="AW347" s="13" t="s">
        <v>32</v>
      </c>
      <c r="AX347" s="13" t="s">
        <v>71</v>
      </c>
      <c r="AY347" s="156" t="s">
        <v>125</v>
      </c>
    </row>
    <row r="348" spans="2:65" s="14" customFormat="1" ht="10.199999999999999">
      <c r="B348" s="162"/>
      <c r="D348" s="143" t="s">
        <v>138</v>
      </c>
      <c r="E348" s="163" t="s">
        <v>3</v>
      </c>
      <c r="F348" s="164" t="s">
        <v>141</v>
      </c>
      <c r="H348" s="165">
        <v>1</v>
      </c>
      <c r="I348" s="166"/>
      <c r="L348" s="162"/>
      <c r="M348" s="167"/>
      <c r="T348" s="168"/>
      <c r="AT348" s="163" t="s">
        <v>138</v>
      </c>
      <c r="AU348" s="163" t="s">
        <v>80</v>
      </c>
      <c r="AV348" s="14" t="s">
        <v>132</v>
      </c>
      <c r="AW348" s="14" t="s">
        <v>32</v>
      </c>
      <c r="AX348" s="14" t="s">
        <v>78</v>
      </c>
      <c r="AY348" s="163" t="s">
        <v>125</v>
      </c>
    </row>
    <row r="349" spans="2:65" s="1" customFormat="1" ht="16.5" customHeight="1">
      <c r="B349" s="129"/>
      <c r="C349" s="130" t="s">
        <v>473</v>
      </c>
      <c r="D349" s="130" t="s">
        <v>127</v>
      </c>
      <c r="E349" s="131" t="s">
        <v>474</v>
      </c>
      <c r="F349" s="132" t="s">
        <v>475</v>
      </c>
      <c r="G349" s="133" t="s">
        <v>469</v>
      </c>
      <c r="H349" s="134">
        <v>1</v>
      </c>
      <c r="I349" s="135"/>
      <c r="J349" s="136">
        <f>ROUND(I349*H349,2)</f>
        <v>0</v>
      </c>
      <c r="K349" s="132" t="s">
        <v>131</v>
      </c>
      <c r="L349" s="33"/>
      <c r="M349" s="137" t="s">
        <v>3</v>
      </c>
      <c r="N349" s="138" t="s">
        <v>42</v>
      </c>
      <c r="P349" s="139">
        <f>O349*H349</f>
        <v>0</v>
      </c>
      <c r="Q349" s="139">
        <v>0</v>
      </c>
      <c r="R349" s="139">
        <f>Q349*H349</f>
        <v>0</v>
      </c>
      <c r="S349" s="139">
        <v>0</v>
      </c>
      <c r="T349" s="140">
        <f>S349*H349</f>
        <v>0</v>
      </c>
      <c r="AR349" s="141" t="s">
        <v>132</v>
      </c>
      <c r="AT349" s="141" t="s">
        <v>127</v>
      </c>
      <c r="AU349" s="141" t="s">
        <v>80</v>
      </c>
      <c r="AY349" s="18" t="s">
        <v>125</v>
      </c>
      <c r="BE349" s="142">
        <f>IF(N349="základní",J349,0)</f>
        <v>0</v>
      </c>
      <c r="BF349" s="142">
        <f>IF(N349="snížená",J349,0)</f>
        <v>0</v>
      </c>
      <c r="BG349" s="142">
        <f>IF(N349="zákl. přenesená",J349,0)</f>
        <v>0</v>
      </c>
      <c r="BH349" s="142">
        <f>IF(N349="sníž. přenesená",J349,0)</f>
        <v>0</v>
      </c>
      <c r="BI349" s="142">
        <f>IF(N349="nulová",J349,0)</f>
        <v>0</v>
      </c>
      <c r="BJ349" s="18" t="s">
        <v>78</v>
      </c>
      <c r="BK349" s="142">
        <f>ROUND(I349*H349,2)</f>
        <v>0</v>
      </c>
      <c r="BL349" s="18" t="s">
        <v>132</v>
      </c>
      <c r="BM349" s="141" t="s">
        <v>476</v>
      </c>
    </row>
    <row r="350" spans="2:65" s="1" customFormat="1" ht="10.199999999999999">
      <c r="B350" s="33"/>
      <c r="D350" s="143" t="s">
        <v>134</v>
      </c>
      <c r="F350" s="144" t="s">
        <v>475</v>
      </c>
      <c r="I350" s="145"/>
      <c r="L350" s="33"/>
      <c r="M350" s="146"/>
      <c r="T350" s="54"/>
      <c r="AT350" s="18" t="s">
        <v>134</v>
      </c>
      <c r="AU350" s="18" t="s">
        <v>80</v>
      </c>
    </row>
    <row r="351" spans="2:65" s="1" customFormat="1" ht="10.199999999999999">
      <c r="B351" s="33"/>
      <c r="D351" s="147" t="s">
        <v>136</v>
      </c>
      <c r="F351" s="148" t="s">
        <v>477</v>
      </c>
      <c r="I351" s="145"/>
      <c r="L351" s="33"/>
      <c r="M351" s="146"/>
      <c r="T351" s="54"/>
      <c r="AT351" s="18" t="s">
        <v>136</v>
      </c>
      <c r="AU351" s="18" t="s">
        <v>80</v>
      </c>
    </row>
    <row r="352" spans="2:65" s="12" customFormat="1" ht="10.199999999999999">
      <c r="B352" s="149"/>
      <c r="D352" s="143" t="s">
        <v>138</v>
      </c>
      <c r="E352" s="150" t="s">
        <v>3</v>
      </c>
      <c r="F352" s="151" t="s">
        <v>478</v>
      </c>
      <c r="H352" s="150" t="s">
        <v>3</v>
      </c>
      <c r="I352" s="152"/>
      <c r="L352" s="149"/>
      <c r="M352" s="153"/>
      <c r="T352" s="154"/>
      <c r="AT352" s="150" t="s">
        <v>138</v>
      </c>
      <c r="AU352" s="150" t="s">
        <v>80</v>
      </c>
      <c r="AV352" s="12" t="s">
        <v>78</v>
      </c>
      <c r="AW352" s="12" t="s">
        <v>32</v>
      </c>
      <c r="AX352" s="12" t="s">
        <v>71</v>
      </c>
      <c r="AY352" s="150" t="s">
        <v>125</v>
      </c>
    </row>
    <row r="353" spans="2:65" s="13" customFormat="1" ht="10.199999999999999">
      <c r="B353" s="155"/>
      <c r="D353" s="143" t="s">
        <v>138</v>
      </c>
      <c r="E353" s="156" t="s">
        <v>3</v>
      </c>
      <c r="F353" s="157" t="s">
        <v>78</v>
      </c>
      <c r="H353" s="158">
        <v>1</v>
      </c>
      <c r="I353" s="159"/>
      <c r="L353" s="155"/>
      <c r="M353" s="160"/>
      <c r="T353" s="161"/>
      <c r="AT353" s="156" t="s">
        <v>138</v>
      </c>
      <c r="AU353" s="156" t="s">
        <v>80</v>
      </c>
      <c r="AV353" s="13" t="s">
        <v>80</v>
      </c>
      <c r="AW353" s="13" t="s">
        <v>32</v>
      </c>
      <c r="AX353" s="13" t="s">
        <v>71</v>
      </c>
      <c r="AY353" s="156" t="s">
        <v>125</v>
      </c>
    </row>
    <row r="354" spans="2:65" s="14" customFormat="1" ht="10.199999999999999">
      <c r="B354" s="162"/>
      <c r="D354" s="143" t="s">
        <v>138</v>
      </c>
      <c r="E354" s="163" t="s">
        <v>3</v>
      </c>
      <c r="F354" s="164" t="s">
        <v>141</v>
      </c>
      <c r="H354" s="165">
        <v>1</v>
      </c>
      <c r="I354" s="166"/>
      <c r="L354" s="162"/>
      <c r="M354" s="167"/>
      <c r="T354" s="168"/>
      <c r="AT354" s="163" t="s">
        <v>138</v>
      </c>
      <c r="AU354" s="163" t="s">
        <v>80</v>
      </c>
      <c r="AV354" s="14" t="s">
        <v>132</v>
      </c>
      <c r="AW354" s="14" t="s">
        <v>32</v>
      </c>
      <c r="AX354" s="14" t="s">
        <v>78</v>
      </c>
      <c r="AY354" s="163" t="s">
        <v>125</v>
      </c>
    </row>
    <row r="355" spans="2:65" s="11" customFormat="1" ht="22.8" customHeight="1">
      <c r="B355" s="117"/>
      <c r="D355" s="118" t="s">
        <v>70</v>
      </c>
      <c r="E355" s="127" t="s">
        <v>479</v>
      </c>
      <c r="F355" s="127" t="s">
        <v>480</v>
      </c>
      <c r="I355" s="120"/>
      <c r="J355" s="128">
        <f>BK355</f>
        <v>0</v>
      </c>
      <c r="L355" s="117"/>
      <c r="M355" s="122"/>
      <c r="P355" s="123">
        <f>SUM(P356:P361)</f>
        <v>0</v>
      </c>
      <c r="R355" s="123">
        <f>SUM(R356:R361)</f>
        <v>0</v>
      </c>
      <c r="T355" s="124">
        <f>SUM(T356:T361)</f>
        <v>0</v>
      </c>
      <c r="AR355" s="118" t="s">
        <v>163</v>
      </c>
      <c r="AT355" s="125" t="s">
        <v>70</v>
      </c>
      <c r="AU355" s="125" t="s">
        <v>78</v>
      </c>
      <c r="AY355" s="118" t="s">
        <v>125</v>
      </c>
      <c r="BK355" s="126">
        <f>SUM(BK356:BK361)</f>
        <v>0</v>
      </c>
    </row>
    <row r="356" spans="2:65" s="1" customFormat="1" ht="16.5" customHeight="1">
      <c r="B356" s="129"/>
      <c r="C356" s="130" t="s">
        <v>481</v>
      </c>
      <c r="D356" s="130" t="s">
        <v>127</v>
      </c>
      <c r="E356" s="131" t="s">
        <v>482</v>
      </c>
      <c r="F356" s="132" t="s">
        <v>480</v>
      </c>
      <c r="G356" s="133" t="s">
        <v>469</v>
      </c>
      <c r="H356" s="134">
        <v>1</v>
      </c>
      <c r="I356" s="135"/>
      <c r="J356" s="136">
        <f>ROUND(I356*H356,2)</f>
        <v>0</v>
      </c>
      <c r="K356" s="132" t="s">
        <v>131</v>
      </c>
      <c r="L356" s="33"/>
      <c r="M356" s="137" t="s">
        <v>3</v>
      </c>
      <c r="N356" s="138" t="s">
        <v>42</v>
      </c>
      <c r="P356" s="139">
        <f>O356*H356</f>
        <v>0</v>
      </c>
      <c r="Q356" s="139">
        <v>0</v>
      </c>
      <c r="R356" s="139">
        <f>Q356*H356</f>
        <v>0</v>
      </c>
      <c r="S356" s="139">
        <v>0</v>
      </c>
      <c r="T356" s="140">
        <f>S356*H356</f>
        <v>0</v>
      </c>
      <c r="AR356" s="141" t="s">
        <v>132</v>
      </c>
      <c r="AT356" s="141" t="s">
        <v>127</v>
      </c>
      <c r="AU356" s="141" t="s">
        <v>80</v>
      </c>
      <c r="AY356" s="18" t="s">
        <v>125</v>
      </c>
      <c r="BE356" s="142">
        <f>IF(N356="základní",J356,0)</f>
        <v>0</v>
      </c>
      <c r="BF356" s="142">
        <f>IF(N356="snížená",J356,0)</f>
        <v>0</v>
      </c>
      <c r="BG356" s="142">
        <f>IF(N356="zákl. přenesená",J356,0)</f>
        <v>0</v>
      </c>
      <c r="BH356" s="142">
        <f>IF(N356="sníž. přenesená",J356,0)</f>
        <v>0</v>
      </c>
      <c r="BI356" s="142">
        <f>IF(N356="nulová",J356,0)</f>
        <v>0</v>
      </c>
      <c r="BJ356" s="18" t="s">
        <v>78</v>
      </c>
      <c r="BK356" s="142">
        <f>ROUND(I356*H356,2)</f>
        <v>0</v>
      </c>
      <c r="BL356" s="18" t="s">
        <v>132</v>
      </c>
      <c r="BM356" s="141" t="s">
        <v>483</v>
      </c>
    </row>
    <row r="357" spans="2:65" s="1" customFormat="1" ht="10.199999999999999">
      <c r="B357" s="33"/>
      <c r="D357" s="143" t="s">
        <v>134</v>
      </c>
      <c r="F357" s="144" t="s">
        <v>480</v>
      </c>
      <c r="I357" s="145"/>
      <c r="L357" s="33"/>
      <c r="M357" s="146"/>
      <c r="T357" s="54"/>
      <c r="AT357" s="18" t="s">
        <v>134</v>
      </c>
      <c r="AU357" s="18" t="s">
        <v>80</v>
      </c>
    </row>
    <row r="358" spans="2:65" s="1" customFormat="1" ht="10.199999999999999">
      <c r="B358" s="33"/>
      <c r="D358" s="147" t="s">
        <v>136</v>
      </c>
      <c r="F358" s="148" t="s">
        <v>484</v>
      </c>
      <c r="I358" s="145"/>
      <c r="L358" s="33"/>
      <c r="M358" s="146"/>
      <c r="T358" s="54"/>
      <c r="AT358" s="18" t="s">
        <v>136</v>
      </c>
      <c r="AU358" s="18" t="s">
        <v>80</v>
      </c>
    </row>
    <row r="359" spans="2:65" s="12" customFormat="1" ht="10.199999999999999">
      <c r="B359" s="149"/>
      <c r="D359" s="143" t="s">
        <v>138</v>
      </c>
      <c r="E359" s="150" t="s">
        <v>3</v>
      </c>
      <c r="F359" s="151" t="s">
        <v>485</v>
      </c>
      <c r="H359" s="150" t="s">
        <v>3</v>
      </c>
      <c r="I359" s="152"/>
      <c r="L359" s="149"/>
      <c r="M359" s="153"/>
      <c r="T359" s="154"/>
      <c r="AT359" s="150" t="s">
        <v>138</v>
      </c>
      <c r="AU359" s="150" t="s">
        <v>80</v>
      </c>
      <c r="AV359" s="12" t="s">
        <v>78</v>
      </c>
      <c r="AW359" s="12" t="s">
        <v>32</v>
      </c>
      <c r="AX359" s="12" t="s">
        <v>71</v>
      </c>
      <c r="AY359" s="150" t="s">
        <v>125</v>
      </c>
    </row>
    <row r="360" spans="2:65" s="13" customFormat="1" ht="10.199999999999999">
      <c r="B360" s="155"/>
      <c r="D360" s="143" t="s">
        <v>138</v>
      </c>
      <c r="E360" s="156" t="s">
        <v>3</v>
      </c>
      <c r="F360" s="157" t="s">
        <v>78</v>
      </c>
      <c r="H360" s="158">
        <v>1</v>
      </c>
      <c r="I360" s="159"/>
      <c r="L360" s="155"/>
      <c r="M360" s="160"/>
      <c r="T360" s="161"/>
      <c r="AT360" s="156" t="s">
        <v>138</v>
      </c>
      <c r="AU360" s="156" t="s">
        <v>80</v>
      </c>
      <c r="AV360" s="13" t="s">
        <v>80</v>
      </c>
      <c r="AW360" s="13" t="s">
        <v>32</v>
      </c>
      <c r="AX360" s="13" t="s">
        <v>71</v>
      </c>
      <c r="AY360" s="156" t="s">
        <v>125</v>
      </c>
    </row>
    <row r="361" spans="2:65" s="14" customFormat="1" ht="10.199999999999999">
      <c r="B361" s="162"/>
      <c r="D361" s="143" t="s">
        <v>138</v>
      </c>
      <c r="E361" s="163" t="s">
        <v>3</v>
      </c>
      <c r="F361" s="164" t="s">
        <v>141</v>
      </c>
      <c r="H361" s="165">
        <v>1</v>
      </c>
      <c r="I361" s="166"/>
      <c r="L361" s="162"/>
      <c r="M361" s="167"/>
      <c r="T361" s="168"/>
      <c r="AT361" s="163" t="s">
        <v>138</v>
      </c>
      <c r="AU361" s="163" t="s">
        <v>80</v>
      </c>
      <c r="AV361" s="14" t="s">
        <v>132</v>
      </c>
      <c r="AW361" s="14" t="s">
        <v>32</v>
      </c>
      <c r="AX361" s="14" t="s">
        <v>78</v>
      </c>
      <c r="AY361" s="163" t="s">
        <v>125</v>
      </c>
    </row>
    <row r="362" spans="2:65" s="11" customFormat="1" ht="22.8" customHeight="1">
      <c r="B362" s="117"/>
      <c r="D362" s="118" t="s">
        <v>70</v>
      </c>
      <c r="E362" s="127" t="s">
        <v>486</v>
      </c>
      <c r="F362" s="127" t="s">
        <v>487</v>
      </c>
      <c r="I362" s="120"/>
      <c r="J362" s="128">
        <f>BK362</f>
        <v>0</v>
      </c>
      <c r="L362" s="117"/>
      <c r="M362" s="122"/>
      <c r="P362" s="123">
        <f>SUM(P363:P368)</f>
        <v>0</v>
      </c>
      <c r="R362" s="123">
        <f>SUM(R363:R368)</f>
        <v>0</v>
      </c>
      <c r="T362" s="124">
        <f>SUM(T363:T368)</f>
        <v>0</v>
      </c>
      <c r="AR362" s="118" t="s">
        <v>163</v>
      </c>
      <c r="AT362" s="125" t="s">
        <v>70</v>
      </c>
      <c r="AU362" s="125" t="s">
        <v>78</v>
      </c>
      <c r="AY362" s="118" t="s">
        <v>125</v>
      </c>
      <c r="BK362" s="126">
        <f>SUM(BK363:BK368)</f>
        <v>0</v>
      </c>
    </row>
    <row r="363" spans="2:65" s="1" customFormat="1" ht="16.5" customHeight="1">
      <c r="B363" s="129"/>
      <c r="C363" s="130" t="s">
        <v>488</v>
      </c>
      <c r="D363" s="130" t="s">
        <v>127</v>
      </c>
      <c r="E363" s="131" t="s">
        <v>489</v>
      </c>
      <c r="F363" s="132" t="s">
        <v>490</v>
      </c>
      <c r="G363" s="133" t="s">
        <v>469</v>
      </c>
      <c r="H363" s="134">
        <v>1</v>
      </c>
      <c r="I363" s="135"/>
      <c r="J363" s="136">
        <f>ROUND(I363*H363,2)</f>
        <v>0</v>
      </c>
      <c r="K363" s="132" t="s">
        <v>131</v>
      </c>
      <c r="L363" s="33"/>
      <c r="M363" s="137" t="s">
        <v>3</v>
      </c>
      <c r="N363" s="138" t="s">
        <v>42</v>
      </c>
      <c r="P363" s="139">
        <f>O363*H363</f>
        <v>0</v>
      </c>
      <c r="Q363" s="139">
        <v>0</v>
      </c>
      <c r="R363" s="139">
        <f>Q363*H363</f>
        <v>0</v>
      </c>
      <c r="S363" s="139">
        <v>0</v>
      </c>
      <c r="T363" s="140">
        <f>S363*H363</f>
        <v>0</v>
      </c>
      <c r="AR363" s="141" t="s">
        <v>132</v>
      </c>
      <c r="AT363" s="141" t="s">
        <v>127</v>
      </c>
      <c r="AU363" s="141" t="s">
        <v>80</v>
      </c>
      <c r="AY363" s="18" t="s">
        <v>125</v>
      </c>
      <c r="BE363" s="142">
        <f>IF(N363="základní",J363,0)</f>
        <v>0</v>
      </c>
      <c r="BF363" s="142">
        <f>IF(N363="snížená",J363,0)</f>
        <v>0</v>
      </c>
      <c r="BG363" s="142">
        <f>IF(N363="zákl. přenesená",J363,0)</f>
        <v>0</v>
      </c>
      <c r="BH363" s="142">
        <f>IF(N363="sníž. přenesená",J363,0)</f>
        <v>0</v>
      </c>
      <c r="BI363" s="142">
        <f>IF(N363="nulová",J363,0)</f>
        <v>0</v>
      </c>
      <c r="BJ363" s="18" t="s">
        <v>78</v>
      </c>
      <c r="BK363" s="142">
        <f>ROUND(I363*H363,2)</f>
        <v>0</v>
      </c>
      <c r="BL363" s="18" t="s">
        <v>132</v>
      </c>
      <c r="BM363" s="141" t="s">
        <v>491</v>
      </c>
    </row>
    <row r="364" spans="2:65" s="1" customFormat="1" ht="10.199999999999999">
      <c r="B364" s="33"/>
      <c r="D364" s="143" t="s">
        <v>134</v>
      </c>
      <c r="F364" s="144" t="s">
        <v>490</v>
      </c>
      <c r="I364" s="145"/>
      <c r="L364" s="33"/>
      <c r="M364" s="146"/>
      <c r="T364" s="54"/>
      <c r="AT364" s="18" t="s">
        <v>134</v>
      </c>
      <c r="AU364" s="18" t="s">
        <v>80</v>
      </c>
    </row>
    <row r="365" spans="2:65" s="1" customFormat="1" ht="10.199999999999999">
      <c r="B365" s="33"/>
      <c r="D365" s="147" t="s">
        <v>136</v>
      </c>
      <c r="F365" s="148" t="s">
        <v>492</v>
      </c>
      <c r="I365" s="145"/>
      <c r="L365" s="33"/>
      <c r="M365" s="146"/>
      <c r="T365" s="54"/>
      <c r="AT365" s="18" t="s">
        <v>136</v>
      </c>
      <c r="AU365" s="18" t="s">
        <v>80</v>
      </c>
    </row>
    <row r="366" spans="2:65" s="12" customFormat="1" ht="10.199999999999999">
      <c r="B366" s="149"/>
      <c r="D366" s="143" t="s">
        <v>138</v>
      </c>
      <c r="E366" s="150" t="s">
        <v>3</v>
      </c>
      <c r="F366" s="151" t="s">
        <v>493</v>
      </c>
      <c r="H366" s="150" t="s">
        <v>3</v>
      </c>
      <c r="I366" s="152"/>
      <c r="L366" s="149"/>
      <c r="M366" s="153"/>
      <c r="T366" s="154"/>
      <c r="AT366" s="150" t="s">
        <v>138</v>
      </c>
      <c r="AU366" s="150" t="s">
        <v>80</v>
      </c>
      <c r="AV366" s="12" t="s">
        <v>78</v>
      </c>
      <c r="AW366" s="12" t="s">
        <v>32</v>
      </c>
      <c r="AX366" s="12" t="s">
        <v>71</v>
      </c>
      <c r="AY366" s="150" t="s">
        <v>125</v>
      </c>
    </row>
    <row r="367" spans="2:65" s="13" customFormat="1" ht="10.199999999999999">
      <c r="B367" s="155"/>
      <c r="D367" s="143" t="s">
        <v>138</v>
      </c>
      <c r="E367" s="156" t="s">
        <v>3</v>
      </c>
      <c r="F367" s="157" t="s">
        <v>78</v>
      </c>
      <c r="H367" s="158">
        <v>1</v>
      </c>
      <c r="I367" s="159"/>
      <c r="L367" s="155"/>
      <c r="M367" s="160"/>
      <c r="T367" s="161"/>
      <c r="AT367" s="156" t="s">
        <v>138</v>
      </c>
      <c r="AU367" s="156" t="s">
        <v>80</v>
      </c>
      <c r="AV367" s="13" t="s">
        <v>80</v>
      </c>
      <c r="AW367" s="13" t="s">
        <v>32</v>
      </c>
      <c r="AX367" s="13" t="s">
        <v>71</v>
      </c>
      <c r="AY367" s="156" t="s">
        <v>125</v>
      </c>
    </row>
    <row r="368" spans="2:65" s="14" customFormat="1" ht="10.199999999999999">
      <c r="B368" s="162"/>
      <c r="D368" s="143" t="s">
        <v>138</v>
      </c>
      <c r="E368" s="163" t="s">
        <v>3</v>
      </c>
      <c r="F368" s="164" t="s">
        <v>141</v>
      </c>
      <c r="H368" s="165">
        <v>1</v>
      </c>
      <c r="I368" s="166"/>
      <c r="L368" s="162"/>
      <c r="M368" s="167"/>
      <c r="T368" s="168"/>
      <c r="AT368" s="163" t="s">
        <v>138</v>
      </c>
      <c r="AU368" s="163" t="s">
        <v>80</v>
      </c>
      <c r="AV368" s="14" t="s">
        <v>132</v>
      </c>
      <c r="AW368" s="14" t="s">
        <v>32</v>
      </c>
      <c r="AX368" s="14" t="s">
        <v>78</v>
      </c>
      <c r="AY368" s="163" t="s">
        <v>125</v>
      </c>
    </row>
    <row r="369" spans="2:65" s="11" customFormat="1" ht="22.8" customHeight="1">
      <c r="B369" s="117"/>
      <c r="D369" s="118" t="s">
        <v>70</v>
      </c>
      <c r="E369" s="127" t="s">
        <v>494</v>
      </c>
      <c r="F369" s="127" t="s">
        <v>495</v>
      </c>
      <c r="I369" s="120"/>
      <c r="J369" s="128">
        <f>BK369</f>
        <v>0</v>
      </c>
      <c r="L369" s="117"/>
      <c r="M369" s="122"/>
      <c r="P369" s="123">
        <f>SUM(P370:P375)</f>
        <v>0</v>
      </c>
      <c r="R369" s="123">
        <f>SUM(R370:R375)</f>
        <v>0</v>
      </c>
      <c r="T369" s="124">
        <f>SUM(T370:T375)</f>
        <v>0</v>
      </c>
      <c r="AR369" s="118" t="s">
        <v>163</v>
      </c>
      <c r="AT369" s="125" t="s">
        <v>70</v>
      </c>
      <c r="AU369" s="125" t="s">
        <v>78</v>
      </c>
      <c r="AY369" s="118" t="s">
        <v>125</v>
      </c>
      <c r="BK369" s="126">
        <f>SUM(BK370:BK375)</f>
        <v>0</v>
      </c>
    </row>
    <row r="370" spans="2:65" s="1" customFormat="1" ht="16.5" customHeight="1">
      <c r="B370" s="129"/>
      <c r="C370" s="130" t="s">
        <v>496</v>
      </c>
      <c r="D370" s="130" t="s">
        <v>127</v>
      </c>
      <c r="E370" s="131" t="s">
        <v>497</v>
      </c>
      <c r="F370" s="132" t="s">
        <v>495</v>
      </c>
      <c r="G370" s="133" t="s">
        <v>469</v>
      </c>
      <c r="H370" s="134">
        <v>1</v>
      </c>
      <c r="I370" s="135"/>
      <c r="J370" s="136">
        <f>ROUND(I370*H370,2)</f>
        <v>0</v>
      </c>
      <c r="K370" s="132" t="s">
        <v>131</v>
      </c>
      <c r="L370" s="33"/>
      <c r="M370" s="137" t="s">
        <v>3</v>
      </c>
      <c r="N370" s="138" t="s">
        <v>42</v>
      </c>
      <c r="P370" s="139">
        <f>O370*H370</f>
        <v>0</v>
      </c>
      <c r="Q370" s="139">
        <v>0</v>
      </c>
      <c r="R370" s="139">
        <f>Q370*H370</f>
        <v>0</v>
      </c>
      <c r="S370" s="139">
        <v>0</v>
      </c>
      <c r="T370" s="140">
        <f>S370*H370</f>
        <v>0</v>
      </c>
      <c r="AR370" s="141" t="s">
        <v>132</v>
      </c>
      <c r="AT370" s="141" t="s">
        <v>127</v>
      </c>
      <c r="AU370" s="141" t="s">
        <v>80</v>
      </c>
      <c r="AY370" s="18" t="s">
        <v>125</v>
      </c>
      <c r="BE370" s="142">
        <f>IF(N370="základní",J370,0)</f>
        <v>0</v>
      </c>
      <c r="BF370" s="142">
        <f>IF(N370="snížená",J370,0)</f>
        <v>0</v>
      </c>
      <c r="BG370" s="142">
        <f>IF(N370="zákl. přenesená",J370,0)</f>
        <v>0</v>
      </c>
      <c r="BH370" s="142">
        <f>IF(N370="sníž. přenesená",J370,0)</f>
        <v>0</v>
      </c>
      <c r="BI370" s="142">
        <f>IF(N370="nulová",J370,0)</f>
        <v>0</v>
      </c>
      <c r="BJ370" s="18" t="s">
        <v>78</v>
      </c>
      <c r="BK370" s="142">
        <f>ROUND(I370*H370,2)</f>
        <v>0</v>
      </c>
      <c r="BL370" s="18" t="s">
        <v>132</v>
      </c>
      <c r="BM370" s="141" t="s">
        <v>498</v>
      </c>
    </row>
    <row r="371" spans="2:65" s="1" customFormat="1" ht="10.199999999999999">
      <c r="B371" s="33"/>
      <c r="D371" s="143" t="s">
        <v>134</v>
      </c>
      <c r="F371" s="144" t="s">
        <v>495</v>
      </c>
      <c r="I371" s="145"/>
      <c r="L371" s="33"/>
      <c r="M371" s="146"/>
      <c r="T371" s="54"/>
      <c r="AT371" s="18" t="s">
        <v>134</v>
      </c>
      <c r="AU371" s="18" t="s">
        <v>80</v>
      </c>
    </row>
    <row r="372" spans="2:65" s="1" customFormat="1" ht="10.199999999999999">
      <c r="B372" s="33"/>
      <c r="D372" s="147" t="s">
        <v>136</v>
      </c>
      <c r="F372" s="148" t="s">
        <v>499</v>
      </c>
      <c r="I372" s="145"/>
      <c r="L372" s="33"/>
      <c r="M372" s="146"/>
      <c r="T372" s="54"/>
      <c r="AT372" s="18" t="s">
        <v>136</v>
      </c>
      <c r="AU372" s="18" t="s">
        <v>80</v>
      </c>
    </row>
    <row r="373" spans="2:65" s="12" customFormat="1" ht="10.199999999999999">
      <c r="B373" s="149"/>
      <c r="D373" s="143" t="s">
        <v>138</v>
      </c>
      <c r="E373" s="150" t="s">
        <v>3</v>
      </c>
      <c r="F373" s="151" t="s">
        <v>500</v>
      </c>
      <c r="H373" s="150" t="s">
        <v>3</v>
      </c>
      <c r="I373" s="152"/>
      <c r="L373" s="149"/>
      <c r="M373" s="153"/>
      <c r="T373" s="154"/>
      <c r="AT373" s="150" t="s">
        <v>138</v>
      </c>
      <c r="AU373" s="150" t="s">
        <v>80</v>
      </c>
      <c r="AV373" s="12" t="s">
        <v>78</v>
      </c>
      <c r="AW373" s="12" t="s">
        <v>32</v>
      </c>
      <c r="AX373" s="12" t="s">
        <v>71</v>
      </c>
      <c r="AY373" s="150" t="s">
        <v>125</v>
      </c>
    </row>
    <row r="374" spans="2:65" s="13" customFormat="1" ht="10.199999999999999">
      <c r="B374" s="155"/>
      <c r="D374" s="143" t="s">
        <v>138</v>
      </c>
      <c r="E374" s="156" t="s">
        <v>3</v>
      </c>
      <c r="F374" s="157" t="s">
        <v>78</v>
      </c>
      <c r="H374" s="158">
        <v>1</v>
      </c>
      <c r="I374" s="159"/>
      <c r="L374" s="155"/>
      <c r="M374" s="160"/>
      <c r="T374" s="161"/>
      <c r="AT374" s="156" t="s">
        <v>138</v>
      </c>
      <c r="AU374" s="156" t="s">
        <v>80</v>
      </c>
      <c r="AV374" s="13" t="s">
        <v>80</v>
      </c>
      <c r="AW374" s="13" t="s">
        <v>32</v>
      </c>
      <c r="AX374" s="13" t="s">
        <v>71</v>
      </c>
      <c r="AY374" s="156" t="s">
        <v>125</v>
      </c>
    </row>
    <row r="375" spans="2:65" s="14" customFormat="1" ht="10.199999999999999">
      <c r="B375" s="162"/>
      <c r="D375" s="143" t="s">
        <v>138</v>
      </c>
      <c r="E375" s="163" t="s">
        <v>3</v>
      </c>
      <c r="F375" s="164" t="s">
        <v>141</v>
      </c>
      <c r="H375" s="165">
        <v>1</v>
      </c>
      <c r="I375" s="166"/>
      <c r="L375" s="162"/>
      <c r="M375" s="186"/>
      <c r="N375" s="187"/>
      <c r="O375" s="187"/>
      <c r="P375" s="187"/>
      <c r="Q375" s="187"/>
      <c r="R375" s="187"/>
      <c r="S375" s="187"/>
      <c r="T375" s="188"/>
      <c r="AT375" s="163" t="s">
        <v>138</v>
      </c>
      <c r="AU375" s="163" t="s">
        <v>80</v>
      </c>
      <c r="AV375" s="14" t="s">
        <v>132</v>
      </c>
      <c r="AW375" s="14" t="s">
        <v>32</v>
      </c>
      <c r="AX375" s="14" t="s">
        <v>78</v>
      </c>
      <c r="AY375" s="163" t="s">
        <v>125</v>
      </c>
    </row>
    <row r="376" spans="2:65" s="1" customFormat="1" ht="6.9" customHeight="1">
      <c r="B376" s="42"/>
      <c r="C376" s="43"/>
      <c r="D376" s="43"/>
      <c r="E376" s="43"/>
      <c r="F376" s="43"/>
      <c r="G376" s="43"/>
      <c r="H376" s="43"/>
      <c r="I376" s="43"/>
      <c r="J376" s="43"/>
      <c r="K376" s="43"/>
      <c r="L376" s="33"/>
    </row>
  </sheetData>
  <autoFilter ref="C98:K375" xr:uid="{00000000-0009-0000-0000-000001000000}"/>
  <mergeCells count="12">
    <mergeCell ref="E91:H91"/>
    <mergeCell ref="L2:V2"/>
    <mergeCell ref="E50:H50"/>
    <mergeCell ref="E52:H52"/>
    <mergeCell ref="E54:H54"/>
    <mergeCell ref="E87:H87"/>
    <mergeCell ref="E89:H89"/>
    <mergeCell ref="E7:H7"/>
    <mergeCell ref="E9:H9"/>
    <mergeCell ref="E11:H11"/>
    <mergeCell ref="E20:H20"/>
    <mergeCell ref="E29:H29"/>
  </mergeCells>
  <hyperlinks>
    <hyperlink ref="F104" r:id="rId1" xr:uid="{00000000-0004-0000-0100-000000000000}"/>
    <hyperlink ref="F110" r:id="rId2" xr:uid="{00000000-0004-0000-0100-000001000000}"/>
    <hyperlink ref="F117" r:id="rId3" xr:uid="{00000000-0004-0000-0100-000002000000}"/>
    <hyperlink ref="F130" r:id="rId4" xr:uid="{00000000-0004-0000-0100-000003000000}"/>
    <hyperlink ref="F141" r:id="rId5" xr:uid="{00000000-0004-0000-0100-000004000000}"/>
    <hyperlink ref="F147" r:id="rId6" xr:uid="{00000000-0004-0000-0100-000005000000}"/>
    <hyperlink ref="F194" r:id="rId7" xr:uid="{00000000-0004-0000-0100-000006000000}"/>
    <hyperlink ref="F202" r:id="rId8" xr:uid="{00000000-0004-0000-0100-000007000000}"/>
    <hyperlink ref="F208" r:id="rId9" xr:uid="{00000000-0004-0000-0100-000008000000}"/>
    <hyperlink ref="F213" r:id="rId10" xr:uid="{00000000-0004-0000-0100-000009000000}"/>
    <hyperlink ref="F226" r:id="rId11" xr:uid="{00000000-0004-0000-0100-00000A000000}"/>
    <hyperlink ref="F232" r:id="rId12" xr:uid="{00000000-0004-0000-0100-00000B000000}"/>
    <hyperlink ref="F241" r:id="rId13" xr:uid="{00000000-0004-0000-0100-00000C000000}"/>
    <hyperlink ref="F244" r:id="rId14" xr:uid="{00000000-0004-0000-0100-00000D000000}"/>
    <hyperlink ref="F247" r:id="rId15" xr:uid="{00000000-0004-0000-0100-00000E000000}"/>
    <hyperlink ref="F250" r:id="rId16" xr:uid="{00000000-0004-0000-0100-00000F000000}"/>
    <hyperlink ref="F253" r:id="rId17" xr:uid="{00000000-0004-0000-0100-000010000000}"/>
    <hyperlink ref="F256" r:id="rId18" xr:uid="{00000000-0004-0000-0100-000011000000}"/>
    <hyperlink ref="F259" r:id="rId19" xr:uid="{00000000-0004-0000-0100-000012000000}"/>
    <hyperlink ref="F262" r:id="rId20" xr:uid="{00000000-0004-0000-0100-000013000000}"/>
    <hyperlink ref="F266" r:id="rId21" xr:uid="{00000000-0004-0000-0100-000014000000}"/>
    <hyperlink ref="F280" r:id="rId22" xr:uid="{00000000-0004-0000-0100-000015000000}"/>
    <hyperlink ref="F295" r:id="rId23" xr:uid="{00000000-0004-0000-0100-000016000000}"/>
    <hyperlink ref="F324" r:id="rId24" xr:uid="{00000000-0004-0000-0100-000017000000}"/>
    <hyperlink ref="F327" r:id="rId25" xr:uid="{00000000-0004-0000-0100-000018000000}"/>
    <hyperlink ref="F331" r:id="rId26" xr:uid="{00000000-0004-0000-0100-000019000000}"/>
    <hyperlink ref="F336" r:id="rId27" xr:uid="{00000000-0004-0000-0100-00001A000000}"/>
    <hyperlink ref="F340" r:id="rId28" xr:uid="{00000000-0004-0000-0100-00001B000000}"/>
    <hyperlink ref="F345" r:id="rId29" xr:uid="{00000000-0004-0000-0100-00001C000000}"/>
    <hyperlink ref="F351" r:id="rId30" xr:uid="{00000000-0004-0000-0100-00001D000000}"/>
    <hyperlink ref="F358" r:id="rId31" xr:uid="{00000000-0004-0000-0100-00001E000000}"/>
    <hyperlink ref="F365" r:id="rId32" xr:uid="{00000000-0004-0000-0100-00001F000000}"/>
    <hyperlink ref="F372" r:id="rId33" xr:uid="{00000000-0004-0000-0100-00002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8"/>
  <sheetViews>
    <sheetView showGridLines="0" zoomScale="110" zoomScaleNormal="110" workbookViewId="0"/>
  </sheetViews>
  <sheetFormatPr defaultRowHeight="14.4"/>
  <cols>
    <col min="1" max="1" width="8.28515625" style="189" customWidth="1"/>
    <col min="2" max="2" width="1.7109375" style="189" customWidth="1"/>
    <col min="3" max="4" width="5" style="189" customWidth="1"/>
    <col min="5" max="5" width="11.7109375" style="189" customWidth="1"/>
    <col min="6" max="6" width="9.140625" style="189" customWidth="1"/>
    <col min="7" max="7" width="5" style="189" customWidth="1"/>
    <col min="8" max="8" width="77.85546875" style="189" customWidth="1"/>
    <col min="9" max="10" width="20" style="189" customWidth="1"/>
    <col min="11" max="11" width="1.7109375" style="189" customWidth="1"/>
  </cols>
  <sheetData>
    <row r="1" spans="2:11" customFormat="1" ht="37.5" customHeight="1"/>
    <row r="2" spans="2:11" customFormat="1" ht="7.5" customHeight="1">
      <c r="B2" s="190"/>
      <c r="C2" s="191"/>
      <c r="D2" s="191"/>
      <c r="E2" s="191"/>
      <c r="F2" s="191"/>
      <c r="G2" s="191"/>
      <c r="H2" s="191"/>
      <c r="I2" s="191"/>
      <c r="J2" s="191"/>
      <c r="K2" s="192"/>
    </row>
    <row r="3" spans="2:11" s="16" customFormat="1" ht="45" customHeight="1">
      <c r="B3" s="193"/>
      <c r="C3" s="315" t="s">
        <v>501</v>
      </c>
      <c r="D3" s="315"/>
      <c r="E3" s="315"/>
      <c r="F3" s="315"/>
      <c r="G3" s="315"/>
      <c r="H3" s="315"/>
      <c r="I3" s="315"/>
      <c r="J3" s="315"/>
      <c r="K3" s="194"/>
    </row>
    <row r="4" spans="2:11" customFormat="1" ht="25.5" customHeight="1">
      <c r="B4" s="195"/>
      <c r="C4" s="320" t="s">
        <v>502</v>
      </c>
      <c r="D4" s="320"/>
      <c r="E4" s="320"/>
      <c r="F4" s="320"/>
      <c r="G4" s="320"/>
      <c r="H4" s="320"/>
      <c r="I4" s="320"/>
      <c r="J4" s="320"/>
      <c r="K4" s="196"/>
    </row>
    <row r="5" spans="2:11" customFormat="1" ht="5.25" customHeight="1">
      <c r="B5" s="195"/>
      <c r="C5" s="197"/>
      <c r="D5" s="197"/>
      <c r="E5" s="197"/>
      <c r="F5" s="197"/>
      <c r="G5" s="197"/>
      <c r="H5" s="197"/>
      <c r="I5" s="197"/>
      <c r="J5" s="197"/>
      <c r="K5" s="196"/>
    </row>
    <row r="6" spans="2:11" customFormat="1" ht="15" customHeight="1">
      <c r="B6" s="195"/>
      <c r="C6" s="319" t="s">
        <v>503</v>
      </c>
      <c r="D6" s="319"/>
      <c r="E6" s="319"/>
      <c r="F6" s="319"/>
      <c r="G6" s="319"/>
      <c r="H6" s="319"/>
      <c r="I6" s="319"/>
      <c r="J6" s="319"/>
      <c r="K6" s="196"/>
    </row>
    <row r="7" spans="2:11" customFormat="1" ht="15" customHeight="1">
      <c r="B7" s="199"/>
      <c r="C7" s="319" t="s">
        <v>504</v>
      </c>
      <c r="D7" s="319"/>
      <c r="E7" s="319"/>
      <c r="F7" s="319"/>
      <c r="G7" s="319"/>
      <c r="H7" s="319"/>
      <c r="I7" s="319"/>
      <c r="J7" s="319"/>
      <c r="K7" s="196"/>
    </row>
    <row r="8" spans="2:11" customFormat="1" ht="12.75" customHeight="1">
      <c r="B8" s="199"/>
      <c r="C8" s="198"/>
      <c r="D8" s="198"/>
      <c r="E8" s="198"/>
      <c r="F8" s="198"/>
      <c r="G8" s="198"/>
      <c r="H8" s="198"/>
      <c r="I8" s="198"/>
      <c r="J8" s="198"/>
      <c r="K8" s="196"/>
    </row>
    <row r="9" spans="2:11" customFormat="1" ht="15" customHeight="1">
      <c r="B9" s="199"/>
      <c r="C9" s="319" t="s">
        <v>505</v>
      </c>
      <c r="D9" s="319"/>
      <c r="E9" s="319"/>
      <c r="F9" s="319"/>
      <c r="G9" s="319"/>
      <c r="H9" s="319"/>
      <c r="I9" s="319"/>
      <c r="J9" s="319"/>
      <c r="K9" s="196"/>
    </row>
    <row r="10" spans="2:11" customFormat="1" ht="15" customHeight="1">
      <c r="B10" s="199"/>
      <c r="C10" s="198"/>
      <c r="D10" s="319" t="s">
        <v>506</v>
      </c>
      <c r="E10" s="319"/>
      <c r="F10" s="319"/>
      <c r="G10" s="319"/>
      <c r="H10" s="319"/>
      <c r="I10" s="319"/>
      <c r="J10" s="319"/>
      <c r="K10" s="196"/>
    </row>
    <row r="11" spans="2:11" customFormat="1" ht="15" customHeight="1">
      <c r="B11" s="199"/>
      <c r="C11" s="200"/>
      <c r="D11" s="319" t="s">
        <v>507</v>
      </c>
      <c r="E11" s="319"/>
      <c r="F11" s="319"/>
      <c r="G11" s="319"/>
      <c r="H11" s="319"/>
      <c r="I11" s="319"/>
      <c r="J11" s="319"/>
      <c r="K11" s="196"/>
    </row>
    <row r="12" spans="2:11" customFormat="1" ht="15" customHeight="1">
      <c r="B12" s="199"/>
      <c r="C12" s="200"/>
      <c r="D12" s="198"/>
      <c r="E12" s="198"/>
      <c r="F12" s="198"/>
      <c r="G12" s="198"/>
      <c r="H12" s="198"/>
      <c r="I12" s="198"/>
      <c r="J12" s="198"/>
      <c r="K12" s="196"/>
    </row>
    <row r="13" spans="2:11" customFormat="1" ht="15" customHeight="1">
      <c r="B13" s="199"/>
      <c r="C13" s="200"/>
      <c r="D13" s="201" t="s">
        <v>508</v>
      </c>
      <c r="E13" s="198"/>
      <c r="F13" s="198"/>
      <c r="G13" s="198"/>
      <c r="H13" s="198"/>
      <c r="I13" s="198"/>
      <c r="J13" s="198"/>
      <c r="K13" s="196"/>
    </row>
    <row r="14" spans="2:11" customFormat="1" ht="12.75" customHeight="1">
      <c r="B14" s="199"/>
      <c r="C14" s="200"/>
      <c r="D14" s="200"/>
      <c r="E14" s="200"/>
      <c r="F14" s="200"/>
      <c r="G14" s="200"/>
      <c r="H14" s="200"/>
      <c r="I14" s="200"/>
      <c r="J14" s="200"/>
      <c r="K14" s="196"/>
    </row>
    <row r="15" spans="2:11" customFormat="1" ht="15" customHeight="1">
      <c r="B15" s="199"/>
      <c r="C15" s="200"/>
      <c r="D15" s="319" t="s">
        <v>509</v>
      </c>
      <c r="E15" s="319"/>
      <c r="F15" s="319"/>
      <c r="G15" s="319"/>
      <c r="H15" s="319"/>
      <c r="I15" s="319"/>
      <c r="J15" s="319"/>
      <c r="K15" s="196"/>
    </row>
    <row r="16" spans="2:11" customFormat="1" ht="15" customHeight="1">
      <c r="B16" s="199"/>
      <c r="C16" s="200"/>
      <c r="D16" s="319" t="s">
        <v>510</v>
      </c>
      <c r="E16" s="319"/>
      <c r="F16" s="319"/>
      <c r="G16" s="319"/>
      <c r="H16" s="319"/>
      <c r="I16" s="319"/>
      <c r="J16" s="319"/>
      <c r="K16" s="196"/>
    </row>
    <row r="17" spans="2:11" customFormat="1" ht="15" customHeight="1">
      <c r="B17" s="199"/>
      <c r="C17" s="200"/>
      <c r="D17" s="319" t="s">
        <v>511</v>
      </c>
      <c r="E17" s="319"/>
      <c r="F17" s="319"/>
      <c r="G17" s="319"/>
      <c r="H17" s="319"/>
      <c r="I17" s="319"/>
      <c r="J17" s="319"/>
      <c r="K17" s="196"/>
    </row>
    <row r="18" spans="2:11" customFormat="1" ht="15" customHeight="1">
      <c r="B18" s="199"/>
      <c r="C18" s="200"/>
      <c r="D18" s="200"/>
      <c r="E18" s="202" t="s">
        <v>77</v>
      </c>
      <c r="F18" s="319" t="s">
        <v>512</v>
      </c>
      <c r="G18" s="319"/>
      <c r="H18" s="319"/>
      <c r="I18" s="319"/>
      <c r="J18" s="319"/>
      <c r="K18" s="196"/>
    </row>
    <row r="19" spans="2:11" customFormat="1" ht="15" customHeight="1">
      <c r="B19" s="199"/>
      <c r="C19" s="200"/>
      <c r="D19" s="200"/>
      <c r="E19" s="202" t="s">
        <v>513</v>
      </c>
      <c r="F19" s="319" t="s">
        <v>514</v>
      </c>
      <c r="G19" s="319"/>
      <c r="H19" s="319"/>
      <c r="I19" s="319"/>
      <c r="J19" s="319"/>
      <c r="K19" s="196"/>
    </row>
    <row r="20" spans="2:11" customFormat="1" ht="15" customHeight="1">
      <c r="B20" s="199"/>
      <c r="C20" s="200"/>
      <c r="D20" s="200"/>
      <c r="E20" s="202" t="s">
        <v>515</v>
      </c>
      <c r="F20" s="319" t="s">
        <v>516</v>
      </c>
      <c r="G20" s="319"/>
      <c r="H20" s="319"/>
      <c r="I20" s="319"/>
      <c r="J20" s="319"/>
      <c r="K20" s="196"/>
    </row>
    <row r="21" spans="2:11" customFormat="1" ht="15" customHeight="1">
      <c r="B21" s="199"/>
      <c r="C21" s="200"/>
      <c r="D21" s="200"/>
      <c r="E21" s="202" t="s">
        <v>517</v>
      </c>
      <c r="F21" s="319" t="s">
        <v>518</v>
      </c>
      <c r="G21" s="319"/>
      <c r="H21" s="319"/>
      <c r="I21" s="319"/>
      <c r="J21" s="319"/>
      <c r="K21" s="196"/>
    </row>
    <row r="22" spans="2:11" customFormat="1" ht="15" customHeight="1">
      <c r="B22" s="199"/>
      <c r="C22" s="200"/>
      <c r="D22" s="200"/>
      <c r="E22" s="202" t="s">
        <v>519</v>
      </c>
      <c r="F22" s="319" t="s">
        <v>520</v>
      </c>
      <c r="G22" s="319"/>
      <c r="H22" s="319"/>
      <c r="I22" s="319"/>
      <c r="J22" s="319"/>
      <c r="K22" s="196"/>
    </row>
    <row r="23" spans="2:11" customFormat="1" ht="15" customHeight="1">
      <c r="B23" s="199"/>
      <c r="C23" s="200"/>
      <c r="D23" s="200"/>
      <c r="E23" s="202" t="s">
        <v>84</v>
      </c>
      <c r="F23" s="319" t="s">
        <v>521</v>
      </c>
      <c r="G23" s="319"/>
      <c r="H23" s="319"/>
      <c r="I23" s="319"/>
      <c r="J23" s="319"/>
      <c r="K23" s="196"/>
    </row>
    <row r="24" spans="2:11" customFormat="1" ht="12.75" customHeight="1">
      <c r="B24" s="199"/>
      <c r="C24" s="200"/>
      <c r="D24" s="200"/>
      <c r="E24" s="200"/>
      <c r="F24" s="200"/>
      <c r="G24" s="200"/>
      <c r="H24" s="200"/>
      <c r="I24" s="200"/>
      <c r="J24" s="200"/>
      <c r="K24" s="196"/>
    </row>
    <row r="25" spans="2:11" customFormat="1" ht="15" customHeight="1">
      <c r="B25" s="199"/>
      <c r="C25" s="319" t="s">
        <v>522</v>
      </c>
      <c r="D25" s="319"/>
      <c r="E25" s="319"/>
      <c r="F25" s="319"/>
      <c r="G25" s="319"/>
      <c r="H25" s="319"/>
      <c r="I25" s="319"/>
      <c r="J25" s="319"/>
      <c r="K25" s="196"/>
    </row>
    <row r="26" spans="2:11" customFormat="1" ht="15" customHeight="1">
      <c r="B26" s="199"/>
      <c r="C26" s="319" t="s">
        <v>523</v>
      </c>
      <c r="D26" s="319"/>
      <c r="E26" s="319"/>
      <c r="F26" s="319"/>
      <c r="G26" s="319"/>
      <c r="H26" s="319"/>
      <c r="I26" s="319"/>
      <c r="J26" s="319"/>
      <c r="K26" s="196"/>
    </row>
    <row r="27" spans="2:11" customFormat="1" ht="15" customHeight="1">
      <c r="B27" s="199"/>
      <c r="C27" s="198"/>
      <c r="D27" s="319" t="s">
        <v>524</v>
      </c>
      <c r="E27" s="319"/>
      <c r="F27" s="319"/>
      <c r="G27" s="319"/>
      <c r="H27" s="319"/>
      <c r="I27" s="319"/>
      <c r="J27" s="319"/>
      <c r="K27" s="196"/>
    </row>
    <row r="28" spans="2:11" customFormat="1" ht="15" customHeight="1">
      <c r="B28" s="199"/>
      <c r="C28" s="200"/>
      <c r="D28" s="319" t="s">
        <v>525</v>
      </c>
      <c r="E28" s="319"/>
      <c r="F28" s="319"/>
      <c r="G28" s="319"/>
      <c r="H28" s="319"/>
      <c r="I28" s="319"/>
      <c r="J28" s="319"/>
      <c r="K28" s="196"/>
    </row>
    <row r="29" spans="2:11" customFormat="1" ht="12.75" customHeight="1">
      <c r="B29" s="199"/>
      <c r="C29" s="200"/>
      <c r="D29" s="200"/>
      <c r="E29" s="200"/>
      <c r="F29" s="200"/>
      <c r="G29" s="200"/>
      <c r="H29" s="200"/>
      <c r="I29" s="200"/>
      <c r="J29" s="200"/>
      <c r="K29" s="196"/>
    </row>
    <row r="30" spans="2:11" customFormat="1" ht="15" customHeight="1">
      <c r="B30" s="199"/>
      <c r="C30" s="200"/>
      <c r="D30" s="319" t="s">
        <v>526</v>
      </c>
      <c r="E30" s="319"/>
      <c r="F30" s="319"/>
      <c r="G30" s="319"/>
      <c r="H30" s="319"/>
      <c r="I30" s="319"/>
      <c r="J30" s="319"/>
      <c r="K30" s="196"/>
    </row>
    <row r="31" spans="2:11" customFormat="1" ht="15" customHeight="1">
      <c r="B31" s="199"/>
      <c r="C31" s="200"/>
      <c r="D31" s="319" t="s">
        <v>527</v>
      </c>
      <c r="E31" s="319"/>
      <c r="F31" s="319"/>
      <c r="G31" s="319"/>
      <c r="H31" s="319"/>
      <c r="I31" s="319"/>
      <c r="J31" s="319"/>
      <c r="K31" s="196"/>
    </row>
    <row r="32" spans="2:11" customFormat="1" ht="12.75" customHeight="1">
      <c r="B32" s="199"/>
      <c r="C32" s="200"/>
      <c r="D32" s="200"/>
      <c r="E32" s="200"/>
      <c r="F32" s="200"/>
      <c r="G32" s="200"/>
      <c r="H32" s="200"/>
      <c r="I32" s="200"/>
      <c r="J32" s="200"/>
      <c r="K32" s="196"/>
    </row>
    <row r="33" spans="2:11" customFormat="1" ht="15" customHeight="1">
      <c r="B33" s="199"/>
      <c r="C33" s="200"/>
      <c r="D33" s="319" t="s">
        <v>528</v>
      </c>
      <c r="E33" s="319"/>
      <c r="F33" s="319"/>
      <c r="G33" s="319"/>
      <c r="H33" s="319"/>
      <c r="I33" s="319"/>
      <c r="J33" s="319"/>
      <c r="K33" s="196"/>
    </row>
    <row r="34" spans="2:11" customFormat="1" ht="15" customHeight="1">
      <c r="B34" s="199"/>
      <c r="C34" s="200"/>
      <c r="D34" s="319" t="s">
        <v>529</v>
      </c>
      <c r="E34" s="319"/>
      <c r="F34" s="319"/>
      <c r="G34" s="319"/>
      <c r="H34" s="319"/>
      <c r="I34" s="319"/>
      <c r="J34" s="319"/>
      <c r="K34" s="196"/>
    </row>
    <row r="35" spans="2:11" customFormat="1" ht="15" customHeight="1">
      <c r="B35" s="199"/>
      <c r="C35" s="200"/>
      <c r="D35" s="319" t="s">
        <v>530</v>
      </c>
      <c r="E35" s="319"/>
      <c r="F35" s="319"/>
      <c r="G35" s="319"/>
      <c r="H35" s="319"/>
      <c r="I35" s="319"/>
      <c r="J35" s="319"/>
      <c r="K35" s="196"/>
    </row>
    <row r="36" spans="2:11" customFormat="1" ht="15" customHeight="1">
      <c r="B36" s="199"/>
      <c r="C36" s="200"/>
      <c r="D36" s="198"/>
      <c r="E36" s="201" t="s">
        <v>111</v>
      </c>
      <c r="F36" s="198"/>
      <c r="G36" s="319" t="s">
        <v>531</v>
      </c>
      <c r="H36" s="319"/>
      <c r="I36" s="319"/>
      <c r="J36" s="319"/>
      <c r="K36" s="196"/>
    </row>
    <row r="37" spans="2:11" customFormat="1" ht="30.75" customHeight="1">
      <c r="B37" s="199"/>
      <c r="C37" s="200"/>
      <c r="D37" s="198"/>
      <c r="E37" s="201" t="s">
        <v>532</v>
      </c>
      <c r="F37" s="198"/>
      <c r="G37" s="319" t="s">
        <v>533</v>
      </c>
      <c r="H37" s="319"/>
      <c r="I37" s="319"/>
      <c r="J37" s="319"/>
      <c r="K37" s="196"/>
    </row>
    <row r="38" spans="2:11" customFormat="1" ht="15" customHeight="1">
      <c r="B38" s="199"/>
      <c r="C38" s="200"/>
      <c r="D38" s="198"/>
      <c r="E38" s="201" t="s">
        <v>52</v>
      </c>
      <c r="F38" s="198"/>
      <c r="G38" s="319" t="s">
        <v>534</v>
      </c>
      <c r="H38" s="319"/>
      <c r="I38" s="319"/>
      <c r="J38" s="319"/>
      <c r="K38" s="196"/>
    </row>
    <row r="39" spans="2:11" customFormat="1" ht="15" customHeight="1">
      <c r="B39" s="199"/>
      <c r="C39" s="200"/>
      <c r="D39" s="198"/>
      <c r="E39" s="201" t="s">
        <v>53</v>
      </c>
      <c r="F39" s="198"/>
      <c r="G39" s="319" t="s">
        <v>535</v>
      </c>
      <c r="H39" s="319"/>
      <c r="I39" s="319"/>
      <c r="J39" s="319"/>
      <c r="K39" s="196"/>
    </row>
    <row r="40" spans="2:11" customFormat="1" ht="15" customHeight="1">
      <c r="B40" s="199"/>
      <c r="C40" s="200"/>
      <c r="D40" s="198"/>
      <c r="E40" s="201" t="s">
        <v>112</v>
      </c>
      <c r="F40" s="198"/>
      <c r="G40" s="319" t="s">
        <v>536</v>
      </c>
      <c r="H40" s="319"/>
      <c r="I40" s="319"/>
      <c r="J40" s="319"/>
      <c r="K40" s="196"/>
    </row>
    <row r="41" spans="2:11" customFormat="1" ht="15" customHeight="1">
      <c r="B41" s="199"/>
      <c r="C41" s="200"/>
      <c r="D41" s="198"/>
      <c r="E41" s="201" t="s">
        <v>113</v>
      </c>
      <c r="F41" s="198"/>
      <c r="G41" s="319" t="s">
        <v>537</v>
      </c>
      <c r="H41" s="319"/>
      <c r="I41" s="319"/>
      <c r="J41" s="319"/>
      <c r="K41" s="196"/>
    </row>
    <row r="42" spans="2:11" customFormat="1" ht="15" customHeight="1">
      <c r="B42" s="199"/>
      <c r="C42" s="200"/>
      <c r="D42" s="198"/>
      <c r="E42" s="201" t="s">
        <v>538</v>
      </c>
      <c r="F42" s="198"/>
      <c r="G42" s="319" t="s">
        <v>539</v>
      </c>
      <c r="H42" s="319"/>
      <c r="I42" s="319"/>
      <c r="J42" s="319"/>
      <c r="K42" s="196"/>
    </row>
    <row r="43" spans="2:11" customFormat="1" ht="15" customHeight="1">
      <c r="B43" s="199"/>
      <c r="C43" s="200"/>
      <c r="D43" s="198"/>
      <c r="E43" s="201"/>
      <c r="F43" s="198"/>
      <c r="G43" s="319" t="s">
        <v>540</v>
      </c>
      <c r="H43" s="319"/>
      <c r="I43" s="319"/>
      <c r="J43" s="319"/>
      <c r="K43" s="196"/>
    </row>
    <row r="44" spans="2:11" customFormat="1" ht="15" customHeight="1">
      <c r="B44" s="199"/>
      <c r="C44" s="200"/>
      <c r="D44" s="198"/>
      <c r="E44" s="201" t="s">
        <v>541</v>
      </c>
      <c r="F44" s="198"/>
      <c r="G44" s="319" t="s">
        <v>542</v>
      </c>
      <c r="H44" s="319"/>
      <c r="I44" s="319"/>
      <c r="J44" s="319"/>
      <c r="K44" s="196"/>
    </row>
    <row r="45" spans="2:11" customFormat="1" ht="15" customHeight="1">
      <c r="B45" s="199"/>
      <c r="C45" s="200"/>
      <c r="D45" s="198"/>
      <c r="E45" s="201" t="s">
        <v>115</v>
      </c>
      <c r="F45" s="198"/>
      <c r="G45" s="319" t="s">
        <v>543</v>
      </c>
      <c r="H45" s="319"/>
      <c r="I45" s="319"/>
      <c r="J45" s="319"/>
      <c r="K45" s="196"/>
    </row>
    <row r="46" spans="2:11" customFormat="1" ht="12.75" customHeight="1">
      <c r="B46" s="199"/>
      <c r="C46" s="200"/>
      <c r="D46" s="198"/>
      <c r="E46" s="198"/>
      <c r="F46" s="198"/>
      <c r="G46" s="198"/>
      <c r="H46" s="198"/>
      <c r="I46" s="198"/>
      <c r="J46" s="198"/>
      <c r="K46" s="196"/>
    </row>
    <row r="47" spans="2:11" customFormat="1" ht="15" customHeight="1">
      <c r="B47" s="199"/>
      <c r="C47" s="200"/>
      <c r="D47" s="319" t="s">
        <v>544</v>
      </c>
      <c r="E47" s="319"/>
      <c r="F47" s="319"/>
      <c r="G47" s="319"/>
      <c r="H47" s="319"/>
      <c r="I47" s="319"/>
      <c r="J47" s="319"/>
      <c r="K47" s="196"/>
    </row>
    <row r="48" spans="2:11" customFormat="1" ht="15" customHeight="1">
      <c r="B48" s="199"/>
      <c r="C48" s="200"/>
      <c r="D48" s="200"/>
      <c r="E48" s="319" t="s">
        <v>545</v>
      </c>
      <c r="F48" s="319"/>
      <c r="G48" s="319"/>
      <c r="H48" s="319"/>
      <c r="I48" s="319"/>
      <c r="J48" s="319"/>
      <c r="K48" s="196"/>
    </row>
    <row r="49" spans="2:11" customFormat="1" ht="15" customHeight="1">
      <c r="B49" s="199"/>
      <c r="C49" s="200"/>
      <c r="D49" s="200"/>
      <c r="E49" s="319" t="s">
        <v>546</v>
      </c>
      <c r="F49" s="319"/>
      <c r="G49" s="319"/>
      <c r="H49" s="319"/>
      <c r="I49" s="319"/>
      <c r="J49" s="319"/>
      <c r="K49" s="196"/>
    </row>
    <row r="50" spans="2:11" customFormat="1" ht="15" customHeight="1">
      <c r="B50" s="199"/>
      <c r="C50" s="200"/>
      <c r="D50" s="200"/>
      <c r="E50" s="319" t="s">
        <v>547</v>
      </c>
      <c r="F50" s="319"/>
      <c r="G50" s="319"/>
      <c r="H50" s="319"/>
      <c r="I50" s="319"/>
      <c r="J50" s="319"/>
      <c r="K50" s="196"/>
    </row>
    <row r="51" spans="2:11" customFormat="1" ht="15" customHeight="1">
      <c r="B51" s="199"/>
      <c r="C51" s="200"/>
      <c r="D51" s="319" t="s">
        <v>548</v>
      </c>
      <c r="E51" s="319"/>
      <c r="F51" s="319"/>
      <c r="G51" s="319"/>
      <c r="H51" s="319"/>
      <c r="I51" s="319"/>
      <c r="J51" s="319"/>
      <c r="K51" s="196"/>
    </row>
    <row r="52" spans="2:11" customFormat="1" ht="25.5" customHeight="1">
      <c r="B52" s="195"/>
      <c r="C52" s="320" t="s">
        <v>549</v>
      </c>
      <c r="D52" s="320"/>
      <c r="E52" s="320"/>
      <c r="F52" s="320"/>
      <c r="G52" s="320"/>
      <c r="H52" s="320"/>
      <c r="I52" s="320"/>
      <c r="J52" s="320"/>
      <c r="K52" s="196"/>
    </row>
    <row r="53" spans="2:11" customFormat="1" ht="5.25" customHeight="1">
      <c r="B53" s="195"/>
      <c r="C53" s="197"/>
      <c r="D53" s="197"/>
      <c r="E53" s="197"/>
      <c r="F53" s="197"/>
      <c r="G53" s="197"/>
      <c r="H53" s="197"/>
      <c r="I53" s="197"/>
      <c r="J53" s="197"/>
      <c r="K53" s="196"/>
    </row>
    <row r="54" spans="2:11" customFormat="1" ht="15" customHeight="1">
      <c r="B54" s="195"/>
      <c r="C54" s="319" t="s">
        <v>550</v>
      </c>
      <c r="D54" s="319"/>
      <c r="E54" s="319"/>
      <c r="F54" s="319"/>
      <c r="G54" s="319"/>
      <c r="H54" s="319"/>
      <c r="I54" s="319"/>
      <c r="J54" s="319"/>
      <c r="K54" s="196"/>
    </row>
    <row r="55" spans="2:11" customFormat="1" ht="15" customHeight="1">
      <c r="B55" s="195"/>
      <c r="C55" s="319" t="s">
        <v>551</v>
      </c>
      <c r="D55" s="319"/>
      <c r="E55" s="319"/>
      <c r="F55" s="319"/>
      <c r="G55" s="319"/>
      <c r="H55" s="319"/>
      <c r="I55" s="319"/>
      <c r="J55" s="319"/>
      <c r="K55" s="196"/>
    </row>
    <row r="56" spans="2:11" customFormat="1" ht="12.75" customHeight="1">
      <c r="B56" s="195"/>
      <c r="C56" s="198"/>
      <c r="D56" s="198"/>
      <c r="E56" s="198"/>
      <c r="F56" s="198"/>
      <c r="G56" s="198"/>
      <c r="H56" s="198"/>
      <c r="I56" s="198"/>
      <c r="J56" s="198"/>
      <c r="K56" s="196"/>
    </row>
    <row r="57" spans="2:11" customFormat="1" ht="15" customHeight="1">
      <c r="B57" s="195"/>
      <c r="C57" s="319" t="s">
        <v>552</v>
      </c>
      <c r="D57" s="319"/>
      <c r="E57" s="319"/>
      <c r="F57" s="319"/>
      <c r="G57" s="319"/>
      <c r="H57" s="319"/>
      <c r="I57" s="319"/>
      <c r="J57" s="319"/>
      <c r="K57" s="196"/>
    </row>
    <row r="58" spans="2:11" customFormat="1" ht="15" customHeight="1">
      <c r="B58" s="195"/>
      <c r="C58" s="200"/>
      <c r="D58" s="319" t="s">
        <v>553</v>
      </c>
      <c r="E58" s="319"/>
      <c r="F58" s="319"/>
      <c r="G58" s="319"/>
      <c r="H58" s="319"/>
      <c r="I58" s="319"/>
      <c r="J58" s="319"/>
      <c r="K58" s="196"/>
    </row>
    <row r="59" spans="2:11" customFormat="1" ht="15" customHeight="1">
      <c r="B59" s="195"/>
      <c r="C59" s="200"/>
      <c r="D59" s="319" t="s">
        <v>554</v>
      </c>
      <c r="E59" s="319"/>
      <c r="F59" s="319"/>
      <c r="G59" s="319"/>
      <c r="H59" s="319"/>
      <c r="I59" s="319"/>
      <c r="J59" s="319"/>
      <c r="K59" s="196"/>
    </row>
    <row r="60" spans="2:11" customFormat="1" ht="15" customHeight="1">
      <c r="B60" s="195"/>
      <c r="C60" s="200"/>
      <c r="D60" s="319" t="s">
        <v>555</v>
      </c>
      <c r="E60" s="319"/>
      <c r="F60" s="319"/>
      <c r="G60" s="319"/>
      <c r="H60" s="319"/>
      <c r="I60" s="319"/>
      <c r="J60" s="319"/>
      <c r="K60" s="196"/>
    </row>
    <row r="61" spans="2:11" customFormat="1" ht="15" customHeight="1">
      <c r="B61" s="195"/>
      <c r="C61" s="200"/>
      <c r="D61" s="319" t="s">
        <v>556</v>
      </c>
      <c r="E61" s="319"/>
      <c r="F61" s="319"/>
      <c r="G61" s="319"/>
      <c r="H61" s="319"/>
      <c r="I61" s="319"/>
      <c r="J61" s="319"/>
      <c r="K61" s="196"/>
    </row>
    <row r="62" spans="2:11" customFormat="1" ht="15" customHeight="1">
      <c r="B62" s="195"/>
      <c r="C62" s="200"/>
      <c r="D62" s="321" t="s">
        <v>557</v>
      </c>
      <c r="E62" s="321"/>
      <c r="F62" s="321"/>
      <c r="G62" s="321"/>
      <c r="H62" s="321"/>
      <c r="I62" s="321"/>
      <c r="J62" s="321"/>
      <c r="K62" s="196"/>
    </row>
    <row r="63" spans="2:11" customFormat="1" ht="15" customHeight="1">
      <c r="B63" s="195"/>
      <c r="C63" s="200"/>
      <c r="D63" s="319" t="s">
        <v>558</v>
      </c>
      <c r="E63" s="319"/>
      <c r="F63" s="319"/>
      <c r="G63" s="319"/>
      <c r="H63" s="319"/>
      <c r="I63" s="319"/>
      <c r="J63" s="319"/>
      <c r="K63" s="196"/>
    </row>
    <row r="64" spans="2:11" customFormat="1" ht="12.75" customHeight="1">
      <c r="B64" s="195"/>
      <c r="C64" s="200"/>
      <c r="D64" s="200"/>
      <c r="E64" s="203"/>
      <c r="F64" s="200"/>
      <c r="G64" s="200"/>
      <c r="H64" s="200"/>
      <c r="I64" s="200"/>
      <c r="J64" s="200"/>
      <c r="K64" s="196"/>
    </row>
    <row r="65" spans="2:11" customFormat="1" ht="15" customHeight="1">
      <c r="B65" s="195"/>
      <c r="C65" s="200"/>
      <c r="D65" s="319" t="s">
        <v>559</v>
      </c>
      <c r="E65" s="319"/>
      <c r="F65" s="319"/>
      <c r="G65" s="319"/>
      <c r="H65" s="319"/>
      <c r="I65" s="319"/>
      <c r="J65" s="319"/>
      <c r="K65" s="196"/>
    </row>
    <row r="66" spans="2:11" customFormat="1" ht="15" customHeight="1">
      <c r="B66" s="195"/>
      <c r="C66" s="200"/>
      <c r="D66" s="321" t="s">
        <v>560</v>
      </c>
      <c r="E66" s="321"/>
      <c r="F66" s="321"/>
      <c r="G66" s="321"/>
      <c r="H66" s="321"/>
      <c r="I66" s="321"/>
      <c r="J66" s="321"/>
      <c r="K66" s="196"/>
    </row>
    <row r="67" spans="2:11" customFormat="1" ht="15" customHeight="1">
      <c r="B67" s="195"/>
      <c r="C67" s="200"/>
      <c r="D67" s="319" t="s">
        <v>561</v>
      </c>
      <c r="E67" s="319"/>
      <c r="F67" s="319"/>
      <c r="G67" s="319"/>
      <c r="H67" s="319"/>
      <c r="I67" s="319"/>
      <c r="J67" s="319"/>
      <c r="K67" s="196"/>
    </row>
    <row r="68" spans="2:11" customFormat="1" ht="15" customHeight="1">
      <c r="B68" s="195"/>
      <c r="C68" s="200"/>
      <c r="D68" s="319" t="s">
        <v>562</v>
      </c>
      <c r="E68" s="319"/>
      <c r="F68" s="319"/>
      <c r="G68" s="319"/>
      <c r="H68" s="319"/>
      <c r="I68" s="319"/>
      <c r="J68" s="319"/>
      <c r="K68" s="196"/>
    </row>
    <row r="69" spans="2:11" customFormat="1" ht="15" customHeight="1">
      <c r="B69" s="195"/>
      <c r="C69" s="200"/>
      <c r="D69" s="319" t="s">
        <v>563</v>
      </c>
      <c r="E69" s="319"/>
      <c r="F69" s="319"/>
      <c r="G69" s="319"/>
      <c r="H69" s="319"/>
      <c r="I69" s="319"/>
      <c r="J69" s="319"/>
      <c r="K69" s="196"/>
    </row>
    <row r="70" spans="2:11" customFormat="1" ht="15" customHeight="1">
      <c r="B70" s="195"/>
      <c r="C70" s="200"/>
      <c r="D70" s="319" t="s">
        <v>564</v>
      </c>
      <c r="E70" s="319"/>
      <c r="F70" s="319"/>
      <c r="G70" s="319"/>
      <c r="H70" s="319"/>
      <c r="I70" s="319"/>
      <c r="J70" s="319"/>
      <c r="K70" s="196"/>
    </row>
    <row r="71" spans="2:11" customFormat="1" ht="12.75" customHeight="1">
      <c r="B71" s="204"/>
      <c r="C71" s="205"/>
      <c r="D71" s="205"/>
      <c r="E71" s="205"/>
      <c r="F71" s="205"/>
      <c r="G71" s="205"/>
      <c r="H71" s="205"/>
      <c r="I71" s="205"/>
      <c r="J71" s="205"/>
      <c r="K71" s="206"/>
    </row>
    <row r="72" spans="2:11" customFormat="1" ht="18.75" customHeight="1">
      <c r="B72" s="207"/>
      <c r="C72" s="207"/>
      <c r="D72" s="207"/>
      <c r="E72" s="207"/>
      <c r="F72" s="207"/>
      <c r="G72" s="207"/>
      <c r="H72" s="207"/>
      <c r="I72" s="207"/>
      <c r="J72" s="207"/>
      <c r="K72" s="208"/>
    </row>
    <row r="73" spans="2:11" customFormat="1" ht="18.75" customHeight="1">
      <c r="B73" s="208"/>
      <c r="C73" s="208"/>
      <c r="D73" s="208"/>
      <c r="E73" s="208"/>
      <c r="F73" s="208"/>
      <c r="G73" s="208"/>
      <c r="H73" s="208"/>
      <c r="I73" s="208"/>
      <c r="J73" s="208"/>
      <c r="K73" s="208"/>
    </row>
    <row r="74" spans="2:11" customFormat="1" ht="7.5" customHeight="1">
      <c r="B74" s="209"/>
      <c r="C74" s="210"/>
      <c r="D74" s="210"/>
      <c r="E74" s="210"/>
      <c r="F74" s="210"/>
      <c r="G74" s="210"/>
      <c r="H74" s="210"/>
      <c r="I74" s="210"/>
      <c r="J74" s="210"/>
      <c r="K74" s="211"/>
    </row>
    <row r="75" spans="2:11" customFormat="1" ht="45" customHeight="1">
      <c r="B75" s="212"/>
      <c r="C75" s="314" t="s">
        <v>565</v>
      </c>
      <c r="D75" s="314"/>
      <c r="E75" s="314"/>
      <c r="F75" s="314"/>
      <c r="G75" s="314"/>
      <c r="H75" s="314"/>
      <c r="I75" s="314"/>
      <c r="J75" s="314"/>
      <c r="K75" s="213"/>
    </row>
    <row r="76" spans="2:11" customFormat="1" ht="17.25" customHeight="1">
      <c r="B76" s="212"/>
      <c r="C76" s="214" t="s">
        <v>566</v>
      </c>
      <c r="D76" s="214"/>
      <c r="E76" s="214"/>
      <c r="F76" s="214" t="s">
        <v>567</v>
      </c>
      <c r="G76" s="215"/>
      <c r="H76" s="214" t="s">
        <v>53</v>
      </c>
      <c r="I76" s="214" t="s">
        <v>56</v>
      </c>
      <c r="J76" s="214" t="s">
        <v>568</v>
      </c>
      <c r="K76" s="213"/>
    </row>
    <row r="77" spans="2:11" customFormat="1" ht="17.25" customHeight="1">
      <c r="B77" s="212"/>
      <c r="C77" s="216" t="s">
        <v>569</v>
      </c>
      <c r="D77" s="216"/>
      <c r="E77" s="216"/>
      <c r="F77" s="217" t="s">
        <v>570</v>
      </c>
      <c r="G77" s="218"/>
      <c r="H77" s="216"/>
      <c r="I77" s="216"/>
      <c r="J77" s="216" t="s">
        <v>571</v>
      </c>
      <c r="K77" s="213"/>
    </row>
    <row r="78" spans="2:11" customFormat="1" ht="5.25" customHeight="1">
      <c r="B78" s="212"/>
      <c r="C78" s="219"/>
      <c r="D78" s="219"/>
      <c r="E78" s="219"/>
      <c r="F78" s="219"/>
      <c r="G78" s="220"/>
      <c r="H78" s="219"/>
      <c r="I78" s="219"/>
      <c r="J78" s="219"/>
      <c r="K78" s="213"/>
    </row>
    <row r="79" spans="2:11" customFormat="1" ht="15" customHeight="1">
      <c r="B79" s="212"/>
      <c r="C79" s="201" t="s">
        <v>52</v>
      </c>
      <c r="D79" s="221"/>
      <c r="E79" s="221"/>
      <c r="F79" s="222" t="s">
        <v>572</v>
      </c>
      <c r="G79" s="223"/>
      <c r="H79" s="201" t="s">
        <v>573</v>
      </c>
      <c r="I79" s="201" t="s">
        <v>574</v>
      </c>
      <c r="J79" s="201">
        <v>20</v>
      </c>
      <c r="K79" s="213"/>
    </row>
    <row r="80" spans="2:11" customFormat="1" ht="15" customHeight="1">
      <c r="B80" s="212"/>
      <c r="C80" s="201" t="s">
        <v>575</v>
      </c>
      <c r="D80" s="201"/>
      <c r="E80" s="201"/>
      <c r="F80" s="222" t="s">
        <v>572</v>
      </c>
      <c r="G80" s="223"/>
      <c r="H80" s="201" t="s">
        <v>576</v>
      </c>
      <c r="I80" s="201" t="s">
        <v>574</v>
      </c>
      <c r="J80" s="201">
        <v>120</v>
      </c>
      <c r="K80" s="213"/>
    </row>
    <row r="81" spans="2:11" customFormat="1" ht="15" customHeight="1">
      <c r="B81" s="224"/>
      <c r="C81" s="201" t="s">
        <v>577</v>
      </c>
      <c r="D81" s="201"/>
      <c r="E81" s="201"/>
      <c r="F81" s="222" t="s">
        <v>578</v>
      </c>
      <c r="G81" s="223"/>
      <c r="H81" s="201" t="s">
        <v>579</v>
      </c>
      <c r="I81" s="201" t="s">
        <v>574</v>
      </c>
      <c r="J81" s="201">
        <v>50</v>
      </c>
      <c r="K81" s="213"/>
    </row>
    <row r="82" spans="2:11" customFormat="1" ht="15" customHeight="1">
      <c r="B82" s="224"/>
      <c r="C82" s="201" t="s">
        <v>580</v>
      </c>
      <c r="D82" s="201"/>
      <c r="E82" s="201"/>
      <c r="F82" s="222" t="s">
        <v>572</v>
      </c>
      <c r="G82" s="223"/>
      <c r="H82" s="201" t="s">
        <v>581</v>
      </c>
      <c r="I82" s="201" t="s">
        <v>582</v>
      </c>
      <c r="J82" s="201"/>
      <c r="K82" s="213"/>
    </row>
    <row r="83" spans="2:11" customFormat="1" ht="15" customHeight="1">
      <c r="B83" s="224"/>
      <c r="C83" s="201" t="s">
        <v>583</v>
      </c>
      <c r="D83" s="201"/>
      <c r="E83" s="201"/>
      <c r="F83" s="222" t="s">
        <v>578</v>
      </c>
      <c r="G83" s="201"/>
      <c r="H83" s="201" t="s">
        <v>584</v>
      </c>
      <c r="I83" s="201" t="s">
        <v>574</v>
      </c>
      <c r="J83" s="201">
        <v>15</v>
      </c>
      <c r="K83" s="213"/>
    </row>
    <row r="84" spans="2:11" customFormat="1" ht="15" customHeight="1">
      <c r="B84" s="224"/>
      <c r="C84" s="201" t="s">
        <v>585</v>
      </c>
      <c r="D84" s="201"/>
      <c r="E84" s="201"/>
      <c r="F84" s="222" t="s">
        <v>578</v>
      </c>
      <c r="G84" s="201"/>
      <c r="H84" s="201" t="s">
        <v>586</v>
      </c>
      <c r="I84" s="201" t="s">
        <v>574</v>
      </c>
      <c r="J84" s="201">
        <v>15</v>
      </c>
      <c r="K84" s="213"/>
    </row>
    <row r="85" spans="2:11" customFormat="1" ht="15" customHeight="1">
      <c r="B85" s="224"/>
      <c r="C85" s="201" t="s">
        <v>587</v>
      </c>
      <c r="D85" s="201"/>
      <c r="E85" s="201"/>
      <c r="F85" s="222" t="s">
        <v>578</v>
      </c>
      <c r="G85" s="201"/>
      <c r="H85" s="201" t="s">
        <v>588</v>
      </c>
      <c r="I85" s="201" t="s">
        <v>574</v>
      </c>
      <c r="J85" s="201">
        <v>20</v>
      </c>
      <c r="K85" s="213"/>
    </row>
    <row r="86" spans="2:11" customFormat="1" ht="15" customHeight="1">
      <c r="B86" s="224"/>
      <c r="C86" s="201" t="s">
        <v>589</v>
      </c>
      <c r="D86" s="201"/>
      <c r="E86" s="201"/>
      <c r="F86" s="222" t="s">
        <v>578</v>
      </c>
      <c r="G86" s="201"/>
      <c r="H86" s="201" t="s">
        <v>590</v>
      </c>
      <c r="I86" s="201" t="s">
        <v>574</v>
      </c>
      <c r="J86" s="201">
        <v>20</v>
      </c>
      <c r="K86" s="213"/>
    </row>
    <row r="87" spans="2:11" customFormat="1" ht="15" customHeight="1">
      <c r="B87" s="224"/>
      <c r="C87" s="201" t="s">
        <v>591</v>
      </c>
      <c r="D87" s="201"/>
      <c r="E87" s="201"/>
      <c r="F87" s="222" t="s">
        <v>578</v>
      </c>
      <c r="G87" s="223"/>
      <c r="H87" s="201" t="s">
        <v>592</v>
      </c>
      <c r="I87" s="201" t="s">
        <v>574</v>
      </c>
      <c r="J87" s="201">
        <v>50</v>
      </c>
      <c r="K87" s="213"/>
    </row>
    <row r="88" spans="2:11" customFormat="1" ht="15" customHeight="1">
      <c r="B88" s="224"/>
      <c r="C88" s="201" t="s">
        <v>593</v>
      </c>
      <c r="D88" s="201"/>
      <c r="E88" s="201"/>
      <c r="F88" s="222" t="s">
        <v>578</v>
      </c>
      <c r="G88" s="223"/>
      <c r="H88" s="201" t="s">
        <v>594</v>
      </c>
      <c r="I88" s="201" t="s">
        <v>574</v>
      </c>
      <c r="J88" s="201">
        <v>20</v>
      </c>
      <c r="K88" s="213"/>
    </row>
    <row r="89" spans="2:11" customFormat="1" ht="15" customHeight="1">
      <c r="B89" s="224"/>
      <c r="C89" s="201" t="s">
        <v>595</v>
      </c>
      <c r="D89" s="201"/>
      <c r="E89" s="201"/>
      <c r="F89" s="222" t="s">
        <v>578</v>
      </c>
      <c r="G89" s="223"/>
      <c r="H89" s="201" t="s">
        <v>596</v>
      </c>
      <c r="I89" s="201" t="s">
        <v>574</v>
      </c>
      <c r="J89" s="201">
        <v>20</v>
      </c>
      <c r="K89" s="213"/>
    </row>
    <row r="90" spans="2:11" customFormat="1" ht="15" customHeight="1">
      <c r="B90" s="224"/>
      <c r="C90" s="201" t="s">
        <v>597</v>
      </c>
      <c r="D90" s="201"/>
      <c r="E90" s="201"/>
      <c r="F90" s="222" t="s">
        <v>578</v>
      </c>
      <c r="G90" s="223"/>
      <c r="H90" s="201" t="s">
        <v>598</v>
      </c>
      <c r="I90" s="201" t="s">
        <v>574</v>
      </c>
      <c r="J90" s="201">
        <v>50</v>
      </c>
      <c r="K90" s="213"/>
    </row>
    <row r="91" spans="2:11" customFormat="1" ht="15" customHeight="1">
      <c r="B91" s="224"/>
      <c r="C91" s="201" t="s">
        <v>599</v>
      </c>
      <c r="D91" s="201"/>
      <c r="E91" s="201"/>
      <c r="F91" s="222" t="s">
        <v>578</v>
      </c>
      <c r="G91" s="223"/>
      <c r="H91" s="201" t="s">
        <v>599</v>
      </c>
      <c r="I91" s="201" t="s">
        <v>574</v>
      </c>
      <c r="J91" s="201">
        <v>50</v>
      </c>
      <c r="K91" s="213"/>
    </row>
    <row r="92" spans="2:11" customFormat="1" ht="15" customHeight="1">
      <c r="B92" s="224"/>
      <c r="C92" s="201" t="s">
        <v>600</v>
      </c>
      <c r="D92" s="201"/>
      <c r="E92" s="201"/>
      <c r="F92" s="222" t="s">
        <v>578</v>
      </c>
      <c r="G92" s="223"/>
      <c r="H92" s="201" t="s">
        <v>601</v>
      </c>
      <c r="I92" s="201" t="s">
        <v>574</v>
      </c>
      <c r="J92" s="201">
        <v>255</v>
      </c>
      <c r="K92" s="213"/>
    </row>
    <row r="93" spans="2:11" customFormat="1" ht="15" customHeight="1">
      <c r="B93" s="224"/>
      <c r="C93" s="201" t="s">
        <v>602</v>
      </c>
      <c r="D93" s="201"/>
      <c r="E93" s="201"/>
      <c r="F93" s="222" t="s">
        <v>572</v>
      </c>
      <c r="G93" s="223"/>
      <c r="H93" s="201" t="s">
        <v>603</v>
      </c>
      <c r="I93" s="201" t="s">
        <v>604</v>
      </c>
      <c r="J93" s="201"/>
      <c r="K93" s="213"/>
    </row>
    <row r="94" spans="2:11" customFormat="1" ht="15" customHeight="1">
      <c r="B94" s="224"/>
      <c r="C94" s="201" t="s">
        <v>605</v>
      </c>
      <c r="D94" s="201"/>
      <c r="E94" s="201"/>
      <c r="F94" s="222" t="s">
        <v>572</v>
      </c>
      <c r="G94" s="223"/>
      <c r="H94" s="201" t="s">
        <v>606</v>
      </c>
      <c r="I94" s="201" t="s">
        <v>607</v>
      </c>
      <c r="J94" s="201"/>
      <c r="K94" s="213"/>
    </row>
    <row r="95" spans="2:11" customFormat="1" ht="15" customHeight="1">
      <c r="B95" s="224"/>
      <c r="C95" s="201" t="s">
        <v>608</v>
      </c>
      <c r="D95" s="201"/>
      <c r="E95" s="201"/>
      <c r="F95" s="222" t="s">
        <v>572</v>
      </c>
      <c r="G95" s="223"/>
      <c r="H95" s="201" t="s">
        <v>608</v>
      </c>
      <c r="I95" s="201" t="s">
        <v>607</v>
      </c>
      <c r="J95" s="201"/>
      <c r="K95" s="213"/>
    </row>
    <row r="96" spans="2:11" customFormat="1" ht="15" customHeight="1">
      <c r="B96" s="224"/>
      <c r="C96" s="201" t="s">
        <v>37</v>
      </c>
      <c r="D96" s="201"/>
      <c r="E96" s="201"/>
      <c r="F96" s="222" t="s">
        <v>572</v>
      </c>
      <c r="G96" s="223"/>
      <c r="H96" s="201" t="s">
        <v>609</v>
      </c>
      <c r="I96" s="201" t="s">
        <v>607</v>
      </c>
      <c r="J96" s="201"/>
      <c r="K96" s="213"/>
    </row>
    <row r="97" spans="2:11" customFormat="1" ht="15" customHeight="1">
      <c r="B97" s="224"/>
      <c r="C97" s="201" t="s">
        <v>47</v>
      </c>
      <c r="D97" s="201"/>
      <c r="E97" s="201"/>
      <c r="F97" s="222" t="s">
        <v>572</v>
      </c>
      <c r="G97" s="223"/>
      <c r="H97" s="201" t="s">
        <v>610</v>
      </c>
      <c r="I97" s="201" t="s">
        <v>607</v>
      </c>
      <c r="J97" s="201"/>
      <c r="K97" s="213"/>
    </row>
    <row r="98" spans="2:11" customFormat="1" ht="15" customHeight="1">
      <c r="B98" s="225"/>
      <c r="C98" s="226"/>
      <c r="D98" s="226"/>
      <c r="E98" s="226"/>
      <c r="F98" s="226"/>
      <c r="G98" s="226"/>
      <c r="H98" s="226"/>
      <c r="I98" s="226"/>
      <c r="J98" s="226"/>
      <c r="K98" s="227"/>
    </row>
    <row r="99" spans="2:11" customFormat="1" ht="18.75" customHeight="1">
      <c r="B99" s="228"/>
      <c r="C99" s="229"/>
      <c r="D99" s="229"/>
      <c r="E99" s="229"/>
      <c r="F99" s="229"/>
      <c r="G99" s="229"/>
      <c r="H99" s="229"/>
      <c r="I99" s="229"/>
      <c r="J99" s="229"/>
      <c r="K99" s="228"/>
    </row>
    <row r="100" spans="2:11" customFormat="1" ht="18.75" customHeight="1">
      <c r="B100" s="208"/>
      <c r="C100" s="208"/>
      <c r="D100" s="208"/>
      <c r="E100" s="208"/>
      <c r="F100" s="208"/>
      <c r="G100" s="208"/>
      <c r="H100" s="208"/>
      <c r="I100" s="208"/>
      <c r="J100" s="208"/>
      <c r="K100" s="208"/>
    </row>
    <row r="101" spans="2:11" customFormat="1" ht="7.5" customHeight="1">
      <c r="B101" s="209"/>
      <c r="C101" s="210"/>
      <c r="D101" s="210"/>
      <c r="E101" s="210"/>
      <c r="F101" s="210"/>
      <c r="G101" s="210"/>
      <c r="H101" s="210"/>
      <c r="I101" s="210"/>
      <c r="J101" s="210"/>
      <c r="K101" s="211"/>
    </row>
    <row r="102" spans="2:11" customFormat="1" ht="45" customHeight="1">
      <c r="B102" s="212"/>
      <c r="C102" s="314" t="s">
        <v>611</v>
      </c>
      <c r="D102" s="314"/>
      <c r="E102" s="314"/>
      <c r="F102" s="314"/>
      <c r="G102" s="314"/>
      <c r="H102" s="314"/>
      <c r="I102" s="314"/>
      <c r="J102" s="314"/>
      <c r="K102" s="213"/>
    </row>
    <row r="103" spans="2:11" customFormat="1" ht="17.25" customHeight="1">
      <c r="B103" s="212"/>
      <c r="C103" s="214" t="s">
        <v>566</v>
      </c>
      <c r="D103" s="214"/>
      <c r="E103" s="214"/>
      <c r="F103" s="214" t="s">
        <v>567</v>
      </c>
      <c r="G103" s="215"/>
      <c r="H103" s="214" t="s">
        <v>53</v>
      </c>
      <c r="I103" s="214" t="s">
        <v>56</v>
      </c>
      <c r="J103" s="214" t="s">
        <v>568</v>
      </c>
      <c r="K103" s="213"/>
    </row>
    <row r="104" spans="2:11" customFormat="1" ht="17.25" customHeight="1">
      <c r="B104" s="212"/>
      <c r="C104" s="216" t="s">
        <v>569</v>
      </c>
      <c r="D104" s="216"/>
      <c r="E104" s="216"/>
      <c r="F104" s="217" t="s">
        <v>570</v>
      </c>
      <c r="G104" s="218"/>
      <c r="H104" s="216"/>
      <c r="I104" s="216"/>
      <c r="J104" s="216" t="s">
        <v>571</v>
      </c>
      <c r="K104" s="213"/>
    </row>
    <row r="105" spans="2:11" customFormat="1" ht="5.25" customHeight="1">
      <c r="B105" s="212"/>
      <c r="C105" s="214"/>
      <c r="D105" s="214"/>
      <c r="E105" s="214"/>
      <c r="F105" s="214"/>
      <c r="G105" s="230"/>
      <c r="H105" s="214"/>
      <c r="I105" s="214"/>
      <c r="J105" s="214"/>
      <c r="K105" s="213"/>
    </row>
    <row r="106" spans="2:11" customFormat="1" ht="15" customHeight="1">
      <c r="B106" s="212"/>
      <c r="C106" s="201" t="s">
        <v>52</v>
      </c>
      <c r="D106" s="221"/>
      <c r="E106" s="221"/>
      <c r="F106" s="222" t="s">
        <v>572</v>
      </c>
      <c r="G106" s="201"/>
      <c r="H106" s="201" t="s">
        <v>612</v>
      </c>
      <c r="I106" s="201" t="s">
        <v>574</v>
      </c>
      <c r="J106" s="201">
        <v>20</v>
      </c>
      <c r="K106" s="213"/>
    </row>
    <row r="107" spans="2:11" customFormat="1" ht="15" customHeight="1">
      <c r="B107" s="212"/>
      <c r="C107" s="201" t="s">
        <v>575</v>
      </c>
      <c r="D107" s="201"/>
      <c r="E107" s="201"/>
      <c r="F107" s="222" t="s">
        <v>572</v>
      </c>
      <c r="G107" s="201"/>
      <c r="H107" s="201" t="s">
        <v>612</v>
      </c>
      <c r="I107" s="201" t="s">
        <v>574</v>
      </c>
      <c r="J107" s="201">
        <v>120</v>
      </c>
      <c r="K107" s="213"/>
    </row>
    <row r="108" spans="2:11" customFormat="1" ht="15" customHeight="1">
      <c r="B108" s="224"/>
      <c r="C108" s="201" t="s">
        <v>577</v>
      </c>
      <c r="D108" s="201"/>
      <c r="E108" s="201"/>
      <c r="F108" s="222" t="s">
        <v>578</v>
      </c>
      <c r="G108" s="201"/>
      <c r="H108" s="201" t="s">
        <v>612</v>
      </c>
      <c r="I108" s="201" t="s">
        <v>574</v>
      </c>
      <c r="J108" s="201">
        <v>50</v>
      </c>
      <c r="K108" s="213"/>
    </row>
    <row r="109" spans="2:11" customFormat="1" ht="15" customHeight="1">
      <c r="B109" s="224"/>
      <c r="C109" s="201" t="s">
        <v>580</v>
      </c>
      <c r="D109" s="201"/>
      <c r="E109" s="201"/>
      <c r="F109" s="222" t="s">
        <v>572</v>
      </c>
      <c r="G109" s="201"/>
      <c r="H109" s="201" t="s">
        <v>612</v>
      </c>
      <c r="I109" s="201" t="s">
        <v>582</v>
      </c>
      <c r="J109" s="201"/>
      <c r="K109" s="213"/>
    </row>
    <row r="110" spans="2:11" customFormat="1" ht="15" customHeight="1">
      <c r="B110" s="224"/>
      <c r="C110" s="201" t="s">
        <v>591</v>
      </c>
      <c r="D110" s="201"/>
      <c r="E110" s="201"/>
      <c r="F110" s="222" t="s">
        <v>578</v>
      </c>
      <c r="G110" s="201"/>
      <c r="H110" s="201" t="s">
        <v>612</v>
      </c>
      <c r="I110" s="201" t="s">
        <v>574</v>
      </c>
      <c r="J110" s="201">
        <v>50</v>
      </c>
      <c r="K110" s="213"/>
    </row>
    <row r="111" spans="2:11" customFormat="1" ht="15" customHeight="1">
      <c r="B111" s="224"/>
      <c r="C111" s="201" t="s">
        <v>599</v>
      </c>
      <c r="D111" s="201"/>
      <c r="E111" s="201"/>
      <c r="F111" s="222" t="s">
        <v>578</v>
      </c>
      <c r="G111" s="201"/>
      <c r="H111" s="201" t="s">
        <v>612</v>
      </c>
      <c r="I111" s="201" t="s">
        <v>574</v>
      </c>
      <c r="J111" s="201">
        <v>50</v>
      </c>
      <c r="K111" s="213"/>
    </row>
    <row r="112" spans="2:11" customFormat="1" ht="15" customHeight="1">
      <c r="B112" s="224"/>
      <c r="C112" s="201" t="s">
        <v>597</v>
      </c>
      <c r="D112" s="201"/>
      <c r="E112" s="201"/>
      <c r="F112" s="222" t="s">
        <v>578</v>
      </c>
      <c r="G112" s="201"/>
      <c r="H112" s="201" t="s">
        <v>612</v>
      </c>
      <c r="I112" s="201" t="s">
        <v>574</v>
      </c>
      <c r="J112" s="201">
        <v>50</v>
      </c>
      <c r="K112" s="213"/>
    </row>
    <row r="113" spans="2:11" customFormat="1" ht="15" customHeight="1">
      <c r="B113" s="224"/>
      <c r="C113" s="201" t="s">
        <v>52</v>
      </c>
      <c r="D113" s="201"/>
      <c r="E113" s="201"/>
      <c r="F113" s="222" t="s">
        <v>572</v>
      </c>
      <c r="G113" s="201"/>
      <c r="H113" s="201" t="s">
        <v>613</v>
      </c>
      <c r="I113" s="201" t="s">
        <v>574</v>
      </c>
      <c r="J113" s="201">
        <v>20</v>
      </c>
      <c r="K113" s="213"/>
    </row>
    <row r="114" spans="2:11" customFormat="1" ht="15" customHeight="1">
      <c r="B114" s="224"/>
      <c r="C114" s="201" t="s">
        <v>614</v>
      </c>
      <c r="D114" s="201"/>
      <c r="E114" s="201"/>
      <c r="F114" s="222" t="s">
        <v>572</v>
      </c>
      <c r="G114" s="201"/>
      <c r="H114" s="201" t="s">
        <v>615</v>
      </c>
      <c r="I114" s="201" t="s">
        <v>574</v>
      </c>
      <c r="J114" s="201">
        <v>120</v>
      </c>
      <c r="K114" s="213"/>
    </row>
    <row r="115" spans="2:11" customFormat="1" ht="15" customHeight="1">
      <c r="B115" s="224"/>
      <c r="C115" s="201" t="s">
        <v>37</v>
      </c>
      <c r="D115" s="201"/>
      <c r="E115" s="201"/>
      <c r="F115" s="222" t="s">
        <v>572</v>
      </c>
      <c r="G115" s="201"/>
      <c r="H115" s="201" t="s">
        <v>616</v>
      </c>
      <c r="I115" s="201" t="s">
        <v>607</v>
      </c>
      <c r="J115" s="201"/>
      <c r="K115" s="213"/>
    </row>
    <row r="116" spans="2:11" customFormat="1" ht="15" customHeight="1">
      <c r="B116" s="224"/>
      <c r="C116" s="201" t="s">
        <v>47</v>
      </c>
      <c r="D116" s="201"/>
      <c r="E116" s="201"/>
      <c r="F116" s="222" t="s">
        <v>572</v>
      </c>
      <c r="G116" s="201"/>
      <c r="H116" s="201" t="s">
        <v>617</v>
      </c>
      <c r="I116" s="201" t="s">
        <v>607</v>
      </c>
      <c r="J116" s="201"/>
      <c r="K116" s="213"/>
    </row>
    <row r="117" spans="2:11" customFormat="1" ht="15" customHeight="1">
      <c r="B117" s="224"/>
      <c r="C117" s="201" t="s">
        <v>56</v>
      </c>
      <c r="D117" s="201"/>
      <c r="E117" s="201"/>
      <c r="F117" s="222" t="s">
        <v>572</v>
      </c>
      <c r="G117" s="201"/>
      <c r="H117" s="201" t="s">
        <v>618</v>
      </c>
      <c r="I117" s="201" t="s">
        <v>619</v>
      </c>
      <c r="J117" s="201"/>
      <c r="K117" s="213"/>
    </row>
    <row r="118" spans="2:11" customFormat="1" ht="15" customHeight="1">
      <c r="B118" s="225"/>
      <c r="C118" s="231"/>
      <c r="D118" s="231"/>
      <c r="E118" s="231"/>
      <c r="F118" s="231"/>
      <c r="G118" s="231"/>
      <c r="H118" s="231"/>
      <c r="I118" s="231"/>
      <c r="J118" s="231"/>
      <c r="K118" s="227"/>
    </row>
    <row r="119" spans="2:11" customFormat="1" ht="18.75" customHeight="1">
      <c r="B119" s="232"/>
      <c r="C119" s="233"/>
      <c r="D119" s="233"/>
      <c r="E119" s="233"/>
      <c r="F119" s="234"/>
      <c r="G119" s="233"/>
      <c r="H119" s="233"/>
      <c r="I119" s="233"/>
      <c r="J119" s="233"/>
      <c r="K119" s="232"/>
    </row>
    <row r="120" spans="2:11" customFormat="1" ht="18.75" customHeight="1">
      <c r="B120" s="208"/>
      <c r="C120" s="208"/>
      <c r="D120" s="208"/>
      <c r="E120" s="208"/>
      <c r="F120" s="208"/>
      <c r="G120" s="208"/>
      <c r="H120" s="208"/>
      <c r="I120" s="208"/>
      <c r="J120" s="208"/>
      <c r="K120" s="208"/>
    </row>
    <row r="121" spans="2:11" customFormat="1" ht="7.5" customHeight="1">
      <c r="B121" s="235"/>
      <c r="C121" s="236"/>
      <c r="D121" s="236"/>
      <c r="E121" s="236"/>
      <c r="F121" s="236"/>
      <c r="G121" s="236"/>
      <c r="H121" s="236"/>
      <c r="I121" s="236"/>
      <c r="J121" s="236"/>
      <c r="K121" s="237"/>
    </row>
    <row r="122" spans="2:11" customFormat="1" ht="45" customHeight="1">
      <c r="B122" s="238"/>
      <c r="C122" s="315" t="s">
        <v>620</v>
      </c>
      <c r="D122" s="315"/>
      <c r="E122" s="315"/>
      <c r="F122" s="315"/>
      <c r="G122" s="315"/>
      <c r="H122" s="315"/>
      <c r="I122" s="315"/>
      <c r="J122" s="315"/>
      <c r="K122" s="239"/>
    </row>
    <row r="123" spans="2:11" customFormat="1" ht="17.25" customHeight="1">
      <c r="B123" s="240"/>
      <c r="C123" s="214" t="s">
        <v>566</v>
      </c>
      <c r="D123" s="214"/>
      <c r="E123" s="214"/>
      <c r="F123" s="214" t="s">
        <v>567</v>
      </c>
      <c r="G123" s="215"/>
      <c r="H123" s="214" t="s">
        <v>53</v>
      </c>
      <c r="I123" s="214" t="s">
        <v>56</v>
      </c>
      <c r="J123" s="214" t="s">
        <v>568</v>
      </c>
      <c r="K123" s="241"/>
    </row>
    <row r="124" spans="2:11" customFormat="1" ht="17.25" customHeight="1">
      <c r="B124" s="240"/>
      <c r="C124" s="216" t="s">
        <v>569</v>
      </c>
      <c r="D124" s="216"/>
      <c r="E124" s="216"/>
      <c r="F124" s="217" t="s">
        <v>570</v>
      </c>
      <c r="G124" s="218"/>
      <c r="H124" s="216"/>
      <c r="I124" s="216"/>
      <c r="J124" s="216" t="s">
        <v>571</v>
      </c>
      <c r="K124" s="241"/>
    </row>
    <row r="125" spans="2:11" customFormat="1" ht="5.25" customHeight="1">
      <c r="B125" s="242"/>
      <c r="C125" s="219"/>
      <c r="D125" s="219"/>
      <c r="E125" s="219"/>
      <c r="F125" s="219"/>
      <c r="G125" s="243"/>
      <c r="H125" s="219"/>
      <c r="I125" s="219"/>
      <c r="J125" s="219"/>
      <c r="K125" s="244"/>
    </row>
    <row r="126" spans="2:11" customFormat="1" ht="15" customHeight="1">
      <c r="B126" s="242"/>
      <c r="C126" s="201" t="s">
        <v>575</v>
      </c>
      <c r="D126" s="221"/>
      <c r="E126" s="221"/>
      <c r="F126" s="222" t="s">
        <v>572</v>
      </c>
      <c r="G126" s="201"/>
      <c r="H126" s="201" t="s">
        <v>612</v>
      </c>
      <c r="I126" s="201" t="s">
        <v>574</v>
      </c>
      <c r="J126" s="201">
        <v>120</v>
      </c>
      <c r="K126" s="245"/>
    </row>
    <row r="127" spans="2:11" customFormat="1" ht="15" customHeight="1">
      <c r="B127" s="242"/>
      <c r="C127" s="201" t="s">
        <v>621</v>
      </c>
      <c r="D127" s="201"/>
      <c r="E127" s="201"/>
      <c r="F127" s="222" t="s">
        <v>572</v>
      </c>
      <c r="G127" s="201"/>
      <c r="H127" s="201" t="s">
        <v>622</v>
      </c>
      <c r="I127" s="201" t="s">
        <v>574</v>
      </c>
      <c r="J127" s="201" t="s">
        <v>623</v>
      </c>
      <c r="K127" s="245"/>
    </row>
    <row r="128" spans="2:11" customFormat="1" ht="15" customHeight="1">
      <c r="B128" s="242"/>
      <c r="C128" s="201" t="s">
        <v>84</v>
      </c>
      <c r="D128" s="201"/>
      <c r="E128" s="201"/>
      <c r="F128" s="222" t="s">
        <v>572</v>
      </c>
      <c r="G128" s="201"/>
      <c r="H128" s="201" t="s">
        <v>624</v>
      </c>
      <c r="I128" s="201" t="s">
        <v>574</v>
      </c>
      <c r="J128" s="201" t="s">
        <v>623</v>
      </c>
      <c r="K128" s="245"/>
    </row>
    <row r="129" spans="2:11" customFormat="1" ht="15" customHeight="1">
      <c r="B129" s="242"/>
      <c r="C129" s="201" t="s">
        <v>583</v>
      </c>
      <c r="D129" s="201"/>
      <c r="E129" s="201"/>
      <c r="F129" s="222" t="s">
        <v>578</v>
      </c>
      <c r="G129" s="201"/>
      <c r="H129" s="201" t="s">
        <v>584</v>
      </c>
      <c r="I129" s="201" t="s">
        <v>574</v>
      </c>
      <c r="J129" s="201">
        <v>15</v>
      </c>
      <c r="K129" s="245"/>
    </row>
    <row r="130" spans="2:11" customFormat="1" ht="15" customHeight="1">
      <c r="B130" s="242"/>
      <c r="C130" s="201" t="s">
        <v>585</v>
      </c>
      <c r="D130" s="201"/>
      <c r="E130" s="201"/>
      <c r="F130" s="222" t="s">
        <v>578</v>
      </c>
      <c r="G130" s="201"/>
      <c r="H130" s="201" t="s">
        <v>586</v>
      </c>
      <c r="I130" s="201" t="s">
        <v>574</v>
      </c>
      <c r="J130" s="201">
        <v>15</v>
      </c>
      <c r="K130" s="245"/>
    </row>
    <row r="131" spans="2:11" customFormat="1" ht="15" customHeight="1">
      <c r="B131" s="242"/>
      <c r="C131" s="201" t="s">
        <v>587</v>
      </c>
      <c r="D131" s="201"/>
      <c r="E131" s="201"/>
      <c r="F131" s="222" t="s">
        <v>578</v>
      </c>
      <c r="G131" s="201"/>
      <c r="H131" s="201" t="s">
        <v>588</v>
      </c>
      <c r="I131" s="201" t="s">
        <v>574</v>
      </c>
      <c r="J131" s="201">
        <v>20</v>
      </c>
      <c r="K131" s="245"/>
    </row>
    <row r="132" spans="2:11" customFormat="1" ht="15" customHeight="1">
      <c r="B132" s="242"/>
      <c r="C132" s="201" t="s">
        <v>589</v>
      </c>
      <c r="D132" s="201"/>
      <c r="E132" s="201"/>
      <c r="F132" s="222" t="s">
        <v>578</v>
      </c>
      <c r="G132" s="201"/>
      <c r="H132" s="201" t="s">
        <v>590</v>
      </c>
      <c r="I132" s="201" t="s">
        <v>574</v>
      </c>
      <c r="J132" s="201">
        <v>20</v>
      </c>
      <c r="K132" s="245"/>
    </row>
    <row r="133" spans="2:11" customFormat="1" ht="15" customHeight="1">
      <c r="B133" s="242"/>
      <c r="C133" s="201" t="s">
        <v>577</v>
      </c>
      <c r="D133" s="201"/>
      <c r="E133" s="201"/>
      <c r="F133" s="222" t="s">
        <v>578</v>
      </c>
      <c r="G133" s="201"/>
      <c r="H133" s="201" t="s">
        <v>612</v>
      </c>
      <c r="I133" s="201" t="s">
        <v>574</v>
      </c>
      <c r="J133" s="201">
        <v>50</v>
      </c>
      <c r="K133" s="245"/>
    </row>
    <row r="134" spans="2:11" customFormat="1" ht="15" customHeight="1">
      <c r="B134" s="242"/>
      <c r="C134" s="201" t="s">
        <v>591</v>
      </c>
      <c r="D134" s="201"/>
      <c r="E134" s="201"/>
      <c r="F134" s="222" t="s">
        <v>578</v>
      </c>
      <c r="G134" s="201"/>
      <c r="H134" s="201" t="s">
        <v>612</v>
      </c>
      <c r="I134" s="201" t="s">
        <v>574</v>
      </c>
      <c r="J134" s="201">
        <v>50</v>
      </c>
      <c r="K134" s="245"/>
    </row>
    <row r="135" spans="2:11" customFormat="1" ht="15" customHeight="1">
      <c r="B135" s="242"/>
      <c r="C135" s="201" t="s">
        <v>597</v>
      </c>
      <c r="D135" s="201"/>
      <c r="E135" s="201"/>
      <c r="F135" s="222" t="s">
        <v>578</v>
      </c>
      <c r="G135" s="201"/>
      <c r="H135" s="201" t="s">
        <v>612</v>
      </c>
      <c r="I135" s="201" t="s">
        <v>574</v>
      </c>
      <c r="J135" s="201">
        <v>50</v>
      </c>
      <c r="K135" s="245"/>
    </row>
    <row r="136" spans="2:11" customFormat="1" ht="15" customHeight="1">
      <c r="B136" s="242"/>
      <c r="C136" s="201" t="s">
        <v>599</v>
      </c>
      <c r="D136" s="201"/>
      <c r="E136" s="201"/>
      <c r="F136" s="222" t="s">
        <v>578</v>
      </c>
      <c r="G136" s="201"/>
      <c r="H136" s="201" t="s">
        <v>612</v>
      </c>
      <c r="I136" s="201" t="s">
        <v>574</v>
      </c>
      <c r="J136" s="201">
        <v>50</v>
      </c>
      <c r="K136" s="245"/>
    </row>
    <row r="137" spans="2:11" customFormat="1" ht="15" customHeight="1">
      <c r="B137" s="242"/>
      <c r="C137" s="201" t="s">
        <v>600</v>
      </c>
      <c r="D137" s="201"/>
      <c r="E137" s="201"/>
      <c r="F137" s="222" t="s">
        <v>578</v>
      </c>
      <c r="G137" s="201"/>
      <c r="H137" s="201" t="s">
        <v>625</v>
      </c>
      <c r="I137" s="201" t="s">
        <v>574</v>
      </c>
      <c r="J137" s="201">
        <v>255</v>
      </c>
      <c r="K137" s="245"/>
    </row>
    <row r="138" spans="2:11" customFormat="1" ht="15" customHeight="1">
      <c r="B138" s="242"/>
      <c r="C138" s="201" t="s">
        <v>602</v>
      </c>
      <c r="D138" s="201"/>
      <c r="E138" s="201"/>
      <c r="F138" s="222" t="s">
        <v>572</v>
      </c>
      <c r="G138" s="201"/>
      <c r="H138" s="201" t="s">
        <v>626</v>
      </c>
      <c r="I138" s="201" t="s">
        <v>604</v>
      </c>
      <c r="J138" s="201"/>
      <c r="K138" s="245"/>
    </row>
    <row r="139" spans="2:11" customFormat="1" ht="15" customHeight="1">
      <c r="B139" s="242"/>
      <c r="C139" s="201" t="s">
        <v>605</v>
      </c>
      <c r="D139" s="201"/>
      <c r="E139" s="201"/>
      <c r="F139" s="222" t="s">
        <v>572</v>
      </c>
      <c r="G139" s="201"/>
      <c r="H139" s="201" t="s">
        <v>627</v>
      </c>
      <c r="I139" s="201" t="s">
        <v>607</v>
      </c>
      <c r="J139" s="201"/>
      <c r="K139" s="245"/>
    </row>
    <row r="140" spans="2:11" customFormat="1" ht="15" customHeight="1">
      <c r="B140" s="242"/>
      <c r="C140" s="201" t="s">
        <v>608</v>
      </c>
      <c r="D140" s="201"/>
      <c r="E140" s="201"/>
      <c r="F140" s="222" t="s">
        <v>572</v>
      </c>
      <c r="G140" s="201"/>
      <c r="H140" s="201" t="s">
        <v>608</v>
      </c>
      <c r="I140" s="201" t="s">
        <v>607</v>
      </c>
      <c r="J140" s="201"/>
      <c r="K140" s="245"/>
    </row>
    <row r="141" spans="2:11" customFormat="1" ht="15" customHeight="1">
      <c r="B141" s="242"/>
      <c r="C141" s="201" t="s">
        <v>37</v>
      </c>
      <c r="D141" s="201"/>
      <c r="E141" s="201"/>
      <c r="F141" s="222" t="s">
        <v>572</v>
      </c>
      <c r="G141" s="201"/>
      <c r="H141" s="201" t="s">
        <v>628</v>
      </c>
      <c r="I141" s="201" t="s">
        <v>607</v>
      </c>
      <c r="J141" s="201"/>
      <c r="K141" s="245"/>
    </row>
    <row r="142" spans="2:11" customFormat="1" ht="15" customHeight="1">
      <c r="B142" s="242"/>
      <c r="C142" s="201" t="s">
        <v>629</v>
      </c>
      <c r="D142" s="201"/>
      <c r="E142" s="201"/>
      <c r="F142" s="222" t="s">
        <v>572</v>
      </c>
      <c r="G142" s="201"/>
      <c r="H142" s="201" t="s">
        <v>630</v>
      </c>
      <c r="I142" s="201" t="s">
        <v>607</v>
      </c>
      <c r="J142" s="201"/>
      <c r="K142" s="245"/>
    </row>
    <row r="143" spans="2:11" customFormat="1" ht="15" customHeight="1">
      <c r="B143" s="246"/>
      <c r="C143" s="247"/>
      <c r="D143" s="247"/>
      <c r="E143" s="247"/>
      <c r="F143" s="247"/>
      <c r="G143" s="247"/>
      <c r="H143" s="247"/>
      <c r="I143" s="247"/>
      <c r="J143" s="247"/>
      <c r="K143" s="248"/>
    </row>
    <row r="144" spans="2:11" customFormat="1" ht="18.75" customHeight="1">
      <c r="B144" s="233"/>
      <c r="C144" s="233"/>
      <c r="D144" s="233"/>
      <c r="E144" s="233"/>
      <c r="F144" s="234"/>
      <c r="G144" s="233"/>
      <c r="H144" s="233"/>
      <c r="I144" s="233"/>
      <c r="J144" s="233"/>
      <c r="K144" s="233"/>
    </row>
    <row r="145" spans="2:11" customFormat="1" ht="18.75" customHeight="1">
      <c r="B145" s="208"/>
      <c r="C145" s="208"/>
      <c r="D145" s="208"/>
      <c r="E145" s="208"/>
      <c r="F145" s="208"/>
      <c r="G145" s="208"/>
      <c r="H145" s="208"/>
      <c r="I145" s="208"/>
      <c r="J145" s="208"/>
      <c r="K145" s="208"/>
    </row>
    <row r="146" spans="2:11" customFormat="1" ht="7.5" customHeight="1">
      <c r="B146" s="209"/>
      <c r="C146" s="210"/>
      <c r="D146" s="210"/>
      <c r="E146" s="210"/>
      <c r="F146" s="210"/>
      <c r="G146" s="210"/>
      <c r="H146" s="210"/>
      <c r="I146" s="210"/>
      <c r="J146" s="210"/>
      <c r="K146" s="211"/>
    </row>
    <row r="147" spans="2:11" customFormat="1" ht="45" customHeight="1">
      <c r="B147" s="212"/>
      <c r="C147" s="314" t="s">
        <v>631</v>
      </c>
      <c r="D147" s="314"/>
      <c r="E147" s="314"/>
      <c r="F147" s="314"/>
      <c r="G147" s="314"/>
      <c r="H147" s="314"/>
      <c r="I147" s="314"/>
      <c r="J147" s="314"/>
      <c r="K147" s="213"/>
    </row>
    <row r="148" spans="2:11" customFormat="1" ht="17.25" customHeight="1">
      <c r="B148" s="212"/>
      <c r="C148" s="214" t="s">
        <v>566</v>
      </c>
      <c r="D148" s="214"/>
      <c r="E148" s="214"/>
      <c r="F148" s="214" t="s">
        <v>567</v>
      </c>
      <c r="G148" s="215"/>
      <c r="H148" s="214" t="s">
        <v>53</v>
      </c>
      <c r="I148" s="214" t="s">
        <v>56</v>
      </c>
      <c r="J148" s="214" t="s">
        <v>568</v>
      </c>
      <c r="K148" s="213"/>
    </row>
    <row r="149" spans="2:11" customFormat="1" ht="17.25" customHeight="1">
      <c r="B149" s="212"/>
      <c r="C149" s="216" t="s">
        <v>569</v>
      </c>
      <c r="D149" s="216"/>
      <c r="E149" s="216"/>
      <c r="F149" s="217" t="s">
        <v>570</v>
      </c>
      <c r="G149" s="218"/>
      <c r="H149" s="216"/>
      <c r="I149" s="216"/>
      <c r="J149" s="216" t="s">
        <v>571</v>
      </c>
      <c r="K149" s="213"/>
    </row>
    <row r="150" spans="2:11" customFormat="1" ht="5.25" customHeight="1">
      <c r="B150" s="224"/>
      <c r="C150" s="219"/>
      <c r="D150" s="219"/>
      <c r="E150" s="219"/>
      <c r="F150" s="219"/>
      <c r="G150" s="220"/>
      <c r="H150" s="219"/>
      <c r="I150" s="219"/>
      <c r="J150" s="219"/>
      <c r="K150" s="245"/>
    </row>
    <row r="151" spans="2:11" customFormat="1" ht="15" customHeight="1">
      <c r="B151" s="224"/>
      <c r="C151" s="249" t="s">
        <v>575</v>
      </c>
      <c r="D151" s="201"/>
      <c r="E151" s="201"/>
      <c r="F151" s="250" t="s">
        <v>572</v>
      </c>
      <c r="G151" s="201"/>
      <c r="H151" s="249" t="s">
        <v>612</v>
      </c>
      <c r="I151" s="249" t="s">
        <v>574</v>
      </c>
      <c r="J151" s="249">
        <v>120</v>
      </c>
      <c r="K151" s="245"/>
    </row>
    <row r="152" spans="2:11" customFormat="1" ht="15" customHeight="1">
      <c r="B152" s="224"/>
      <c r="C152" s="249" t="s">
        <v>621</v>
      </c>
      <c r="D152" s="201"/>
      <c r="E152" s="201"/>
      <c r="F152" s="250" t="s">
        <v>572</v>
      </c>
      <c r="G152" s="201"/>
      <c r="H152" s="249" t="s">
        <v>632</v>
      </c>
      <c r="I152" s="249" t="s">
        <v>574</v>
      </c>
      <c r="J152" s="249" t="s">
        <v>623</v>
      </c>
      <c r="K152" s="245"/>
    </row>
    <row r="153" spans="2:11" customFormat="1" ht="15" customHeight="1">
      <c r="B153" s="224"/>
      <c r="C153" s="249" t="s">
        <v>84</v>
      </c>
      <c r="D153" s="201"/>
      <c r="E153" s="201"/>
      <c r="F153" s="250" t="s">
        <v>572</v>
      </c>
      <c r="G153" s="201"/>
      <c r="H153" s="249" t="s">
        <v>633</v>
      </c>
      <c r="I153" s="249" t="s">
        <v>574</v>
      </c>
      <c r="J153" s="249" t="s">
        <v>623</v>
      </c>
      <c r="K153" s="245"/>
    </row>
    <row r="154" spans="2:11" customFormat="1" ht="15" customHeight="1">
      <c r="B154" s="224"/>
      <c r="C154" s="249" t="s">
        <v>577</v>
      </c>
      <c r="D154" s="201"/>
      <c r="E154" s="201"/>
      <c r="F154" s="250" t="s">
        <v>578</v>
      </c>
      <c r="G154" s="201"/>
      <c r="H154" s="249" t="s">
        <v>612</v>
      </c>
      <c r="I154" s="249" t="s">
        <v>574</v>
      </c>
      <c r="J154" s="249">
        <v>50</v>
      </c>
      <c r="K154" s="245"/>
    </row>
    <row r="155" spans="2:11" customFormat="1" ht="15" customHeight="1">
      <c r="B155" s="224"/>
      <c r="C155" s="249" t="s">
        <v>580</v>
      </c>
      <c r="D155" s="201"/>
      <c r="E155" s="201"/>
      <c r="F155" s="250" t="s">
        <v>572</v>
      </c>
      <c r="G155" s="201"/>
      <c r="H155" s="249" t="s">
        <v>612</v>
      </c>
      <c r="I155" s="249" t="s">
        <v>582</v>
      </c>
      <c r="J155" s="249"/>
      <c r="K155" s="245"/>
    </row>
    <row r="156" spans="2:11" customFormat="1" ht="15" customHeight="1">
      <c r="B156" s="224"/>
      <c r="C156" s="249" t="s">
        <v>591</v>
      </c>
      <c r="D156" s="201"/>
      <c r="E156" s="201"/>
      <c r="F156" s="250" t="s">
        <v>578</v>
      </c>
      <c r="G156" s="201"/>
      <c r="H156" s="249" t="s">
        <v>612</v>
      </c>
      <c r="I156" s="249" t="s">
        <v>574</v>
      </c>
      <c r="J156" s="249">
        <v>50</v>
      </c>
      <c r="K156" s="245"/>
    </row>
    <row r="157" spans="2:11" customFormat="1" ht="15" customHeight="1">
      <c r="B157" s="224"/>
      <c r="C157" s="249" t="s">
        <v>599</v>
      </c>
      <c r="D157" s="201"/>
      <c r="E157" s="201"/>
      <c r="F157" s="250" t="s">
        <v>578</v>
      </c>
      <c r="G157" s="201"/>
      <c r="H157" s="249" t="s">
        <v>612</v>
      </c>
      <c r="I157" s="249" t="s">
        <v>574</v>
      </c>
      <c r="J157" s="249">
        <v>50</v>
      </c>
      <c r="K157" s="245"/>
    </row>
    <row r="158" spans="2:11" customFormat="1" ht="15" customHeight="1">
      <c r="B158" s="224"/>
      <c r="C158" s="249" t="s">
        <v>597</v>
      </c>
      <c r="D158" s="201"/>
      <c r="E158" s="201"/>
      <c r="F158" s="250" t="s">
        <v>578</v>
      </c>
      <c r="G158" s="201"/>
      <c r="H158" s="249" t="s">
        <v>612</v>
      </c>
      <c r="I158" s="249" t="s">
        <v>574</v>
      </c>
      <c r="J158" s="249">
        <v>50</v>
      </c>
      <c r="K158" s="245"/>
    </row>
    <row r="159" spans="2:11" customFormat="1" ht="15" customHeight="1">
      <c r="B159" s="224"/>
      <c r="C159" s="249" t="s">
        <v>93</v>
      </c>
      <c r="D159" s="201"/>
      <c r="E159" s="201"/>
      <c r="F159" s="250" t="s">
        <v>572</v>
      </c>
      <c r="G159" s="201"/>
      <c r="H159" s="249" t="s">
        <v>634</v>
      </c>
      <c r="I159" s="249" t="s">
        <v>574</v>
      </c>
      <c r="J159" s="249" t="s">
        <v>635</v>
      </c>
      <c r="K159" s="245"/>
    </row>
    <row r="160" spans="2:11" customFormat="1" ht="15" customHeight="1">
      <c r="B160" s="224"/>
      <c r="C160" s="249" t="s">
        <v>636</v>
      </c>
      <c r="D160" s="201"/>
      <c r="E160" s="201"/>
      <c r="F160" s="250" t="s">
        <v>572</v>
      </c>
      <c r="G160" s="201"/>
      <c r="H160" s="249" t="s">
        <v>637</v>
      </c>
      <c r="I160" s="249" t="s">
        <v>607</v>
      </c>
      <c r="J160" s="249"/>
      <c r="K160" s="245"/>
    </row>
    <row r="161" spans="2:11" customFormat="1" ht="15" customHeight="1">
      <c r="B161" s="251"/>
      <c r="C161" s="231"/>
      <c r="D161" s="231"/>
      <c r="E161" s="231"/>
      <c r="F161" s="231"/>
      <c r="G161" s="231"/>
      <c r="H161" s="231"/>
      <c r="I161" s="231"/>
      <c r="J161" s="231"/>
      <c r="K161" s="252"/>
    </row>
    <row r="162" spans="2:11" customFormat="1" ht="18.75" customHeight="1">
      <c r="B162" s="233"/>
      <c r="C162" s="243"/>
      <c r="D162" s="243"/>
      <c r="E162" s="243"/>
      <c r="F162" s="253"/>
      <c r="G162" s="243"/>
      <c r="H162" s="243"/>
      <c r="I162" s="243"/>
      <c r="J162" s="243"/>
      <c r="K162" s="233"/>
    </row>
    <row r="163" spans="2:11" customFormat="1" ht="18.75" customHeight="1">
      <c r="B163" s="208"/>
      <c r="C163" s="208"/>
      <c r="D163" s="208"/>
      <c r="E163" s="208"/>
      <c r="F163" s="208"/>
      <c r="G163" s="208"/>
      <c r="H163" s="208"/>
      <c r="I163" s="208"/>
      <c r="J163" s="208"/>
      <c r="K163" s="208"/>
    </row>
    <row r="164" spans="2:11" customFormat="1" ht="7.5" customHeight="1">
      <c r="B164" s="190"/>
      <c r="C164" s="191"/>
      <c r="D164" s="191"/>
      <c r="E164" s="191"/>
      <c r="F164" s="191"/>
      <c r="G164" s="191"/>
      <c r="H164" s="191"/>
      <c r="I164" s="191"/>
      <c r="J164" s="191"/>
      <c r="K164" s="192"/>
    </row>
    <row r="165" spans="2:11" customFormat="1" ht="45" customHeight="1">
      <c r="B165" s="193"/>
      <c r="C165" s="315" t="s">
        <v>638</v>
      </c>
      <c r="D165" s="315"/>
      <c r="E165" s="315"/>
      <c r="F165" s="315"/>
      <c r="G165" s="315"/>
      <c r="H165" s="315"/>
      <c r="I165" s="315"/>
      <c r="J165" s="315"/>
      <c r="K165" s="194"/>
    </row>
    <row r="166" spans="2:11" customFormat="1" ht="17.25" customHeight="1">
      <c r="B166" s="193"/>
      <c r="C166" s="214" t="s">
        <v>566</v>
      </c>
      <c r="D166" s="214"/>
      <c r="E166" s="214"/>
      <c r="F166" s="214" t="s">
        <v>567</v>
      </c>
      <c r="G166" s="254"/>
      <c r="H166" s="255" t="s">
        <v>53</v>
      </c>
      <c r="I166" s="255" t="s">
        <v>56</v>
      </c>
      <c r="J166" s="214" t="s">
        <v>568</v>
      </c>
      <c r="K166" s="194"/>
    </row>
    <row r="167" spans="2:11" customFormat="1" ht="17.25" customHeight="1">
      <c r="B167" s="195"/>
      <c r="C167" s="216" t="s">
        <v>569</v>
      </c>
      <c r="D167" s="216"/>
      <c r="E167" s="216"/>
      <c r="F167" s="217" t="s">
        <v>570</v>
      </c>
      <c r="G167" s="256"/>
      <c r="H167" s="257"/>
      <c r="I167" s="257"/>
      <c r="J167" s="216" t="s">
        <v>571</v>
      </c>
      <c r="K167" s="196"/>
    </row>
    <row r="168" spans="2:11" customFormat="1" ht="5.25" customHeight="1">
      <c r="B168" s="224"/>
      <c r="C168" s="219"/>
      <c r="D168" s="219"/>
      <c r="E168" s="219"/>
      <c r="F168" s="219"/>
      <c r="G168" s="220"/>
      <c r="H168" s="219"/>
      <c r="I168" s="219"/>
      <c r="J168" s="219"/>
      <c r="K168" s="245"/>
    </row>
    <row r="169" spans="2:11" customFormat="1" ht="15" customHeight="1">
      <c r="B169" s="224"/>
      <c r="C169" s="201" t="s">
        <v>575</v>
      </c>
      <c r="D169" s="201"/>
      <c r="E169" s="201"/>
      <c r="F169" s="222" t="s">
        <v>572</v>
      </c>
      <c r="G169" s="201"/>
      <c r="H169" s="201" t="s">
        <v>612</v>
      </c>
      <c r="I169" s="201" t="s">
        <v>574</v>
      </c>
      <c r="J169" s="201">
        <v>120</v>
      </c>
      <c r="K169" s="245"/>
    </row>
    <row r="170" spans="2:11" customFormat="1" ht="15" customHeight="1">
      <c r="B170" s="224"/>
      <c r="C170" s="201" t="s">
        <v>621</v>
      </c>
      <c r="D170" s="201"/>
      <c r="E170" s="201"/>
      <c r="F170" s="222" t="s">
        <v>572</v>
      </c>
      <c r="G170" s="201"/>
      <c r="H170" s="201" t="s">
        <v>622</v>
      </c>
      <c r="I170" s="201" t="s">
        <v>574</v>
      </c>
      <c r="J170" s="201" t="s">
        <v>623</v>
      </c>
      <c r="K170" s="245"/>
    </row>
    <row r="171" spans="2:11" customFormat="1" ht="15" customHeight="1">
      <c r="B171" s="224"/>
      <c r="C171" s="201" t="s">
        <v>84</v>
      </c>
      <c r="D171" s="201"/>
      <c r="E171" s="201"/>
      <c r="F171" s="222" t="s">
        <v>572</v>
      </c>
      <c r="G171" s="201"/>
      <c r="H171" s="201" t="s">
        <v>639</v>
      </c>
      <c r="I171" s="201" t="s">
        <v>574</v>
      </c>
      <c r="J171" s="201" t="s">
        <v>623</v>
      </c>
      <c r="K171" s="245"/>
    </row>
    <row r="172" spans="2:11" customFormat="1" ht="15" customHeight="1">
      <c r="B172" s="224"/>
      <c r="C172" s="201" t="s">
        <v>577</v>
      </c>
      <c r="D172" s="201"/>
      <c r="E172" s="201"/>
      <c r="F172" s="222" t="s">
        <v>578</v>
      </c>
      <c r="G172" s="201"/>
      <c r="H172" s="201" t="s">
        <v>639</v>
      </c>
      <c r="I172" s="201" t="s">
        <v>574</v>
      </c>
      <c r="J172" s="201">
        <v>50</v>
      </c>
      <c r="K172" s="245"/>
    </row>
    <row r="173" spans="2:11" customFormat="1" ht="15" customHeight="1">
      <c r="B173" s="224"/>
      <c r="C173" s="201" t="s">
        <v>580</v>
      </c>
      <c r="D173" s="201"/>
      <c r="E173" s="201"/>
      <c r="F173" s="222" t="s">
        <v>572</v>
      </c>
      <c r="G173" s="201"/>
      <c r="H173" s="201" t="s">
        <v>639</v>
      </c>
      <c r="I173" s="201" t="s">
        <v>582</v>
      </c>
      <c r="J173" s="201"/>
      <c r="K173" s="245"/>
    </row>
    <row r="174" spans="2:11" customFormat="1" ht="15" customHeight="1">
      <c r="B174" s="224"/>
      <c r="C174" s="201" t="s">
        <v>591</v>
      </c>
      <c r="D174" s="201"/>
      <c r="E174" s="201"/>
      <c r="F174" s="222" t="s">
        <v>578</v>
      </c>
      <c r="G174" s="201"/>
      <c r="H174" s="201" t="s">
        <v>639</v>
      </c>
      <c r="I174" s="201" t="s">
        <v>574</v>
      </c>
      <c r="J174" s="201">
        <v>50</v>
      </c>
      <c r="K174" s="245"/>
    </row>
    <row r="175" spans="2:11" customFormat="1" ht="15" customHeight="1">
      <c r="B175" s="224"/>
      <c r="C175" s="201" t="s">
        <v>599</v>
      </c>
      <c r="D175" s="201"/>
      <c r="E175" s="201"/>
      <c r="F175" s="222" t="s">
        <v>578</v>
      </c>
      <c r="G175" s="201"/>
      <c r="H175" s="201" t="s">
        <v>639</v>
      </c>
      <c r="I175" s="201" t="s">
        <v>574</v>
      </c>
      <c r="J175" s="201">
        <v>50</v>
      </c>
      <c r="K175" s="245"/>
    </row>
    <row r="176" spans="2:11" customFormat="1" ht="15" customHeight="1">
      <c r="B176" s="224"/>
      <c r="C176" s="201" t="s">
        <v>597</v>
      </c>
      <c r="D176" s="201"/>
      <c r="E176" s="201"/>
      <c r="F176" s="222" t="s">
        <v>578</v>
      </c>
      <c r="G176" s="201"/>
      <c r="H176" s="201" t="s">
        <v>639</v>
      </c>
      <c r="I176" s="201" t="s">
        <v>574</v>
      </c>
      <c r="J176" s="201">
        <v>50</v>
      </c>
      <c r="K176" s="245"/>
    </row>
    <row r="177" spans="2:11" customFormat="1" ht="15" customHeight="1">
      <c r="B177" s="224"/>
      <c r="C177" s="201" t="s">
        <v>111</v>
      </c>
      <c r="D177" s="201"/>
      <c r="E177" s="201"/>
      <c r="F177" s="222" t="s">
        <v>572</v>
      </c>
      <c r="G177" s="201"/>
      <c r="H177" s="201" t="s">
        <v>640</v>
      </c>
      <c r="I177" s="201" t="s">
        <v>641</v>
      </c>
      <c r="J177" s="201"/>
      <c r="K177" s="245"/>
    </row>
    <row r="178" spans="2:11" customFormat="1" ht="15" customHeight="1">
      <c r="B178" s="224"/>
      <c r="C178" s="201" t="s">
        <v>56</v>
      </c>
      <c r="D178" s="201"/>
      <c r="E178" s="201"/>
      <c r="F178" s="222" t="s">
        <v>572</v>
      </c>
      <c r="G178" s="201"/>
      <c r="H178" s="201" t="s">
        <v>642</v>
      </c>
      <c r="I178" s="201" t="s">
        <v>643</v>
      </c>
      <c r="J178" s="201">
        <v>1</v>
      </c>
      <c r="K178" s="245"/>
    </row>
    <row r="179" spans="2:11" customFormat="1" ht="15" customHeight="1">
      <c r="B179" s="224"/>
      <c r="C179" s="201" t="s">
        <v>52</v>
      </c>
      <c r="D179" s="201"/>
      <c r="E179" s="201"/>
      <c r="F179" s="222" t="s">
        <v>572</v>
      </c>
      <c r="G179" s="201"/>
      <c r="H179" s="201" t="s">
        <v>644</v>
      </c>
      <c r="I179" s="201" t="s">
        <v>574</v>
      </c>
      <c r="J179" s="201">
        <v>20</v>
      </c>
      <c r="K179" s="245"/>
    </row>
    <row r="180" spans="2:11" customFormat="1" ht="15" customHeight="1">
      <c r="B180" s="224"/>
      <c r="C180" s="201" t="s">
        <v>53</v>
      </c>
      <c r="D180" s="201"/>
      <c r="E180" s="201"/>
      <c r="F180" s="222" t="s">
        <v>572</v>
      </c>
      <c r="G180" s="201"/>
      <c r="H180" s="201" t="s">
        <v>645</v>
      </c>
      <c r="I180" s="201" t="s">
        <v>574</v>
      </c>
      <c r="J180" s="201">
        <v>255</v>
      </c>
      <c r="K180" s="245"/>
    </row>
    <row r="181" spans="2:11" customFormat="1" ht="15" customHeight="1">
      <c r="B181" s="224"/>
      <c r="C181" s="201" t="s">
        <v>112</v>
      </c>
      <c r="D181" s="201"/>
      <c r="E181" s="201"/>
      <c r="F181" s="222" t="s">
        <v>572</v>
      </c>
      <c r="G181" s="201"/>
      <c r="H181" s="201" t="s">
        <v>536</v>
      </c>
      <c r="I181" s="201" t="s">
        <v>574</v>
      </c>
      <c r="J181" s="201">
        <v>10</v>
      </c>
      <c r="K181" s="245"/>
    </row>
    <row r="182" spans="2:11" customFormat="1" ht="15" customHeight="1">
      <c r="B182" s="224"/>
      <c r="C182" s="201" t="s">
        <v>113</v>
      </c>
      <c r="D182" s="201"/>
      <c r="E182" s="201"/>
      <c r="F182" s="222" t="s">
        <v>572</v>
      </c>
      <c r="G182" s="201"/>
      <c r="H182" s="201" t="s">
        <v>646</v>
      </c>
      <c r="I182" s="201" t="s">
        <v>607</v>
      </c>
      <c r="J182" s="201"/>
      <c r="K182" s="245"/>
    </row>
    <row r="183" spans="2:11" customFormat="1" ht="15" customHeight="1">
      <c r="B183" s="224"/>
      <c r="C183" s="201" t="s">
        <v>647</v>
      </c>
      <c r="D183" s="201"/>
      <c r="E183" s="201"/>
      <c r="F183" s="222" t="s">
        <v>572</v>
      </c>
      <c r="G183" s="201"/>
      <c r="H183" s="201" t="s">
        <v>648</v>
      </c>
      <c r="I183" s="201" t="s">
        <v>607</v>
      </c>
      <c r="J183" s="201"/>
      <c r="K183" s="245"/>
    </row>
    <row r="184" spans="2:11" customFormat="1" ht="15" customHeight="1">
      <c r="B184" s="224"/>
      <c r="C184" s="201" t="s">
        <v>636</v>
      </c>
      <c r="D184" s="201"/>
      <c r="E184" s="201"/>
      <c r="F184" s="222" t="s">
        <v>572</v>
      </c>
      <c r="G184" s="201"/>
      <c r="H184" s="201" t="s">
        <v>649</v>
      </c>
      <c r="I184" s="201" t="s">
        <v>607</v>
      </c>
      <c r="J184" s="201"/>
      <c r="K184" s="245"/>
    </row>
    <row r="185" spans="2:11" customFormat="1" ht="15" customHeight="1">
      <c r="B185" s="224"/>
      <c r="C185" s="201" t="s">
        <v>115</v>
      </c>
      <c r="D185" s="201"/>
      <c r="E185" s="201"/>
      <c r="F185" s="222" t="s">
        <v>578</v>
      </c>
      <c r="G185" s="201"/>
      <c r="H185" s="201" t="s">
        <v>650</v>
      </c>
      <c r="I185" s="201" t="s">
        <v>574</v>
      </c>
      <c r="J185" s="201">
        <v>50</v>
      </c>
      <c r="K185" s="245"/>
    </row>
    <row r="186" spans="2:11" customFormat="1" ht="15" customHeight="1">
      <c r="B186" s="224"/>
      <c r="C186" s="201" t="s">
        <v>651</v>
      </c>
      <c r="D186" s="201"/>
      <c r="E186" s="201"/>
      <c r="F186" s="222" t="s">
        <v>578</v>
      </c>
      <c r="G186" s="201"/>
      <c r="H186" s="201" t="s">
        <v>652</v>
      </c>
      <c r="I186" s="201" t="s">
        <v>653</v>
      </c>
      <c r="J186" s="201"/>
      <c r="K186" s="245"/>
    </row>
    <row r="187" spans="2:11" customFormat="1" ht="15" customHeight="1">
      <c r="B187" s="224"/>
      <c r="C187" s="201" t="s">
        <v>654</v>
      </c>
      <c r="D187" s="201"/>
      <c r="E187" s="201"/>
      <c r="F187" s="222" t="s">
        <v>578</v>
      </c>
      <c r="G187" s="201"/>
      <c r="H187" s="201" t="s">
        <v>655</v>
      </c>
      <c r="I187" s="201" t="s">
        <v>653</v>
      </c>
      <c r="J187" s="201"/>
      <c r="K187" s="245"/>
    </row>
    <row r="188" spans="2:11" customFormat="1" ht="15" customHeight="1">
      <c r="B188" s="224"/>
      <c r="C188" s="201" t="s">
        <v>656</v>
      </c>
      <c r="D188" s="201"/>
      <c r="E188" s="201"/>
      <c r="F188" s="222" t="s">
        <v>578</v>
      </c>
      <c r="G188" s="201"/>
      <c r="H188" s="201" t="s">
        <v>657</v>
      </c>
      <c r="I188" s="201" t="s">
        <v>653</v>
      </c>
      <c r="J188" s="201"/>
      <c r="K188" s="245"/>
    </row>
    <row r="189" spans="2:11" customFormat="1" ht="15" customHeight="1">
      <c r="B189" s="224"/>
      <c r="C189" s="258" t="s">
        <v>658</v>
      </c>
      <c r="D189" s="201"/>
      <c r="E189" s="201"/>
      <c r="F189" s="222" t="s">
        <v>578</v>
      </c>
      <c r="G189" s="201"/>
      <c r="H189" s="201" t="s">
        <v>659</v>
      </c>
      <c r="I189" s="201" t="s">
        <v>660</v>
      </c>
      <c r="J189" s="259" t="s">
        <v>661</v>
      </c>
      <c r="K189" s="245"/>
    </row>
    <row r="190" spans="2:11" customFormat="1" ht="15" customHeight="1">
      <c r="B190" s="224"/>
      <c r="C190" s="258" t="s">
        <v>41</v>
      </c>
      <c r="D190" s="201"/>
      <c r="E190" s="201"/>
      <c r="F190" s="222" t="s">
        <v>572</v>
      </c>
      <c r="G190" s="201"/>
      <c r="H190" s="198" t="s">
        <v>662</v>
      </c>
      <c r="I190" s="201" t="s">
        <v>663</v>
      </c>
      <c r="J190" s="201"/>
      <c r="K190" s="245"/>
    </row>
    <row r="191" spans="2:11" customFormat="1" ht="15" customHeight="1">
      <c r="B191" s="224"/>
      <c r="C191" s="258" t="s">
        <v>664</v>
      </c>
      <c r="D191" s="201"/>
      <c r="E191" s="201"/>
      <c r="F191" s="222" t="s">
        <v>572</v>
      </c>
      <c r="G191" s="201"/>
      <c r="H191" s="201" t="s">
        <v>665</v>
      </c>
      <c r="I191" s="201" t="s">
        <v>607</v>
      </c>
      <c r="J191" s="201"/>
      <c r="K191" s="245"/>
    </row>
    <row r="192" spans="2:11" customFormat="1" ht="15" customHeight="1">
      <c r="B192" s="224"/>
      <c r="C192" s="258" t="s">
        <v>666</v>
      </c>
      <c r="D192" s="201"/>
      <c r="E192" s="201"/>
      <c r="F192" s="222" t="s">
        <v>572</v>
      </c>
      <c r="G192" s="201"/>
      <c r="H192" s="201" t="s">
        <v>667</v>
      </c>
      <c r="I192" s="201" t="s">
        <v>607</v>
      </c>
      <c r="J192" s="201"/>
      <c r="K192" s="245"/>
    </row>
    <row r="193" spans="2:11" customFormat="1" ht="15" customHeight="1">
      <c r="B193" s="224"/>
      <c r="C193" s="258" t="s">
        <v>668</v>
      </c>
      <c r="D193" s="201"/>
      <c r="E193" s="201"/>
      <c r="F193" s="222" t="s">
        <v>578</v>
      </c>
      <c r="G193" s="201"/>
      <c r="H193" s="201" t="s">
        <v>669</v>
      </c>
      <c r="I193" s="201" t="s">
        <v>607</v>
      </c>
      <c r="J193" s="201"/>
      <c r="K193" s="245"/>
    </row>
    <row r="194" spans="2:11" customFormat="1" ht="15" customHeight="1">
      <c r="B194" s="251"/>
      <c r="C194" s="260"/>
      <c r="D194" s="231"/>
      <c r="E194" s="231"/>
      <c r="F194" s="231"/>
      <c r="G194" s="231"/>
      <c r="H194" s="231"/>
      <c r="I194" s="231"/>
      <c r="J194" s="231"/>
      <c r="K194" s="252"/>
    </row>
    <row r="195" spans="2:11" customFormat="1" ht="18.75" customHeight="1">
      <c r="B195" s="233"/>
      <c r="C195" s="243"/>
      <c r="D195" s="243"/>
      <c r="E195" s="243"/>
      <c r="F195" s="253"/>
      <c r="G195" s="243"/>
      <c r="H195" s="243"/>
      <c r="I195" s="243"/>
      <c r="J195" s="243"/>
      <c r="K195" s="233"/>
    </row>
    <row r="196" spans="2:11" customFormat="1" ht="18.75" customHeight="1">
      <c r="B196" s="233"/>
      <c r="C196" s="243"/>
      <c r="D196" s="243"/>
      <c r="E196" s="243"/>
      <c r="F196" s="253"/>
      <c r="G196" s="243"/>
      <c r="H196" s="243"/>
      <c r="I196" s="243"/>
      <c r="J196" s="243"/>
      <c r="K196" s="233"/>
    </row>
    <row r="197" spans="2:11" customFormat="1" ht="18.75" customHeight="1">
      <c r="B197" s="208"/>
      <c r="C197" s="208"/>
      <c r="D197" s="208"/>
      <c r="E197" s="208"/>
      <c r="F197" s="208"/>
      <c r="G197" s="208"/>
      <c r="H197" s="208"/>
      <c r="I197" s="208"/>
      <c r="J197" s="208"/>
      <c r="K197" s="208"/>
    </row>
    <row r="198" spans="2:11" customFormat="1" ht="12">
      <c r="B198" s="190"/>
      <c r="C198" s="191"/>
      <c r="D198" s="191"/>
      <c r="E198" s="191"/>
      <c r="F198" s="191"/>
      <c r="G198" s="191"/>
      <c r="H198" s="191"/>
      <c r="I198" s="191"/>
      <c r="J198" s="191"/>
      <c r="K198" s="192"/>
    </row>
    <row r="199" spans="2:11" customFormat="1" ht="22.2">
      <c r="B199" s="193"/>
      <c r="C199" s="315" t="s">
        <v>670</v>
      </c>
      <c r="D199" s="315"/>
      <c r="E199" s="315"/>
      <c r="F199" s="315"/>
      <c r="G199" s="315"/>
      <c r="H199" s="315"/>
      <c r="I199" s="315"/>
      <c r="J199" s="315"/>
      <c r="K199" s="194"/>
    </row>
    <row r="200" spans="2:11" customFormat="1" ht="25.5" customHeight="1">
      <c r="B200" s="193"/>
      <c r="C200" s="261" t="s">
        <v>671</v>
      </c>
      <c r="D200" s="261"/>
      <c r="E200" s="261"/>
      <c r="F200" s="261" t="s">
        <v>672</v>
      </c>
      <c r="G200" s="262"/>
      <c r="H200" s="316" t="s">
        <v>673</v>
      </c>
      <c r="I200" s="316"/>
      <c r="J200" s="316"/>
      <c r="K200" s="194"/>
    </row>
    <row r="201" spans="2:11" customFormat="1" ht="5.25" customHeight="1">
      <c r="B201" s="224"/>
      <c r="C201" s="219"/>
      <c r="D201" s="219"/>
      <c r="E201" s="219"/>
      <c r="F201" s="219"/>
      <c r="G201" s="243"/>
      <c r="H201" s="219"/>
      <c r="I201" s="219"/>
      <c r="J201" s="219"/>
      <c r="K201" s="245"/>
    </row>
    <row r="202" spans="2:11" customFormat="1" ht="15" customHeight="1">
      <c r="B202" s="224"/>
      <c r="C202" s="201" t="s">
        <v>663</v>
      </c>
      <c r="D202" s="201"/>
      <c r="E202" s="201"/>
      <c r="F202" s="222" t="s">
        <v>42</v>
      </c>
      <c r="G202" s="201"/>
      <c r="H202" s="317" t="s">
        <v>674</v>
      </c>
      <c r="I202" s="317"/>
      <c r="J202" s="317"/>
      <c r="K202" s="245"/>
    </row>
    <row r="203" spans="2:11" customFormat="1" ht="15" customHeight="1">
      <c r="B203" s="224"/>
      <c r="C203" s="201"/>
      <c r="D203" s="201"/>
      <c r="E203" s="201"/>
      <c r="F203" s="222" t="s">
        <v>43</v>
      </c>
      <c r="G203" s="201"/>
      <c r="H203" s="317" t="s">
        <v>675</v>
      </c>
      <c r="I203" s="317"/>
      <c r="J203" s="317"/>
      <c r="K203" s="245"/>
    </row>
    <row r="204" spans="2:11" customFormat="1" ht="15" customHeight="1">
      <c r="B204" s="224"/>
      <c r="C204" s="201"/>
      <c r="D204" s="201"/>
      <c r="E204" s="201"/>
      <c r="F204" s="222" t="s">
        <v>46</v>
      </c>
      <c r="G204" s="201"/>
      <c r="H204" s="317" t="s">
        <v>676</v>
      </c>
      <c r="I204" s="317"/>
      <c r="J204" s="317"/>
      <c r="K204" s="245"/>
    </row>
    <row r="205" spans="2:11" customFormat="1" ht="15" customHeight="1">
      <c r="B205" s="224"/>
      <c r="C205" s="201"/>
      <c r="D205" s="201"/>
      <c r="E205" s="201"/>
      <c r="F205" s="222" t="s">
        <v>44</v>
      </c>
      <c r="G205" s="201"/>
      <c r="H205" s="317" t="s">
        <v>677</v>
      </c>
      <c r="I205" s="317"/>
      <c r="J205" s="317"/>
      <c r="K205" s="245"/>
    </row>
    <row r="206" spans="2:11" customFormat="1" ht="15" customHeight="1">
      <c r="B206" s="224"/>
      <c r="C206" s="201"/>
      <c r="D206" s="201"/>
      <c r="E206" s="201"/>
      <c r="F206" s="222" t="s">
        <v>45</v>
      </c>
      <c r="G206" s="201"/>
      <c r="H206" s="317" t="s">
        <v>678</v>
      </c>
      <c r="I206" s="317"/>
      <c r="J206" s="317"/>
      <c r="K206" s="245"/>
    </row>
    <row r="207" spans="2:11" customFormat="1" ht="15" customHeight="1">
      <c r="B207" s="224"/>
      <c r="C207" s="201"/>
      <c r="D207" s="201"/>
      <c r="E207" s="201"/>
      <c r="F207" s="222"/>
      <c r="G207" s="201"/>
      <c r="H207" s="201"/>
      <c r="I207" s="201"/>
      <c r="J207" s="201"/>
      <c r="K207" s="245"/>
    </row>
    <row r="208" spans="2:11" customFormat="1" ht="15" customHeight="1">
      <c r="B208" s="224"/>
      <c r="C208" s="201" t="s">
        <v>619</v>
      </c>
      <c r="D208" s="201"/>
      <c r="E208" s="201"/>
      <c r="F208" s="222" t="s">
        <v>77</v>
      </c>
      <c r="G208" s="201"/>
      <c r="H208" s="317" t="s">
        <v>679</v>
      </c>
      <c r="I208" s="317"/>
      <c r="J208" s="317"/>
      <c r="K208" s="245"/>
    </row>
    <row r="209" spans="2:11" customFormat="1" ht="15" customHeight="1">
      <c r="B209" s="224"/>
      <c r="C209" s="201"/>
      <c r="D209" s="201"/>
      <c r="E209" s="201"/>
      <c r="F209" s="222" t="s">
        <v>515</v>
      </c>
      <c r="G209" s="201"/>
      <c r="H209" s="317" t="s">
        <v>516</v>
      </c>
      <c r="I209" s="317"/>
      <c r="J209" s="317"/>
      <c r="K209" s="245"/>
    </row>
    <row r="210" spans="2:11" customFormat="1" ht="15" customHeight="1">
      <c r="B210" s="224"/>
      <c r="C210" s="201"/>
      <c r="D210" s="201"/>
      <c r="E210" s="201"/>
      <c r="F210" s="222" t="s">
        <v>513</v>
      </c>
      <c r="G210" s="201"/>
      <c r="H210" s="317" t="s">
        <v>680</v>
      </c>
      <c r="I210" s="317"/>
      <c r="J210" s="317"/>
      <c r="K210" s="245"/>
    </row>
    <row r="211" spans="2:11" customFormat="1" ht="15" customHeight="1">
      <c r="B211" s="263"/>
      <c r="C211" s="201"/>
      <c r="D211" s="201"/>
      <c r="E211" s="201"/>
      <c r="F211" s="222" t="s">
        <v>517</v>
      </c>
      <c r="G211" s="258"/>
      <c r="H211" s="318" t="s">
        <v>518</v>
      </c>
      <c r="I211" s="318"/>
      <c r="J211" s="318"/>
      <c r="K211" s="264"/>
    </row>
    <row r="212" spans="2:11" customFormat="1" ht="15" customHeight="1">
      <c r="B212" s="263"/>
      <c r="C212" s="201"/>
      <c r="D212" s="201"/>
      <c r="E212" s="201"/>
      <c r="F212" s="222" t="s">
        <v>519</v>
      </c>
      <c r="G212" s="258"/>
      <c r="H212" s="318" t="s">
        <v>495</v>
      </c>
      <c r="I212" s="318"/>
      <c r="J212" s="318"/>
      <c r="K212" s="264"/>
    </row>
    <row r="213" spans="2:11" customFormat="1" ht="15" customHeight="1">
      <c r="B213" s="263"/>
      <c r="C213" s="201"/>
      <c r="D213" s="201"/>
      <c r="E213" s="201"/>
      <c r="F213" s="222"/>
      <c r="G213" s="258"/>
      <c r="H213" s="249"/>
      <c r="I213" s="249"/>
      <c r="J213" s="249"/>
      <c r="K213" s="264"/>
    </row>
    <row r="214" spans="2:11" customFormat="1" ht="15" customHeight="1">
      <c r="B214" s="263"/>
      <c r="C214" s="201" t="s">
        <v>643</v>
      </c>
      <c r="D214" s="201"/>
      <c r="E214" s="201"/>
      <c r="F214" s="222">
        <v>1</v>
      </c>
      <c r="G214" s="258"/>
      <c r="H214" s="318" t="s">
        <v>681</v>
      </c>
      <c r="I214" s="318"/>
      <c r="J214" s="318"/>
      <c r="K214" s="264"/>
    </row>
    <row r="215" spans="2:11" customFormat="1" ht="15" customHeight="1">
      <c r="B215" s="263"/>
      <c r="C215" s="201"/>
      <c r="D215" s="201"/>
      <c r="E215" s="201"/>
      <c r="F215" s="222">
        <v>2</v>
      </c>
      <c r="G215" s="258"/>
      <c r="H215" s="318" t="s">
        <v>682</v>
      </c>
      <c r="I215" s="318"/>
      <c r="J215" s="318"/>
      <c r="K215" s="264"/>
    </row>
    <row r="216" spans="2:11" customFormat="1" ht="15" customHeight="1">
      <c r="B216" s="263"/>
      <c r="C216" s="201"/>
      <c r="D216" s="201"/>
      <c r="E216" s="201"/>
      <c r="F216" s="222">
        <v>3</v>
      </c>
      <c r="G216" s="258"/>
      <c r="H216" s="318" t="s">
        <v>683</v>
      </c>
      <c r="I216" s="318"/>
      <c r="J216" s="318"/>
      <c r="K216" s="264"/>
    </row>
    <row r="217" spans="2:11" customFormat="1" ht="15" customHeight="1">
      <c r="B217" s="263"/>
      <c r="C217" s="201"/>
      <c r="D217" s="201"/>
      <c r="E217" s="201"/>
      <c r="F217" s="222">
        <v>4</v>
      </c>
      <c r="G217" s="258"/>
      <c r="H217" s="318" t="s">
        <v>684</v>
      </c>
      <c r="I217" s="318"/>
      <c r="J217" s="318"/>
      <c r="K217" s="264"/>
    </row>
    <row r="218" spans="2:11" customFormat="1" ht="12.75" customHeight="1">
      <c r="B218" s="265"/>
      <c r="C218" s="266"/>
      <c r="D218" s="266"/>
      <c r="E218" s="266"/>
      <c r="F218" s="266"/>
      <c r="G218" s="266"/>
      <c r="H218" s="266"/>
      <c r="I218" s="266"/>
      <c r="J218" s="266"/>
      <c r="K218" s="267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SO 20-1 - Tramvajový svrš...</vt:lpstr>
      <vt:lpstr>Pokyny pro vyplnění</vt:lpstr>
      <vt:lpstr>'Rekapitulace stavby'!Názvy_tisku</vt:lpstr>
      <vt:lpstr>'SO 20-1 - Tramvajový svrš...'!Názvy_tisku</vt:lpstr>
      <vt:lpstr>'Pokyny pro vyplnění'!Oblast_tisku</vt:lpstr>
      <vt:lpstr>'Rekapitulace stavby'!Oblast_tisku</vt:lpstr>
      <vt:lpstr>'SO 20-1 - Tramvajový svrš...'!Oblast_tisku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JINDRA-NOTEBOOK\Jindra</dc:creator>
  <cp:lastModifiedBy>Jindřich Jansa</cp:lastModifiedBy>
  <dcterms:created xsi:type="dcterms:W3CDTF">2023-08-21T13:19:49Z</dcterms:created>
  <dcterms:modified xsi:type="dcterms:W3CDTF">2023-08-22T05:44:57Z</dcterms:modified>
</cp:coreProperties>
</file>