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A033_uznatelne - Uznate..." sheetId="2" r:id="rId2"/>
    <sheet name="20A033_neuznatelne - Neuz..." sheetId="3" r:id="rId3"/>
  </sheets>
  <definedNames>
    <definedName name="_xlnm.Print_Area" localSheetId="0">'Rekapitulace stavby'!$D$4:$AO$76,'Rekapitulace stavby'!$C$82:$AQ$104</definedName>
    <definedName name="_xlnm.Print_Titles" localSheetId="0">'Rekapitulace stavby'!$92:$92</definedName>
    <definedName name="_xlnm._FilterDatabase" localSheetId="1" hidden="1">'20A033_uznatelne - Uznate...'!$C$121:$K$415</definedName>
    <definedName name="_xlnm.Print_Area" localSheetId="1">'20A033_uznatelne - Uznate...'!$C$4:$J$76,'20A033_uznatelne - Uznate...'!$C$82:$J$103,'20A033_uznatelne - Uznate...'!$C$109:$J$415</definedName>
    <definedName name="_xlnm.Print_Titles" localSheetId="1">'20A033_uznatelne - Uznate...'!$121:$121</definedName>
    <definedName name="_xlnm._FilterDatabase" localSheetId="2" hidden="1">'20A033_neuznatelne - Neuz...'!$C$119:$K$295</definedName>
    <definedName name="_xlnm.Print_Area" localSheetId="2">'20A033_neuznatelne - Neuz...'!$C$4:$J$76,'20A033_neuznatelne - Neuz...'!$C$82:$J$101,'20A033_neuznatelne - Neuz...'!$C$107:$J$295</definedName>
    <definedName name="_xlnm.Print_Titles" localSheetId="2">'20A033_neuznatelne - Neuz...'!$119:$119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294"/>
  <c r="BH294"/>
  <c r="BG294"/>
  <c r="BF294"/>
  <c r="T294"/>
  <c r="R294"/>
  <c r="P294"/>
  <c r="BI291"/>
  <c r="BH291"/>
  <c r="BG291"/>
  <c r="BF291"/>
  <c r="T291"/>
  <c r="R291"/>
  <c r="P291"/>
  <c r="BI289"/>
  <c r="BH289"/>
  <c r="BG289"/>
  <c r="BF289"/>
  <c r="T289"/>
  <c r="R289"/>
  <c r="P289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79"/>
  <c r="BH279"/>
  <c r="BG279"/>
  <c r="BF279"/>
  <c r="T279"/>
  <c r="R279"/>
  <c r="P279"/>
  <c r="BI275"/>
  <c r="BH275"/>
  <c r="BG275"/>
  <c r="BF275"/>
  <c r="T275"/>
  <c r="R275"/>
  <c r="P275"/>
  <c r="BI272"/>
  <c r="BH272"/>
  <c r="BG272"/>
  <c r="BF272"/>
  <c r="T272"/>
  <c r="R272"/>
  <c r="P272"/>
  <c r="BI269"/>
  <c r="BH269"/>
  <c r="BG269"/>
  <c r="BF269"/>
  <c r="T269"/>
  <c r="R269"/>
  <c r="P269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7"/>
  <c r="BH257"/>
  <c r="BG257"/>
  <c r="BF257"/>
  <c r="T257"/>
  <c r="R257"/>
  <c r="P257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196"/>
  <c r="BH196"/>
  <c r="BG196"/>
  <c r="BF196"/>
  <c r="T196"/>
  <c r="R196"/>
  <c r="P196"/>
  <c r="BI190"/>
  <c r="BH190"/>
  <c r="BG190"/>
  <c r="BF190"/>
  <c r="T190"/>
  <c r="R190"/>
  <c r="P190"/>
  <c r="BI183"/>
  <c r="BH183"/>
  <c r="BG183"/>
  <c r="BF183"/>
  <c r="T183"/>
  <c r="R183"/>
  <c r="P183"/>
  <c r="BI178"/>
  <c r="BH178"/>
  <c r="BG178"/>
  <c r="BF178"/>
  <c r="T178"/>
  <c r="R178"/>
  <c r="P178"/>
  <c r="BI170"/>
  <c r="BH170"/>
  <c r="BG170"/>
  <c r="BF170"/>
  <c r="T170"/>
  <c r="R170"/>
  <c r="P170"/>
  <c r="BI163"/>
  <c r="BH163"/>
  <c r="BG163"/>
  <c r="BF163"/>
  <c r="T163"/>
  <c r="R163"/>
  <c r="P163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117"/>
  <c r="J17"/>
  <c r="J12"/>
  <c r="J114"/>
  <c r="E7"/>
  <c r="E110"/>
  <c i="2" r="J37"/>
  <c r="J36"/>
  <c i="1" r="AY95"/>
  <c i="2" r="J35"/>
  <c i="1" r="AX95"/>
  <c i="2" r="BI414"/>
  <c r="BH414"/>
  <c r="BG414"/>
  <c r="BF414"/>
  <c r="T414"/>
  <c r="T413"/>
  <c r="R414"/>
  <c r="R413"/>
  <c r="P414"/>
  <c r="P413"/>
  <c r="BI411"/>
  <c r="BH411"/>
  <c r="BG411"/>
  <c r="BF411"/>
  <c r="T411"/>
  <c r="R411"/>
  <c r="P411"/>
  <c r="BI409"/>
  <c r="BH409"/>
  <c r="BG409"/>
  <c r="BF409"/>
  <c r="T409"/>
  <c r="R409"/>
  <c r="P409"/>
  <c r="BI407"/>
  <c r="BH407"/>
  <c r="BG407"/>
  <c r="BF407"/>
  <c r="T407"/>
  <c r="R407"/>
  <c r="P407"/>
  <c r="BI404"/>
  <c r="BH404"/>
  <c r="BG404"/>
  <c r="BF404"/>
  <c r="T404"/>
  <c r="R404"/>
  <c r="P404"/>
  <c r="BI401"/>
  <c r="BH401"/>
  <c r="BG401"/>
  <c r="BF401"/>
  <c r="T401"/>
  <c r="R401"/>
  <c r="P401"/>
  <c r="BI398"/>
  <c r="BH398"/>
  <c r="BG398"/>
  <c r="BF398"/>
  <c r="T398"/>
  <c r="R398"/>
  <c r="P398"/>
  <c r="BI396"/>
  <c r="BH396"/>
  <c r="BG396"/>
  <c r="BF396"/>
  <c r="T396"/>
  <c r="R396"/>
  <c r="P396"/>
  <c r="BI394"/>
  <c r="BH394"/>
  <c r="BG394"/>
  <c r="BF394"/>
  <c r="T394"/>
  <c r="R394"/>
  <c r="P394"/>
  <c r="BI392"/>
  <c r="BH392"/>
  <c r="BG392"/>
  <c r="BF392"/>
  <c r="T392"/>
  <c r="R392"/>
  <c r="P392"/>
  <c r="BI390"/>
  <c r="BH390"/>
  <c r="BG390"/>
  <c r="BF390"/>
  <c r="T390"/>
  <c r="R390"/>
  <c r="P390"/>
  <c r="BI388"/>
  <c r="BH388"/>
  <c r="BG388"/>
  <c r="BF388"/>
  <c r="T388"/>
  <c r="R388"/>
  <c r="P388"/>
  <c r="BI386"/>
  <c r="BH386"/>
  <c r="BG386"/>
  <c r="BF386"/>
  <c r="T386"/>
  <c r="R386"/>
  <c r="P386"/>
  <c r="BI384"/>
  <c r="BH384"/>
  <c r="BG384"/>
  <c r="BF384"/>
  <c r="T384"/>
  <c r="R384"/>
  <c r="P384"/>
  <c r="BI381"/>
  <c r="BH381"/>
  <c r="BG381"/>
  <c r="BF381"/>
  <c r="T381"/>
  <c r="R381"/>
  <c r="P381"/>
  <c r="BI378"/>
  <c r="BH378"/>
  <c r="BG378"/>
  <c r="BF378"/>
  <c r="T378"/>
  <c r="R378"/>
  <c r="P378"/>
  <c r="BI376"/>
  <c r="BH376"/>
  <c r="BG376"/>
  <c r="BF376"/>
  <c r="T376"/>
  <c r="R376"/>
  <c r="P376"/>
  <c r="BI373"/>
  <c r="BH373"/>
  <c r="BG373"/>
  <c r="BF373"/>
  <c r="T373"/>
  <c r="R373"/>
  <c r="P373"/>
  <c r="BI370"/>
  <c r="BH370"/>
  <c r="BG370"/>
  <c r="BF370"/>
  <c r="T370"/>
  <c r="R370"/>
  <c r="P370"/>
  <c r="BI367"/>
  <c r="BH367"/>
  <c r="BG367"/>
  <c r="BF367"/>
  <c r="T367"/>
  <c r="R367"/>
  <c r="P367"/>
  <c r="BI362"/>
  <c r="BH362"/>
  <c r="BG362"/>
  <c r="BF362"/>
  <c r="T362"/>
  <c r="R362"/>
  <c r="P362"/>
  <c r="BI359"/>
  <c r="BH359"/>
  <c r="BG359"/>
  <c r="BF359"/>
  <c r="T359"/>
  <c r="R359"/>
  <c r="P359"/>
  <c r="BI353"/>
  <c r="BH353"/>
  <c r="BG353"/>
  <c r="BF353"/>
  <c r="T353"/>
  <c r="R353"/>
  <c r="P353"/>
  <c r="BI350"/>
  <c r="BH350"/>
  <c r="BG350"/>
  <c r="BF350"/>
  <c r="T350"/>
  <c r="R350"/>
  <c r="P350"/>
  <c r="BI347"/>
  <c r="BH347"/>
  <c r="BG347"/>
  <c r="BF347"/>
  <c r="T347"/>
  <c r="R347"/>
  <c r="P347"/>
  <c r="BI344"/>
  <c r="BH344"/>
  <c r="BG344"/>
  <c r="BF344"/>
  <c r="T344"/>
  <c r="R344"/>
  <c r="P344"/>
  <c r="BI341"/>
  <c r="BH341"/>
  <c r="BG341"/>
  <c r="BF341"/>
  <c r="T341"/>
  <c r="R341"/>
  <c r="P341"/>
  <c r="BI336"/>
  <c r="BH336"/>
  <c r="BG336"/>
  <c r="BF336"/>
  <c r="T336"/>
  <c r="R336"/>
  <c r="P336"/>
  <c r="BI331"/>
  <c r="BH331"/>
  <c r="BG331"/>
  <c r="BF331"/>
  <c r="T331"/>
  <c r="R331"/>
  <c r="P331"/>
  <c r="BI328"/>
  <c r="BH328"/>
  <c r="BG328"/>
  <c r="BF328"/>
  <c r="T328"/>
  <c r="R328"/>
  <c r="P328"/>
  <c r="BI326"/>
  <c r="BH326"/>
  <c r="BG326"/>
  <c r="BF326"/>
  <c r="T326"/>
  <c r="R326"/>
  <c r="P326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3"/>
  <c r="BH303"/>
  <c r="BG303"/>
  <c r="BF303"/>
  <c r="T303"/>
  <c r="R303"/>
  <c r="P303"/>
  <c r="BI299"/>
  <c r="BH299"/>
  <c r="BG299"/>
  <c r="BF299"/>
  <c r="T299"/>
  <c r="R299"/>
  <c r="P299"/>
  <c r="BI295"/>
  <c r="BH295"/>
  <c r="BG295"/>
  <c r="BF295"/>
  <c r="T295"/>
  <c r="R295"/>
  <c r="P295"/>
  <c r="BI291"/>
  <c r="BH291"/>
  <c r="BG291"/>
  <c r="BF291"/>
  <c r="T291"/>
  <c r="R291"/>
  <c r="P291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1"/>
  <c r="BH261"/>
  <c r="BG261"/>
  <c r="BF261"/>
  <c r="T261"/>
  <c r="R261"/>
  <c r="P261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49"/>
  <c r="BH249"/>
  <c r="BG249"/>
  <c r="BF249"/>
  <c r="T249"/>
  <c r="R249"/>
  <c r="P249"/>
  <c r="BI245"/>
  <c r="BH245"/>
  <c r="BG245"/>
  <c r="BF245"/>
  <c r="T245"/>
  <c r="R245"/>
  <c r="P245"/>
  <c r="BI240"/>
  <c r="BH240"/>
  <c r="BG240"/>
  <c r="BF240"/>
  <c r="T240"/>
  <c r="R240"/>
  <c r="P240"/>
  <c r="BI233"/>
  <c r="BH233"/>
  <c r="BG233"/>
  <c r="BF233"/>
  <c r="T233"/>
  <c r="R233"/>
  <c r="P233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116"/>
  <c r="E7"/>
  <c r="E112"/>
  <c i="1" r="CK102"/>
  <c r="CJ102"/>
  <c r="CI102"/>
  <c r="CH102"/>
  <c r="CG102"/>
  <c r="CF102"/>
  <c r="BZ102"/>
  <c r="CE102"/>
  <c r="CK10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L90"/>
  <c r="AM90"/>
  <c r="AM89"/>
  <c r="L89"/>
  <c r="AM87"/>
  <c r="L87"/>
  <c r="L85"/>
  <c r="L84"/>
  <c i="2" r="BK376"/>
  <c r="J359"/>
  <c r="J347"/>
  <c r="J336"/>
  <c r="BK321"/>
  <c r="BK315"/>
  <c r="J308"/>
  <c r="BK291"/>
  <c r="BK282"/>
  <c r="BK268"/>
  <c r="BK254"/>
  <c r="BK245"/>
  <c r="J227"/>
  <c r="BK219"/>
  <c r="J211"/>
  <c r="BK192"/>
  <c r="J181"/>
  <c r="BK170"/>
  <c r="BK158"/>
  <c r="BK150"/>
  <c r="J136"/>
  <c r="BK125"/>
  <c r="F35"/>
  <c i="3" r="BK134"/>
  <c r="J251"/>
  <c r="J209"/>
  <c r="BK289"/>
  <c r="J126"/>
  <c i="2" r="BK414"/>
  <c r="BK411"/>
  <c r="BK409"/>
  <c r="BK407"/>
  <c r="J407"/>
  <c r="J404"/>
  <c r="J401"/>
  <c r="J398"/>
  <c r="BK396"/>
  <c r="BK394"/>
  <c r="BK392"/>
  <c r="BK390"/>
  <c r="BK388"/>
  <c r="J388"/>
  <c r="J386"/>
  <c r="J384"/>
  <c r="J381"/>
  <c r="J378"/>
  <c r="J373"/>
  <c r="BK367"/>
  <c r="J362"/>
  <c r="J350"/>
  <c r="BK344"/>
  <c r="BK331"/>
  <c r="BK326"/>
  <c r="J319"/>
  <c r="J313"/>
  <c r="J306"/>
  <c r="J285"/>
  <c r="BK271"/>
  <c r="J261"/>
  <c r="J252"/>
  <c r="BK233"/>
  <c r="BK223"/>
  <c r="J219"/>
  <c r="J208"/>
  <c r="J196"/>
  <c r="BK183"/>
  <c r="J174"/>
  <c r="BK162"/>
  <c r="J150"/>
  <c r="J140"/>
  <c r="J130"/>
  <c r="F36"/>
  <c i="3" r="J139"/>
  <c r="BK266"/>
  <c r="J233"/>
  <c r="J152"/>
  <c r="BK275"/>
  <c r="BK183"/>
  <c i="2" r="BK336"/>
  <c r="J321"/>
  <c r="BK311"/>
  <c r="J303"/>
  <c r="J291"/>
  <c r="J282"/>
  <c r="J271"/>
  <c r="BK256"/>
  <c r="J245"/>
  <c r="BK225"/>
  <c r="BK217"/>
  <c r="BK208"/>
  <c r="BK196"/>
  <c r="BK186"/>
  <c r="BK176"/>
  <c r="J166"/>
  <c r="BK146"/>
  <c r="J133"/>
  <c i="1" r="AS94"/>
  <c i="3" r="J263"/>
  <c r="BK233"/>
  <c r="J190"/>
  <c r="J148"/>
  <c r="J294"/>
  <c r="J260"/>
  <c r="BK257"/>
  <c r="BK239"/>
  <c r="BK156"/>
  <c r="BK142"/>
  <c r="J284"/>
  <c r="BK260"/>
  <c r="J248"/>
  <c r="BK230"/>
  <c r="BK209"/>
  <c r="BK144"/>
  <c r="J123"/>
  <c r="BK263"/>
  <c r="BK248"/>
  <c r="J242"/>
  <c r="J224"/>
  <c r="J218"/>
  <c r="J183"/>
  <c r="J142"/>
  <c r="BK284"/>
  <c r="J269"/>
  <c r="BK221"/>
  <c r="BK190"/>
  <c r="BK152"/>
  <c r="BK139"/>
  <c r="J128"/>
  <c r="J289"/>
  <c r="BK282"/>
  <c r="J236"/>
  <c r="J132"/>
  <c r="J213"/>
  <c i="2" r="J353"/>
  <c r="J341"/>
  <c r="J326"/>
  <c r="BK317"/>
  <c r="J311"/>
  <c r="BK299"/>
  <c r="BK288"/>
  <c r="J277"/>
  <c r="BK265"/>
  <c r="BK252"/>
  <c r="BK240"/>
  <c r="J223"/>
  <c r="BK211"/>
  <c r="J204"/>
  <c r="BK189"/>
  <c r="BK181"/>
  <c r="BK172"/>
  <c r="J158"/>
  <c r="BK140"/>
  <c r="J128"/>
  <c r="J34"/>
  <c i="3" r="J272"/>
  <c r="J239"/>
  <c r="BK170"/>
  <c r="J205"/>
  <c i="2" r="BK370"/>
  <c r="BK359"/>
  <c r="J344"/>
  <c r="J331"/>
  <c r="BK323"/>
  <c r="BK313"/>
  <c r="BK303"/>
  <c r="J295"/>
  <c r="BK277"/>
  <c r="J268"/>
  <c r="J256"/>
  <c r="BK249"/>
  <c r="BK227"/>
  <c r="BK221"/>
  <c r="BK214"/>
  <c r="BK204"/>
  <c r="J192"/>
  <c r="J183"/>
  <c r="J172"/>
  <c r="J162"/>
  <c r="J146"/>
  <c r="BK136"/>
  <c r="BK128"/>
  <c r="F37"/>
  <c i="3" r="BK286"/>
  <c r="BK242"/>
  <c r="J156"/>
  <c r="J279"/>
  <c i="2" r="J414"/>
  <c r="J411"/>
  <c r="J409"/>
  <c r="BK404"/>
  <c r="BK401"/>
  <c r="BK398"/>
  <c r="J396"/>
  <c r="J394"/>
  <c r="J392"/>
  <c r="J390"/>
  <c r="BK386"/>
  <c r="BK384"/>
  <c r="BK381"/>
  <c r="BK378"/>
  <c r="J376"/>
  <c r="J370"/>
  <c r="BK362"/>
  <c r="BK350"/>
  <c r="BK341"/>
  <c r="J328"/>
  <c r="BK319"/>
  <c r="J315"/>
  <c r="BK306"/>
  <c r="BK295"/>
  <c r="BK285"/>
  <c r="J274"/>
  <c r="J265"/>
  <c r="J249"/>
  <c r="J233"/>
  <c r="J221"/>
  <c r="J214"/>
  <c r="BK200"/>
  <c r="J189"/>
  <c r="BK174"/>
  <c r="BK166"/>
  <c r="J154"/>
  <c r="BK143"/>
  <c r="BK133"/>
  <c r="J125"/>
  <c i="3" r="J291"/>
  <c r="J282"/>
  <c r="BK245"/>
  <c r="BK218"/>
  <c r="J170"/>
  <c r="BK126"/>
  <c r="J266"/>
  <c r="BK251"/>
  <c r="BK178"/>
  <c r="BK148"/>
  <c r="BK123"/>
  <c r="BK269"/>
  <c r="J254"/>
  <c r="BK236"/>
  <c r="J227"/>
  <c r="J178"/>
  <c r="J136"/>
  <c r="BK272"/>
  <c r="BK254"/>
  <c r="J245"/>
  <c r="J221"/>
  <c r="BK196"/>
  <c r="J163"/>
  <c r="J286"/>
  <c r="J275"/>
  <c r="BK224"/>
  <c r="BK213"/>
  <c r="BK163"/>
  <c r="J144"/>
  <c r="J134"/>
  <c r="BK294"/>
  <c r="BK132"/>
  <c r="J257"/>
  <c r="BK205"/>
  <c r="BK291"/>
  <c r="J196"/>
  <c i="2" r="BK373"/>
  <c r="J367"/>
  <c r="BK353"/>
  <c r="BK347"/>
  <c r="BK328"/>
  <c r="J323"/>
  <c r="J317"/>
  <c r="BK308"/>
  <c r="J299"/>
  <c r="J288"/>
  <c r="BK274"/>
  <c r="BK261"/>
  <c r="J254"/>
  <c r="J240"/>
  <c r="J225"/>
  <c r="J217"/>
  <c r="J200"/>
  <c r="J186"/>
  <c r="J176"/>
  <c r="J170"/>
  <c r="BK154"/>
  <c r="J143"/>
  <c r="BK130"/>
  <c r="F34"/>
  <c i="3" r="BK279"/>
  <c r="J230"/>
  <c r="BK136"/>
  <c r="BK227"/>
  <c r="BK128"/>
  <c i="2" l="1" r="P305"/>
  <c r="BK375"/>
  <c r="J375"/>
  <c r="J101"/>
  <c r="BK124"/>
  <c r="J124"/>
  <c r="J98"/>
  <c r="R305"/>
  <c r="R375"/>
  <c i="3" r="BK217"/>
  <c r="J217"/>
  <c r="J99"/>
  <c i="2" r="BK325"/>
  <c r="J325"/>
  <c r="J100"/>
  <c r="T375"/>
  <c i="3" r="R217"/>
  <c i="2" r="BK305"/>
  <c r="J305"/>
  <c r="J99"/>
  <c r="R325"/>
  <c i="3" r="R122"/>
  <c r="R121"/>
  <c r="R120"/>
  <c r="BK278"/>
  <c r="J278"/>
  <c r="J100"/>
  <c i="2" r="P124"/>
  <c r="T305"/>
  <c r="P375"/>
  <c i="3" r="BK122"/>
  <c r="BK121"/>
  <c r="J121"/>
  <c r="J97"/>
  <c r="T217"/>
  <c r="P122"/>
  <c r="R278"/>
  <c i="2" r="R124"/>
  <c r="R123"/>
  <c r="R122"/>
  <c r="T325"/>
  <c i="3" r="T122"/>
  <c r="T121"/>
  <c r="T120"/>
  <c r="P278"/>
  <c i="2" r="T124"/>
  <c r="T123"/>
  <c r="T122"/>
  <c r="P325"/>
  <c i="3" r="P217"/>
  <c r="T278"/>
  <c i="2" r="BK413"/>
  <c r="J413"/>
  <c r="J102"/>
  <c i="3" r="E85"/>
  <c r="BE136"/>
  <c r="BE156"/>
  <c r="BE163"/>
  <c r="BE170"/>
  <c r="BE190"/>
  <c r="BE218"/>
  <c r="BE286"/>
  <c r="BE294"/>
  <c r="J89"/>
  <c r="BE213"/>
  <c r="BE245"/>
  <c r="BE248"/>
  <c r="BE291"/>
  <c r="BE126"/>
  <c r="BE284"/>
  <c r="BE123"/>
  <c r="BE178"/>
  <c r="BE183"/>
  <c r="BE227"/>
  <c r="BE266"/>
  <c r="BE282"/>
  <c r="BE128"/>
  <c r="BE132"/>
  <c r="BE134"/>
  <c r="BE148"/>
  <c r="BE233"/>
  <c r="BE236"/>
  <c r="BE251"/>
  <c r="BE257"/>
  <c r="BE269"/>
  <c i="2" r="BK123"/>
  <c r="BK122"/>
  <c r="J122"/>
  <c r="J96"/>
  <c i="3" r="BE196"/>
  <c r="BE239"/>
  <c r="BE242"/>
  <c r="BE272"/>
  <c r="BE275"/>
  <c r="BE139"/>
  <c r="BE205"/>
  <c r="BE263"/>
  <c r="BE289"/>
  <c r="F92"/>
  <c r="BE142"/>
  <c r="BE144"/>
  <c r="BE152"/>
  <c r="BE209"/>
  <c r="BE221"/>
  <c r="BE224"/>
  <c r="BE230"/>
  <c r="BE254"/>
  <c r="BE260"/>
  <c r="BE279"/>
  <c i="1" r="AW95"/>
  <c r="BC95"/>
  <c r="BA95"/>
  <c r="BB95"/>
  <c i="2" r="E85"/>
  <c r="J89"/>
  <c r="F92"/>
  <c r="BE125"/>
  <c r="BE128"/>
  <c r="BE130"/>
  <c r="BE133"/>
  <c r="BE136"/>
  <c r="BE140"/>
  <c r="BE143"/>
  <c r="BE146"/>
  <c r="BE150"/>
  <c r="BE154"/>
  <c r="BE158"/>
  <c r="BE162"/>
  <c r="BE166"/>
  <c r="BE170"/>
  <c r="BE172"/>
  <c r="BE174"/>
  <c r="BE176"/>
  <c r="BE181"/>
  <c r="BE183"/>
  <c r="BE186"/>
  <c r="BE189"/>
  <c r="BE192"/>
  <c r="BE196"/>
  <c r="BE200"/>
  <c r="BE204"/>
  <c r="BE208"/>
  <c r="BE211"/>
  <c r="BE214"/>
  <c r="BE217"/>
  <c r="BE219"/>
  <c r="BE221"/>
  <c r="BE223"/>
  <c r="BE225"/>
  <c r="BE227"/>
  <c r="BE233"/>
  <c r="BE240"/>
  <c r="BE245"/>
  <c r="BE249"/>
  <c r="BE252"/>
  <c r="BE254"/>
  <c r="BE256"/>
  <c r="BE261"/>
  <c r="BE265"/>
  <c r="BE268"/>
  <c r="BE271"/>
  <c r="BE274"/>
  <c r="BE277"/>
  <c r="BE282"/>
  <c r="BE285"/>
  <c r="BE288"/>
  <c r="BE291"/>
  <c r="BE295"/>
  <c r="BE299"/>
  <c r="BE303"/>
  <c r="BE306"/>
  <c r="BE308"/>
  <c r="BE311"/>
  <c r="BE313"/>
  <c r="BE315"/>
  <c r="BE317"/>
  <c r="BE319"/>
  <c r="BE321"/>
  <c r="BE323"/>
  <c r="BE326"/>
  <c r="BE328"/>
  <c r="BE331"/>
  <c r="BE336"/>
  <c r="BE341"/>
  <c r="BE344"/>
  <c r="BE347"/>
  <c r="BE350"/>
  <c r="BE353"/>
  <c r="BE359"/>
  <c r="BE362"/>
  <c r="BE367"/>
  <c r="BE370"/>
  <c r="BE373"/>
  <c r="BE376"/>
  <c r="BE378"/>
  <c r="BE381"/>
  <c r="BE384"/>
  <c r="BE386"/>
  <c r="BE388"/>
  <c r="BE390"/>
  <c r="BE392"/>
  <c r="BE394"/>
  <c r="BE396"/>
  <c r="BE398"/>
  <c r="BE401"/>
  <c r="BE404"/>
  <c r="BE407"/>
  <c r="BE409"/>
  <c r="BE411"/>
  <c r="BE414"/>
  <c i="1" r="BD95"/>
  <c i="3" r="F36"/>
  <c i="1" r="BC96"/>
  <c r="BC94"/>
  <c r="AY94"/>
  <c i="3" r="J34"/>
  <c i="1" r="AW96"/>
  <c i="3" r="F37"/>
  <c i="1" r="BD96"/>
  <c r="BD94"/>
  <c r="W36"/>
  <c i="3" r="F35"/>
  <c i="1" r="BB96"/>
  <c r="BB94"/>
  <c r="AX94"/>
  <c i="3" r="F34"/>
  <c i="1" r="BA96"/>
  <c r="BA94"/>
  <c r="AW94"/>
  <c r="AK33"/>
  <c i="2" l="1" r="P123"/>
  <c r="P122"/>
  <c i="1" r="AU95"/>
  <c i="3" r="P121"/>
  <c r="P120"/>
  <c i="1" r="AU96"/>
  <c i="3" r="BK120"/>
  <c r="J120"/>
  <c r="J96"/>
  <c r="J122"/>
  <c r="J98"/>
  <c i="2" r="J123"/>
  <c r="J97"/>
  <c r="J33"/>
  <c i="1" r="AV95"/>
  <c r="AT95"/>
  <c i="2" r="J30"/>
  <c i="1" r="AG95"/>
  <c r="W35"/>
  <c r="W33"/>
  <c i="3" r="J33"/>
  <c i="1" r="AV96"/>
  <c r="AT96"/>
  <c i="2" r="F33"/>
  <c i="1" r="AZ95"/>
  <c r="W34"/>
  <c i="3" r="F33"/>
  <c i="1" r="AZ96"/>
  <c l="1" r="AN95"/>
  <c i="2" r="J39"/>
  <c i="1" r="AU94"/>
  <c i="3" r="J30"/>
  <c i="1" r="AG96"/>
  <c r="AZ94"/>
  <c i="3" l="1" r="J39"/>
  <c i="1" r="AG94"/>
  <c r="AG102"/>
  <c r="CD102"/>
  <c r="AN96"/>
  <c r="AV94"/>
  <c l="1" r="AV102"/>
  <c r="BY102"/>
  <c r="AG99"/>
  <c r="CD99"/>
  <c r="AT94"/>
  <c r="AN94"/>
  <c r="AG101"/>
  <c r="CD101"/>
  <c r="AK26"/>
  <c r="AG100"/>
  <c r="CD100"/>
  <c l="1" r="AN102"/>
  <c r="AV101"/>
  <c r="BY101"/>
  <c r="AG98"/>
  <c r="AK27"/>
  <c r="AK29"/>
  <c r="AV99"/>
  <c r="BY99"/>
  <c r="W32"/>
  <c r="AV100"/>
  <c r="BY100"/>
  <c l="1" r="AN101"/>
  <c r="AN99"/>
  <c r="AN100"/>
  <c r="AG104"/>
  <c r="AK32"/>
  <c r="AK38"/>
  <c l="1" r="AN98"/>
  <c r="AN10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<sst xmlns="http://schemas.openxmlformats.org/spreadsheetml/2006/main">
  <si>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</si>
  <si>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</si>
  <si>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</si>
  <si>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</si>
  <si>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</si>
  <si>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{eba8892b-d19c-4555-bdc3-c3745ac08af9}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</si>
  <si>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</si>
  <si>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</si>
  <si>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</si>
  <si>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</si>
  <si>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</si>
  <si>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</si>
  <si>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</si>
  <si>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</si>
  <si>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20A033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</si>
  <si>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</si>
  <si>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</si>
  <si>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Chodník ul. Antošovická, úsek Na Tabulkách_rev 1</t>
  </si>
  <si>
    <t>KSO:</t>
  </si>
  <si>
    <t>CC-CZ:</t>
  </si>
  <si>
    <t>Místo:</t>
  </si>
  <si>
    <t xml:space="preserve"> </t>
  </si>
  <si>
    <t>Datum:</t>
  </si>
  <si>
    <t>2. 7. 2024</t>
  </si>
  <si>
    <t>Zadavatel:</t>
  </si>
  <si>
    <t>IČ:</t>
  </si>
  <si>
    <t>00845451</t>
  </si>
  <si>
    <t>Stat. m. Ostrava, městský obvod Slezská Ostrava</t>
  </si>
  <si>
    <t>DIČ:</t>
  </si>
  <si>
    <t>CZ00845451</t>
  </si>
  <si>
    <t>Uchazeč:</t>
  </si>
  <si>
    <t>Vyplň údaj</t>
  </si>
  <si>
    <t>Projektant:</t>
  </si>
  <si>
    <t>47676175</t>
  </si>
  <si>
    <t>AWT Rekultivace a.s.</t>
  </si>
  <si>
    <t>CZ47676175</t>
  </si>
  <si>
    <t>True</t>
  </si>
  <si>
    <t>Zpracovatel:</t>
  </si>
  <si>
    <t>Ing. Kropáčová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</si>
  <si>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</si>
  <si>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</si>
  <si>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</si>
  <si>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</si>
  <si>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</si>
  <si>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</si>
  <si>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</si>
  <si>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</si>
  <si>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</si>
  <si>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</si>
  <si>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</si>
  <si>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</si>
  <si>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</si>
  <si>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</si>
  <si>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</si>
  <si>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</si>
  <si>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</si>
  <si>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</si>
  <si>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</si>
  <si>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</si>
  <si>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</si>
  <si>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</si>
  <si>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</si>
  <si>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</si>
  <si>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</si>
  <si>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</si>
  <si>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</si>
  <si>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</si>
  <si>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</si>
  <si>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</si>
  <si>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</si>
  <si>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</si>
  <si>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</si>
  <si>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</si>
  <si>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</si>
  <si>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</si>
  <si>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</si>
  <si>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</si>
  <si>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</si>
  <si>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</si>
  <si>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</si>
  <si>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</si>
  <si>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</si>
  <si>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</si>
  <si>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</si>
  <si>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</si>
  <si>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</si>
  <si>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</si>
  <si>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20A033_uznatelne</t>
  </si>
  <si>
    <t>Uznatelné náklady</t>
  </si>
  <si>
    <t>STA</t>
  </si>
  <si>
    <t>1</t>
  </si>
  <si>
    <t>{418b24eb-23c3-489d-98e0-58aea562e56e}</t>
  </si>
  <si>
    <t>2</t>
  </si>
  <si>
    <t>20A033_neuznatelne</t>
  </si>
  <si>
    <t>Neuznatelné náklady</t>
  </si>
  <si>
    <t>{012c2a4a-e4f2-4e52-97aa-d5a2e0608202}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</si>
  <si>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</si>
  <si>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</si>
  <si>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</si>
  <si>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</si>
  <si>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</si>
  <si>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</si>
  <si>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</si>
  <si>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</si>
  <si>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</si>
  <si>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</si>
  <si>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</si>
  <si>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20A033_uznatelne - Uznatelné náklady</t>
  </si>
  <si>
    <t>REKAPITULACE ČLENĚNÍ SOUPISU PRACÍ</t>
  </si>
  <si>
    <t>Kód dílu - Popis</t>
  </si>
  <si>
    <t>Cena celkem [CZK]</t>
  </si>
  <si>
    <t>Náklady ze soupisu prací</t>
  </si>
  <si>
    <t>-1</t>
  </si>
  <si>
    <t xml:space="preserve">HSV - Práce a dodávky </t>
  </si>
  <si>
    <t xml:space="preserve">    SO01 - Chodník</t>
  </si>
  <si>
    <t xml:space="preserve">    SO02 - Úprava dešťové kanalizace</t>
  </si>
  <si>
    <t xml:space="preserve">    VRN1 - Vedlejší rozpočtové náklady - revize a ochrana inženýrských sítí</t>
  </si>
  <si>
    <t xml:space="preserve">    VRN2 - Vedlejší rozpočtové náklady</t>
  </si>
  <si>
    <t xml:space="preserve">    VRN3 - Vyvolané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</si>
  <si>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</si>
  <si>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</si>
  <si>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</si>
  <si>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</si>
  <si>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</si>
  <si>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</si>
  <si>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</si>
  <si>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</si>
  <si>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</si>
  <si>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</si>
  <si>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</si>
  <si>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</si>
  <si>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</si>
  <si>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</si>
  <si>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Práce a dodávky </t>
  </si>
  <si>
    <t>ROZPOCET</t>
  </si>
  <si>
    <t>SO01</t>
  </si>
  <si>
    <t>Chodník</t>
  </si>
  <si>
    <t>K</t>
  </si>
  <si>
    <t>121101103</t>
  </si>
  <si>
    <t>Sejmutí ornice s přemístěním na vzdálenost do 250 m</t>
  </si>
  <si>
    <t>m3</t>
  </si>
  <si>
    <t>4</t>
  </si>
  <si>
    <t>-1362369995</t>
  </si>
  <si>
    <t>PP</t>
  </si>
  <si>
    <t>P</t>
  </si>
  <si>
    <t>Poznámka k položce:_x000d_
Poznámka k položce:sejmutí ornice o tl. 150mm k dalšímu využití investorem</t>
  </si>
  <si>
    <t>713R</t>
  </si>
  <si>
    <t>Vybourání stávajících vpustí</t>
  </si>
  <si>
    <t>kus</t>
  </si>
  <si>
    <t>945061531</t>
  </si>
  <si>
    <t>3</t>
  </si>
  <si>
    <t>113107241</t>
  </si>
  <si>
    <t>Odstranění podkladu živičného tl 50 mm strojně pl přes 200 m2</t>
  </si>
  <si>
    <t>m2</t>
  </si>
  <si>
    <t>-371756921</t>
  </si>
  <si>
    <t>VV</t>
  </si>
  <si>
    <t>486*0,5</t>
  </si>
  <si>
    <t>997221551</t>
  </si>
  <si>
    <t>Vodorovná doprava suti ze sypkých materiálů do 1 km</t>
  </si>
  <si>
    <t>t</t>
  </si>
  <si>
    <t>1491350863</t>
  </si>
  <si>
    <t>486*0,5*1,9</t>
  </si>
  <si>
    <t>5</t>
  </si>
  <si>
    <t>997221559</t>
  </si>
  <si>
    <t>Příplatek ZKD 1 km u vodorovné dopravy suti ze sypkých materiálů</t>
  </si>
  <si>
    <t>-109340142</t>
  </si>
  <si>
    <t>(486*0,5*1,9)*15</t>
  </si>
  <si>
    <t>Součet</t>
  </si>
  <si>
    <t>6</t>
  </si>
  <si>
    <t>997221611</t>
  </si>
  <si>
    <t>Nakládání suti na dopravní prostředky pro vodorovnou dopravu</t>
  </si>
  <si>
    <t>2039995276</t>
  </si>
  <si>
    <t>7</t>
  </si>
  <si>
    <t>997221875</t>
  </si>
  <si>
    <t>Poplatek za uložení stavebního odpadu na recyklační skládce (skládkovné) asfaltového bez obsahu dehtu zatříděného do Katalogu odpadů pod kódem 17 03 02</t>
  </si>
  <si>
    <t>-245413955</t>
  </si>
  <si>
    <t>8</t>
  </si>
  <si>
    <t>132212212</t>
  </si>
  <si>
    <t>Hloubení rýh š do 2000 mm v nesoudržných horninách třídy těžitelnosti I, skupiny 3 ručně</t>
  </si>
  <si>
    <t>-119714235</t>
  </si>
  <si>
    <t>Hloubení rýh šířky přes 800 do 2 000 mm ručně zapažených i nezapažených, s urovnáním dna do předepsaného profilu a spádu v hornině třídy těžitelnosti I skupiny 3 nesoudržných</t>
  </si>
  <si>
    <t>486*1,85*0,24</t>
  </si>
  <si>
    <t>9</t>
  </si>
  <si>
    <t>162751117</t>
  </si>
  <si>
    <t>Vodorovné přemístění do 10000 m výkopku/sypaniny z horniny třídy těžitelnosti I, skupiny 1 až 3</t>
  </si>
  <si>
    <t>25913389</t>
  </si>
  <si>
    <t>10</t>
  </si>
  <si>
    <t>162751119</t>
  </si>
  <si>
    <t>Příplatek k vodorovnému přemístění výkopku/sypaniny z horniny třídy těžitelnosti I, skupiny 1 až 3 ZKD 1000 m přes 10000 m</t>
  </si>
  <si>
    <t>491154887</t>
  </si>
  <si>
    <t>Poznámka k položce:_x000d_
předpoklad skládky je do 16 km</t>
  </si>
  <si>
    <t>6*215,784</t>
  </si>
  <si>
    <t>11</t>
  </si>
  <si>
    <t>171201221</t>
  </si>
  <si>
    <t>Poplatek za uložení na skládce (skládkovné) zeminy a kamení kód odpadu 17 05 04</t>
  </si>
  <si>
    <t>1036228945</t>
  </si>
  <si>
    <t>215,784*1,6</t>
  </si>
  <si>
    <t>12</t>
  </si>
  <si>
    <t>58343959R</t>
  </si>
  <si>
    <t>Zásyp výkopových jam frakce 32/63, včetně hutnění po vrstvách 200 mm</t>
  </si>
  <si>
    <t>1917157594</t>
  </si>
  <si>
    <t>Poznámka k položce:_x000d_
Poznámka k položce:zásyp zákopových jam nenamrzavým materiálem fr. 32/64, hutnění po 200 mm</t>
  </si>
  <si>
    <t>12*2,5</t>
  </si>
  <si>
    <t>13</t>
  </si>
  <si>
    <t>577144111</t>
  </si>
  <si>
    <t>Asfaltový beton vrstva obrusná ACO 11 (ABS) tř. I tl 50 mm š do 3 m z nemodifikovaného asfaltu</t>
  </si>
  <si>
    <t>-1092371491</t>
  </si>
  <si>
    <t>Poznámka k položce:_x000d_
Poznámka k položce plocha 2 * (481*1)</t>
  </si>
  <si>
    <t>486*0,5+486*1</t>
  </si>
  <si>
    <t>14</t>
  </si>
  <si>
    <t>573211107</t>
  </si>
  <si>
    <t>Postřik živičný spojovací z asfaltu v množství 0,30 kg/m2</t>
  </si>
  <si>
    <t>2033879086</t>
  </si>
  <si>
    <t>573111112</t>
  </si>
  <si>
    <t>Postřik živičný infiltrační s posypem z asfaltu množství 1 kg/m2</t>
  </si>
  <si>
    <t>727709031</t>
  </si>
  <si>
    <t>16</t>
  </si>
  <si>
    <t>599141111</t>
  </si>
  <si>
    <t>Vyplnění spár mezi silničními dílci živičnou zálivkou</t>
  </si>
  <si>
    <t>m</t>
  </si>
  <si>
    <t>1584539547</t>
  </si>
  <si>
    <t>17</t>
  </si>
  <si>
    <t>916111122</t>
  </si>
  <si>
    <t>Osazení obruby z drobných kostek s boční opěrou do lože z betonu prostého</t>
  </si>
  <si>
    <t>480899993</t>
  </si>
  <si>
    <t>Poznámka k položce:_x000d_
Poznámka k položce: jednořádek podél komunikace</t>
  </si>
  <si>
    <t>486</t>
  </si>
  <si>
    <t>18</t>
  </si>
  <si>
    <t>M</t>
  </si>
  <si>
    <t>58381007</t>
  </si>
  <si>
    <t>kostka dlažební žula drobná 8/10</t>
  </si>
  <si>
    <t>-1113604988</t>
  </si>
  <si>
    <t>19</t>
  </si>
  <si>
    <t>915611111</t>
  </si>
  <si>
    <t>Předznačení vodorovného liniového značení</t>
  </si>
  <si>
    <t>100373921</t>
  </si>
  <si>
    <t>Poznámka k položce:_x000d_
Poznámka k položce: Poznámka k položce:podél chodníku</t>
  </si>
  <si>
    <t>20</t>
  </si>
  <si>
    <t>915121111</t>
  </si>
  <si>
    <t>Vodorovné dopravní značení vodící čáry souvislé š 250 mm základní bílá barva</t>
  </si>
  <si>
    <t>-572031415</t>
  </si>
  <si>
    <t xml:space="preserve">Poznámka k položce:_x000d_
Poznámka k položce: Poznámka k položce: vodicí linie  bílé barvy podél chodníku</t>
  </si>
  <si>
    <t>564871116</t>
  </si>
  <si>
    <t>Podklad ze štěrkodrtě ŠD frakce 0/64</t>
  </si>
  <si>
    <t>1517140641</t>
  </si>
  <si>
    <t>250*1,9</t>
  </si>
  <si>
    <t>22</t>
  </si>
  <si>
    <t>181951102</t>
  </si>
  <si>
    <t>Úprava pláně v hornině tř. 1 až 4 se zhutněním</t>
  </si>
  <si>
    <t>-41903733</t>
  </si>
  <si>
    <t>Poznámka k položce:_x000d_
Poznámka k položce:úprava pláně</t>
  </si>
  <si>
    <t>486*2-10,8"(neuznatelné náklady)"</t>
  </si>
  <si>
    <t>23</t>
  </si>
  <si>
    <t>564831111</t>
  </si>
  <si>
    <t>Podklad ze štěrkodrtě ŠD tl 150 mm</t>
  </si>
  <si>
    <t>1887678856</t>
  </si>
  <si>
    <t>Poznámka k položce:_x000d_
Poznámka k položce: Poznámka k položce:, D2-D-1, TDZ CH: 486*1,85*0,15+364m2 ve sjezdech</t>
  </si>
  <si>
    <t>486*1,6-10,8"(neuznatelné náklady)"</t>
  </si>
  <si>
    <t>24</t>
  </si>
  <si>
    <t>58344121</t>
  </si>
  <si>
    <t>Podklad z drceného kameniva fr. 0/8</t>
  </si>
  <si>
    <t>1220749415</t>
  </si>
  <si>
    <t>Poznámka k položce:_x000d_
Poznámka k položce: Poznámka k položce: D2-D-1, TDZ CH: (486*1,85*0,03+364m2*0,03) ve sjezdech</t>
  </si>
  <si>
    <t>(486*1,6-10,8"(neuznatelné náklady)")*0,03*1,8</t>
  </si>
  <si>
    <t>25</t>
  </si>
  <si>
    <t>916131213</t>
  </si>
  <si>
    <t>Osazení silničního obrubníku betonového stojatého s boční opěrou do lože z betonu prostého</t>
  </si>
  <si>
    <t>-664001736</t>
  </si>
  <si>
    <t>Poznámka k položce:_x000d_
Poznámka: součet osazovaných obrubníků</t>
  </si>
  <si>
    <t>(486-15)+(486-256,5)</t>
  </si>
  <si>
    <t>26</t>
  </si>
  <si>
    <t>59217031</t>
  </si>
  <si>
    <t>obrubník betonový silniční 1000x150x250mm</t>
  </si>
  <si>
    <t>-734501549</t>
  </si>
  <si>
    <t>486-15</t>
  </si>
  <si>
    <t>27</t>
  </si>
  <si>
    <t>59217017</t>
  </si>
  <si>
    <t>obrubník betonový chodníkový 1000x100x250mm</t>
  </si>
  <si>
    <t>616643167</t>
  </si>
  <si>
    <t>486-256,5</t>
  </si>
  <si>
    <t>28</t>
  </si>
  <si>
    <t>916431111</t>
  </si>
  <si>
    <t>Osazení bezbariérového betonového obrubníku do betonového lože tl 150 mm</t>
  </si>
  <si>
    <t>-1444418983</t>
  </si>
  <si>
    <t>Poznámka k položce:_x000d_
Poznámka k položce: Poznámka k položce:osazení bezbariérového betonového obrubníku přímého</t>
  </si>
  <si>
    <t>29</t>
  </si>
  <si>
    <t>592R</t>
  </si>
  <si>
    <t xml:space="preserve">bezbariérový zastávkový obrubník betonový  přímý</t>
  </si>
  <si>
    <t>-694553953</t>
  </si>
  <si>
    <t>30</t>
  </si>
  <si>
    <t>59217040</t>
  </si>
  <si>
    <t>obrubník betonový bezbariérový náběhový</t>
  </si>
  <si>
    <t>ks</t>
  </si>
  <si>
    <t>1120387775</t>
  </si>
  <si>
    <t>31</t>
  </si>
  <si>
    <t>59217040R</t>
  </si>
  <si>
    <t>obrubník betonový bezbariérový přechodový</t>
  </si>
  <si>
    <t>-374263502</t>
  </si>
  <si>
    <t>32</t>
  </si>
  <si>
    <t>914511112R</t>
  </si>
  <si>
    <t>Montáž označníku autobusové zastávky - včetně spojovacího materiálu</t>
  </si>
  <si>
    <t>1969071779</t>
  </si>
  <si>
    <t xml:space="preserve">Montáž sloupku dopravních značek  délky do 3,5 m do hliníkové patky</t>
  </si>
  <si>
    <t>33</t>
  </si>
  <si>
    <t>40445225</t>
  </si>
  <si>
    <t>sloupek pro dopravní značku Zn D 60mm v 3,5m</t>
  </si>
  <si>
    <t>-647329909</t>
  </si>
  <si>
    <t>34</t>
  </si>
  <si>
    <t>916231112</t>
  </si>
  <si>
    <t>Osazení chodníkového obrubníku betonového ležatého bez boční opěry do lože z betonu prostého</t>
  </si>
  <si>
    <t>-514257867</t>
  </si>
  <si>
    <t xml:space="preserve">Poznámka k položce:_x000d_
Poznámka k položce:široký betonový obrubník typ Ronda v místě vjezdů parc. č. 1421/2 a 1414. </t>
  </si>
  <si>
    <t>"sjezd 1421/2"2*4,5</t>
  </si>
  <si>
    <t>"sjezd 1404"2*4,1</t>
  </si>
  <si>
    <t>35</t>
  </si>
  <si>
    <t>592R.1</t>
  </si>
  <si>
    <t>betonový obrubník široký výška 30cm, délka 50cm šířka 30 cm hrana zkosení 10 cm typ Ronda</t>
  </si>
  <si>
    <t>692891224</t>
  </si>
  <si>
    <t>2*(2*4,5+2*4,1)</t>
  </si>
  <si>
    <t>"počet kusů"35</t>
  </si>
  <si>
    <t>36</t>
  </si>
  <si>
    <t>339921112</t>
  </si>
  <si>
    <t>Osazování betonových palisád do betonového základu jednotlivě výšky prvku přes 0,5 do 1 m</t>
  </si>
  <si>
    <t>-253825198</t>
  </si>
  <si>
    <t>Poznámka k položce:_x000d_
Poznámka k položce: Poznámka k položce: 256,5 m</t>
  </si>
  <si>
    <t>256,5*5,7"počet kusů do 1m"</t>
  </si>
  <si>
    <t>"počet kusů"1463</t>
  </si>
  <si>
    <t>37</t>
  </si>
  <si>
    <t>58343959</t>
  </si>
  <si>
    <t>Palisáda betonová tyčová půlkulatá přírodní 175x200x600mm</t>
  </si>
  <si>
    <t>-1353530708</t>
  </si>
  <si>
    <t>38</t>
  </si>
  <si>
    <t>596211113</t>
  </si>
  <si>
    <t>Kladení zámkové dlažby komunikací pro pěší tl 60 mm skupiny A pl přes 300 m2</t>
  </si>
  <si>
    <t>511211109</t>
  </si>
  <si>
    <t>Poznámka k položce:_x000d_
Poznámka k položce: chodníková zámková dlažba</t>
  </si>
  <si>
    <t>39</t>
  </si>
  <si>
    <t>59245018</t>
  </si>
  <si>
    <t>dlažba tvar obdélník betonová 200x100x60mm přírodní</t>
  </si>
  <si>
    <t>-348502890</t>
  </si>
  <si>
    <t>40</t>
  </si>
  <si>
    <t>59245006</t>
  </si>
  <si>
    <t>dlažba tvar obdélník betonová pro nevidomé 200x100x60mm barevná</t>
  </si>
  <si>
    <t>1258488097</t>
  </si>
  <si>
    <t>41</t>
  </si>
  <si>
    <t>dodmontáž</t>
  </si>
  <si>
    <t>Umělá vodící linie</t>
  </si>
  <si>
    <t>101657172</t>
  </si>
  <si>
    <t>Umělá vodící linie - dodávka, uložení</t>
  </si>
  <si>
    <t>Poznámka k položce:_x000d_
Poznámka k položce: sjezdy, AZ</t>
  </si>
  <si>
    <t>(12,5+9+11,4+15)*0,4</t>
  </si>
  <si>
    <t>42</t>
  </si>
  <si>
    <t>596211211</t>
  </si>
  <si>
    <t>Kladení zámkové dlažby komunikací pro pěší tl 80 mm skupiny A pl do 100 m2</t>
  </si>
  <si>
    <t>246395715</t>
  </si>
  <si>
    <t>Poznámka k položce:_x000d_
Poznámka k položce: součet přírodní a barevné dlažby</t>
  </si>
  <si>
    <t>205+53</t>
  </si>
  <si>
    <t>43</t>
  </si>
  <si>
    <t>59245020</t>
  </si>
  <si>
    <t>dlažba tvar obdélník betonová 200x100x80mm přírodní</t>
  </si>
  <si>
    <t>-2011051548</t>
  </si>
  <si>
    <t>205+53-48,5</t>
  </si>
  <si>
    <t>44</t>
  </si>
  <si>
    <t>59245226</t>
  </si>
  <si>
    <t>dlažba tvar obdélník betonová pro nevidomé 200x100x80mm barevná</t>
  </si>
  <si>
    <t>-1258900815</t>
  </si>
  <si>
    <t>Poznámka k položce:_x000d_
Poznámka k položce: Poznámka k položce:, betzbariérová dlažba hmatná</t>
  </si>
  <si>
    <t>45</t>
  </si>
  <si>
    <t>899331111R</t>
  </si>
  <si>
    <t>Výšková úprava povrchových znaků sítí do nivelety chodníku</t>
  </si>
  <si>
    <t>2142522550</t>
  </si>
  <si>
    <t>Poznámka k položce:_x000d_
Poznámka k položce:výšková úprava sítí</t>
  </si>
  <si>
    <t>46</t>
  </si>
  <si>
    <t>935932321</t>
  </si>
  <si>
    <t>Odvodňovací plastový žlab pro zatížení C250 vnitřní š 150 mm s roštem můstkovým z litiny</t>
  </si>
  <si>
    <t>-260266994</t>
  </si>
  <si>
    <t>Poznámka k položce:_x000d_
Poznámka k položce:odvodňovací žlab C250 s litinovou mříží šířka 150 mm, hloubka 200 mm napojení na DN 100</t>
  </si>
  <si>
    <t>47</t>
  </si>
  <si>
    <t>430321515</t>
  </si>
  <si>
    <t>Schodišťová konstrukce a rampa ze ŽB tř. C 20/25</t>
  </si>
  <si>
    <t>584528118</t>
  </si>
  <si>
    <t>Poznámka k položce:_x000d_
Poznámka k položce: Poznámka k položce:schodišťové stupně</t>
  </si>
  <si>
    <t>0,42+0,84+0,28</t>
  </si>
  <si>
    <t>48</t>
  </si>
  <si>
    <t>430362021</t>
  </si>
  <si>
    <t>Výztuž schodišťové konstrukce a rampy svařovanými sítěmi Kari</t>
  </si>
  <si>
    <t>-263701852</t>
  </si>
  <si>
    <t>Poznámka k položce:_x000d_
Poznámka k položce:výztuž schodišťové stupně</t>
  </si>
  <si>
    <t>49</t>
  </si>
  <si>
    <t>433351131</t>
  </si>
  <si>
    <t>Zřízení bednění schodnic přímočarých schodišť v do 4 m</t>
  </si>
  <si>
    <t>557219273</t>
  </si>
  <si>
    <t>Poznámka k položce:_x000d_
Poznámka k položce:schodišťové stupně</t>
  </si>
  <si>
    <t>50</t>
  </si>
  <si>
    <t>433351132</t>
  </si>
  <si>
    <t>Odstranění bednění schodnic přímočarých schodišť v do 4 m</t>
  </si>
  <si>
    <t>-902819419</t>
  </si>
  <si>
    <t>51</t>
  </si>
  <si>
    <t>211971110R</t>
  </si>
  <si>
    <t>Uložení separační geotextilie, zásyp kačírkem</t>
  </si>
  <si>
    <t>-1946563557</t>
  </si>
  <si>
    <t>Poznámka k položce:_x000d_
Poznámka k položce: ztratné 2%</t>
  </si>
  <si>
    <t>199*1,02 'Přepočtené koeficientem množství</t>
  </si>
  <si>
    <t>52</t>
  </si>
  <si>
    <t>69311082</t>
  </si>
  <si>
    <t>geotextilie netkaná separační, ochranná, filtrační, drenážní PP 500g/m2</t>
  </si>
  <si>
    <t>-2073911623</t>
  </si>
  <si>
    <t>Poznámka k položce:_x000d_
310 m2 + 2%</t>
  </si>
  <si>
    <t>53</t>
  </si>
  <si>
    <t>58337401</t>
  </si>
  <si>
    <t>kamenivo dekorační (kačírek) frakce 16/32</t>
  </si>
  <si>
    <t>1594275123</t>
  </si>
  <si>
    <t>(199*0,1)*2</t>
  </si>
  <si>
    <t>54</t>
  </si>
  <si>
    <t>998223011</t>
  </si>
  <si>
    <t>Přesun hmot pro pozemní komunikace s krytem dlážděným</t>
  </si>
  <si>
    <t>16283175</t>
  </si>
  <si>
    <t>SO02</t>
  </si>
  <si>
    <t>Úprava dešťové kanalizace</t>
  </si>
  <si>
    <t>55</t>
  </si>
  <si>
    <t>894411111R</t>
  </si>
  <si>
    <t>Zřízení vpustí kanalizačních z betonových dílců na potrubí DN do 200 dno beton tř. C 12/15</t>
  </si>
  <si>
    <t>-178312630</t>
  </si>
  <si>
    <t>56</t>
  </si>
  <si>
    <t>52-dod</t>
  </si>
  <si>
    <t>Betonové uliční vpusti DN 450 se stružkovou vtokovou mříží</t>
  </si>
  <si>
    <t>506184346</t>
  </si>
  <si>
    <t>betonové uliční vpusti DN 450 se stružkovou vtokovou mříží</t>
  </si>
  <si>
    <t>Poznámka k položce:_x000d_
Poznámka k položce: betonové vpusti DN 450 k odvodnění se stružkovou vtokovou mříží</t>
  </si>
  <si>
    <t>57</t>
  </si>
  <si>
    <t>PPL.PR101606</t>
  </si>
  <si>
    <t>přípojka dešťové vpusti DN 150 mm, délka 6m</t>
  </si>
  <si>
    <t>-1555027472</t>
  </si>
  <si>
    <t>58</t>
  </si>
  <si>
    <t>KSI.UB1</t>
  </si>
  <si>
    <t>Betonová uliční vpusť, koš kalový, B1 nízký v.250mm pro 500x500</t>
  </si>
  <si>
    <t>302725342</t>
  </si>
  <si>
    <t>59</t>
  </si>
  <si>
    <t>BTL.0006304.URS</t>
  </si>
  <si>
    <t>dno betonové pro uliční vpusť s kalovou prohlubní TBV-Q 450/300/2a 45x30x5 cm</t>
  </si>
  <si>
    <t>-108247279</t>
  </si>
  <si>
    <t>60</t>
  </si>
  <si>
    <t>56241459</t>
  </si>
  <si>
    <t>sifon+sítko PP/Pz pro žlab z PE š 150mm</t>
  </si>
  <si>
    <t>-464346541</t>
  </si>
  <si>
    <t>61</t>
  </si>
  <si>
    <t>BET.KZARV62580</t>
  </si>
  <si>
    <t>Vyrovnávací prstenec TBV-Q 450/60</t>
  </si>
  <si>
    <t>-215173946</t>
  </si>
  <si>
    <t>62</t>
  </si>
  <si>
    <t>štěrkodrť frakce 0/8, tl. 150mm</t>
  </si>
  <si>
    <t>1681576784</t>
  </si>
  <si>
    <t>63</t>
  </si>
  <si>
    <t>879221911R</t>
  </si>
  <si>
    <t>Napojení přípojky dešťové vpusti, včetně těšnění</t>
  </si>
  <si>
    <t>1944200163</t>
  </si>
  <si>
    <t>VRN1</t>
  </si>
  <si>
    <t>Vedlejší rozpočtové náklady - revize a ochrana inženýrských sítí</t>
  </si>
  <si>
    <t>64</t>
  </si>
  <si>
    <t>R06.1</t>
  </si>
  <si>
    <t>Křížení vedení Cetin, bude uloženo do chráničky, délka cca 2m</t>
  </si>
  <si>
    <t>-747476924</t>
  </si>
  <si>
    <t>65</t>
  </si>
  <si>
    <t>075103000R</t>
  </si>
  <si>
    <t>Statické zajištění sloupů zapažení při provádění výkopů</t>
  </si>
  <si>
    <t>1024</t>
  </si>
  <si>
    <t>-2032781160</t>
  </si>
  <si>
    <t xml:space="preserve">Poznámka k položce:_x000d_
Poznámka k položce: Čerpáno se souhlasem TDI/AD. </t>
  </si>
  <si>
    <t>66</t>
  </si>
  <si>
    <t>132212212R</t>
  </si>
  <si>
    <t>170011338</t>
  </si>
  <si>
    <t>"výkopy v nutném rozsahu - dle prohlídky před zahájením stavby - předpoklad 5 úseků"</t>
  </si>
  <si>
    <t>"celková délka předpoklad 140m"140*2,2*1,9</t>
  </si>
  <si>
    <t>67</t>
  </si>
  <si>
    <t>812392121</t>
  </si>
  <si>
    <t>Montáž potrubí z trub TBH těsněných pryžovými kroužky otevřený výkop sklon do 20 % DN 400</t>
  </si>
  <si>
    <t>-1119019252</t>
  </si>
  <si>
    <t xml:space="preserve">Montáž potrubí z trub betonových hrdlových  v otevřeném výkopu ve sklonu do 20 % z trub těsněných pryžovými kroužky DN 400</t>
  </si>
  <si>
    <t xml:space="preserve">Poznámka k položce:_x000d_
Poznámka k položce: Včetně lože, těsnících a spojovacích prostředků, napojení na stávající kanalizaci. </t>
  </si>
  <si>
    <t>"Délky úseků jednotlivě"15+42+25+38</t>
  </si>
  <si>
    <t>68</t>
  </si>
  <si>
    <t>59223021</t>
  </si>
  <si>
    <t>trouba betonová hrdlová DN 400</t>
  </si>
  <si>
    <t>1768831344</t>
  </si>
  <si>
    <t>120*1,01 'Přepočtené koeficientem množství</t>
  </si>
  <si>
    <t>69</t>
  </si>
  <si>
    <t>812442121</t>
  </si>
  <si>
    <t>Montáž potrubí z trub TBH těsněných pryžovými kroužky otevřený výkop sklon do 20 % DN 600</t>
  </si>
  <si>
    <t>-82634287</t>
  </si>
  <si>
    <t xml:space="preserve">Montáž potrubí z trub betonových hrdlových  v otevřeném výkopu ve sklonu do 20 % z trub těsněných pryžovými kroužky DN 600</t>
  </si>
  <si>
    <t>70</t>
  </si>
  <si>
    <t>59223023</t>
  </si>
  <si>
    <t>trouba betonová hrdlová DN 600</t>
  </si>
  <si>
    <t>-1189249736</t>
  </si>
  <si>
    <t>20*1,01 'Přepočtené koeficientem množství</t>
  </si>
  <si>
    <t>71</t>
  </si>
  <si>
    <t>894221116R</t>
  </si>
  <si>
    <t xml:space="preserve">Revizní šachta DN1000 </t>
  </si>
  <si>
    <t>-35182187</t>
  </si>
  <si>
    <t xml:space="preserve">Revizní šachta DN1000 - dodávka a montáž, dno včetně skuží, vstupního konusu, vyrovnávacích prstenců a poklopu. </t>
  </si>
  <si>
    <t xml:space="preserve">Poznámka k položce:_x000d_
Poznámka k položce: Předpoklad 5 kusů, bude upřesněno při prohlídce před zahájením stavby. </t>
  </si>
  <si>
    <t>72</t>
  </si>
  <si>
    <t>175111101</t>
  </si>
  <si>
    <t>Obsypání potrubí ručně sypaninou bez prohození, uloženou do 3 m</t>
  </si>
  <si>
    <t>-892342404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</si>
  <si>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</si>
  <si>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 xml:space="preserve">Poznámka k položce:_x000d_
Poznámka k položce: Obsyp potrubí do výšky 0,3 m nad potrubí. </t>
  </si>
  <si>
    <t>"celková délka předpoklad 140m"140*2,2*0,9</t>
  </si>
  <si>
    <t>73</t>
  </si>
  <si>
    <t>58331200</t>
  </si>
  <si>
    <t>štěrkopísek netříděný zásypový</t>
  </si>
  <si>
    <t>-1844553763</t>
  </si>
  <si>
    <t>277,2*2 'Přepočtené koeficientem množství</t>
  </si>
  <si>
    <t>74</t>
  </si>
  <si>
    <t>174111101</t>
  </si>
  <si>
    <t>Zásyp jam, šachet rýh nebo kolem objektů sypaninou se zhutněním ručně</t>
  </si>
  <si>
    <t>-1068567347</t>
  </si>
  <si>
    <t>Zásyp sypaninou z jakékoliv horniny ručně s uložením výkopku ve vrstvách se zhutněním jam, šachet, rýh nebo kolem objektů v těchto vykopávkách</t>
  </si>
  <si>
    <t>"celková délka předpoklad 140m"140*2,2*1,0</t>
  </si>
  <si>
    <t>75</t>
  </si>
  <si>
    <t>898161224R</t>
  </si>
  <si>
    <t>Sanace kanalizačního potrubí vložkování textilním rukávcem DN 400 tl 10 mm</t>
  </si>
  <si>
    <t>68465505</t>
  </si>
  <si>
    <t>Vložkování kanalizačního potrubí litinového, ocelového nebo betonového textilním rukávcem sanační tloušťky 10 mm DN 400</t>
  </si>
  <si>
    <t xml:space="preserve">Poznámka k položce:_x000d_
Poznámka k položce: Kompletní dodávka včetně vyfrézování přípojek, odbočení a šachtic. Včetně nutné staveništní přípravy, pomocných prací a konstrukcí. </t>
  </si>
  <si>
    <t>76</t>
  </si>
  <si>
    <t>898161226R</t>
  </si>
  <si>
    <t>Sanace kanalizačního potrubí vložkování textilním rukávcem DN 600 tl 10 mm</t>
  </si>
  <si>
    <t>-1507860477</t>
  </si>
  <si>
    <t>Vložkování kanalizačního potrubí litinového, ocelového nebo betonového textilním rukávcem sanační tloušťky 10 mm DN 600</t>
  </si>
  <si>
    <t>77</t>
  </si>
  <si>
    <t>043144000R</t>
  </si>
  <si>
    <t>Kamerová prohlídka, zkoušky těsnosti</t>
  </si>
  <si>
    <t>1056184178</t>
  </si>
  <si>
    <t>VRN2</t>
  </si>
  <si>
    <t>Vedlejší rozpočtové náklady</t>
  </si>
  <si>
    <t>78</t>
  </si>
  <si>
    <t>012002000</t>
  </si>
  <si>
    <t>Geodetické práce, před zahájením, v průběhu a po dokončení stavby</t>
  </si>
  <si>
    <t>kpl</t>
  </si>
  <si>
    <t>-281955131</t>
  </si>
  <si>
    <t>79</t>
  </si>
  <si>
    <t>030001000</t>
  </si>
  <si>
    <t>Zařízení staveniště, vybudování, likvidace a provoz</t>
  </si>
  <si>
    <t>-425101058</t>
  </si>
  <si>
    <t xml:space="preserve">Poznámka k položce:_x000d_
Poznámka k položce: Včetně případného povolení. </t>
  </si>
  <si>
    <t>80</t>
  </si>
  <si>
    <t>070001000R</t>
  </si>
  <si>
    <t>Zařízení staveniště - zpevněná panelová plocha - zřízení, odstranění</t>
  </si>
  <si>
    <t>826839761</t>
  </si>
  <si>
    <t>81</t>
  </si>
  <si>
    <t>013002000</t>
  </si>
  <si>
    <t>Projektové práce - plán BOZP, zpracování realizační, dodavatelské dokumentace, kladečský plán, dokumentace DSPS</t>
  </si>
  <si>
    <t>1962140061</t>
  </si>
  <si>
    <t>82</t>
  </si>
  <si>
    <t>043154000</t>
  </si>
  <si>
    <t>Zkoušky zhutnění, statické, dynamické v průběhu celé stavby dle PD</t>
  </si>
  <si>
    <t>1359878460</t>
  </si>
  <si>
    <t>83</t>
  </si>
  <si>
    <t>045203000</t>
  </si>
  <si>
    <t>Kompletační činnost a příprava k odevzdání stavby zadavateli</t>
  </si>
  <si>
    <t>-1074107413</t>
  </si>
  <si>
    <t>84</t>
  </si>
  <si>
    <t>045303000</t>
  </si>
  <si>
    <t>Koordinační činnost. Koordinace na opravu stávající betonové kanalizace</t>
  </si>
  <si>
    <t>-67391405</t>
  </si>
  <si>
    <t>85</t>
  </si>
  <si>
    <t>460010024R</t>
  </si>
  <si>
    <t>Vytýčení stávajících podzemních vedení</t>
  </si>
  <si>
    <t>-1188604024</t>
  </si>
  <si>
    <t>86</t>
  </si>
  <si>
    <t>460010025R</t>
  </si>
  <si>
    <t>Kopané sondy pro ověření podzemního vedení inženýrských sítí</t>
  </si>
  <si>
    <t>1851465616</t>
  </si>
  <si>
    <t>87</t>
  </si>
  <si>
    <t>913911113R</t>
  </si>
  <si>
    <t>Dočasné dopravní značení, včetně vyřízení povolení</t>
  </si>
  <si>
    <t>1918469009</t>
  </si>
  <si>
    <t>88</t>
  </si>
  <si>
    <t>032002000R</t>
  </si>
  <si>
    <t>Provizorní autobusová zastávka - zajištění povolení, zřízení, odstranění</t>
  </si>
  <si>
    <t>-733395950</t>
  </si>
  <si>
    <t>89</t>
  </si>
  <si>
    <t>034002000R</t>
  </si>
  <si>
    <t>Přístupová plocha pro provizorní autobusovou zastávku - panely - zřízení, odstranění</t>
  </si>
  <si>
    <t>-2037471568</t>
  </si>
  <si>
    <t>90</t>
  </si>
  <si>
    <t>R08.2</t>
  </si>
  <si>
    <t>Provizorní zatrubnění příkopu pod dočasnou konstrukcí DN400 PP</t>
  </si>
  <si>
    <t>116484621</t>
  </si>
  <si>
    <t>Provizorní zatrubnění příkopu pod dočasnou konstrukcí DN400 PP - zřízení včetně obsypů, odstranění</t>
  </si>
  <si>
    <t>91</t>
  </si>
  <si>
    <t>R01.2</t>
  </si>
  <si>
    <t>Zvláštní užívání komunikací</t>
  </si>
  <si>
    <t>514795645</t>
  </si>
  <si>
    <t>92</t>
  </si>
  <si>
    <t>R03.2</t>
  </si>
  <si>
    <t>Aktualizace vyjádření správců inženýrských sítí</t>
  </si>
  <si>
    <t>1495470494</t>
  </si>
  <si>
    <t>93</t>
  </si>
  <si>
    <t>R05.2</t>
  </si>
  <si>
    <t>Mýcení ojedinělého náletového porostu</t>
  </si>
  <si>
    <t>-489701464</t>
  </si>
  <si>
    <t>VRN3</t>
  </si>
  <si>
    <t>Vyvolané náklady</t>
  </si>
  <si>
    <t>94</t>
  </si>
  <si>
    <t>R07.1</t>
  </si>
  <si>
    <t>Vedení Cetin, výšková úprava sloupové trati</t>
  </si>
  <si>
    <t>-343602818</t>
  </si>
  <si>
    <t xml:space="preserve">Vedení Cetin, výšková úprava sloupové trati. Položka zahrnuje práce vyhrazeného dodavatele společnosti Cetin a koordinační přirážku Zhotovitele, a součinnost v stavebně technické přípravě poskytnutou Zhotovitelem  při realizaci.</t>
  </si>
  <si>
    <t>20A033_neuznatelne - Neuznatelné náklady</t>
  </si>
  <si>
    <t xml:space="preserve">    SO03 - Úprava oplocení - práce koordinovat s vlastníky pozemků! </t>
  </si>
  <si>
    <t>961055111R</t>
  </si>
  <si>
    <t>Odstranění skrytých konstrukcí - beton, železobeton</t>
  </si>
  <si>
    <t>-760421318</t>
  </si>
  <si>
    <t xml:space="preserve">Poznámka k položce:_x000d_
Čerpáno se souhlasem TDI/AD. </t>
  </si>
  <si>
    <t>981332111R</t>
  </si>
  <si>
    <t>Odstranění stávajícího přístřešku AZ</t>
  </si>
  <si>
    <t>878532795</t>
  </si>
  <si>
    <t>Odstranění stávajícího přístřešku AZ, včetně odvozu a likvidace</t>
  </si>
  <si>
    <t>275322511</t>
  </si>
  <si>
    <t>Základové patky ze ŽB se zvýšenými nároky na prostředí tř. C 25/30</t>
  </si>
  <si>
    <t>-1696039703</t>
  </si>
  <si>
    <t>Základy z betonu železového (bez výztuže) patky z betonu se zvýšenými nároky na prostředí tř. C 25/30 XC4 XF2</t>
  </si>
  <si>
    <t>Poznámka k položce:_x000d_
Poznámka k položce: Základové patky pod přístřešek AZ</t>
  </si>
  <si>
    <t>0,4*0,4*1,0*3</t>
  </si>
  <si>
    <t>275361821</t>
  </si>
  <si>
    <t>Výztuž základových patek betonářskou ocelí 10 505 (R)</t>
  </si>
  <si>
    <t>1462204470</t>
  </si>
  <si>
    <t>Výztuž základů patek z betonářské oceli 10 505 (R)</t>
  </si>
  <si>
    <t>275352111</t>
  </si>
  <si>
    <t>Bednění základových patek ztracené (neodbedněné)</t>
  </si>
  <si>
    <t>100223704</t>
  </si>
  <si>
    <t>Bednění základů patek ztracené (neodbedněné)</t>
  </si>
  <si>
    <t>38003</t>
  </si>
  <si>
    <t>Přístřešek zastávky MHD dle vizualizace města Ostrava</t>
  </si>
  <si>
    <t>1886493625</t>
  </si>
  <si>
    <t>Poznámka k položce:_x000d_
Poznámka k položce:dodávka a montáž přístřešku MHD dle jednotné a předem schválené vizualizace</t>
  </si>
  <si>
    <t>R-05</t>
  </si>
  <si>
    <t>Příprava zastávky pro informační zařízení, wi-fi</t>
  </si>
  <si>
    <t>44404628</t>
  </si>
  <si>
    <t xml:space="preserve">Poznámka k položce:_x000d_
Poznámka k položce: uložení chráničky plastové DN63 dl. 10 m, 2 x kabelová komory 500x500 mm. Čerpáno se souhlasem TDI/AD. </t>
  </si>
  <si>
    <t>R-06</t>
  </si>
  <si>
    <t>Mobiliář autobusové zastávky - odpadkový koš</t>
  </si>
  <si>
    <t>856979544</t>
  </si>
  <si>
    <t>Mobiliář autobusové zastávky - odpadkový koš - dle schváleného jednotného stylu, osazení včetně případných pomocných konstrukcí</t>
  </si>
  <si>
    <t>-513266754</t>
  </si>
  <si>
    <t>10,8"(neuznatelné náklady)"</t>
  </si>
  <si>
    <t>1594280114</t>
  </si>
  <si>
    <t>-1340361014</t>
  </si>
  <si>
    <t>10,8"(neuznatelné náklady)"*0,03*1,8</t>
  </si>
  <si>
    <t>181411131R</t>
  </si>
  <si>
    <t>Úprava stávajícího sjezdu - zatravnění</t>
  </si>
  <si>
    <t>1108485780</t>
  </si>
  <si>
    <t>Poznámka k položce:_x000d_
Poznámka k položce: osetí vjezdů</t>
  </si>
  <si>
    <t>"sjezd k parc. 1415/2"11</t>
  </si>
  <si>
    <t>"sjezd k parc. 1413"10,5</t>
  </si>
  <si>
    <t>"sjezd k parc. 1404"1</t>
  </si>
  <si>
    <t>00572410</t>
  </si>
  <si>
    <t>osivo směs travní parková</t>
  </si>
  <si>
    <t>kg</t>
  </si>
  <si>
    <t>1830649613</t>
  </si>
  <si>
    <t>Poznámka k položce:_x000d_
Poznámka k položce: předpoklad 300g/m2</t>
  </si>
  <si>
    <t>"sjezd k parc. 1415/2"11*0,3</t>
  </si>
  <si>
    <t>"sjezd k parc. 1413"10,5*0,3</t>
  </si>
  <si>
    <t>"sjezd k parc. 1404"1*0,3</t>
  </si>
  <si>
    <t>R-02</t>
  </si>
  <si>
    <t>Úprava stávajícího vjezdu ze stávajících panelů demontáž + zpětná montáž</t>
  </si>
  <si>
    <t>-721062739</t>
  </si>
  <si>
    <t>Poznámka k položce:_x000d_
poznámka k položce: stávající panely v místě sjezdů, demontáž + zpětná montáž</t>
  </si>
  <si>
    <t>"sjezd k parc. 1416"6,5</t>
  </si>
  <si>
    <t>"sjezd k parc. 1409/1"6,5</t>
  </si>
  <si>
    <t>"sjezd k parc. 1407/2"9,5</t>
  </si>
  <si>
    <t>"sjezd k parc. 1407/1"7</t>
  </si>
  <si>
    <t>R-01</t>
  </si>
  <si>
    <t>Úprava stávajícího sjezdu - zatravňovací dlažba demontáž a následná montáž</t>
  </si>
  <si>
    <t>268891343</t>
  </si>
  <si>
    <t>Poznámka k položce:_x000d_
Poznámka k položce: Demontáž a opětovná montáž stávající zatravňovací dlažby v místě sjezdů</t>
  </si>
  <si>
    <t>"sjezd k parc. 1419/2"14</t>
  </si>
  <si>
    <t>R-03</t>
  </si>
  <si>
    <t>Úprava stávajícího sjezdu - štěrk</t>
  </si>
  <si>
    <t>-838275938</t>
  </si>
  <si>
    <t>Poznámka k položce:_x000d_
Poznámka k položce: Stávající úprava sjezdu ze štěrků</t>
  </si>
  <si>
    <t>"sjezd k parc. 1425"10</t>
  </si>
  <si>
    <t>"sjezd k parc. 1414/1"11</t>
  </si>
  <si>
    <t>"sjezd k parc. 1400"7</t>
  </si>
  <si>
    <t>577144111R</t>
  </si>
  <si>
    <t>Úprava stávajících sjezdů - asfalt ACO 11, tl. 50 mm</t>
  </si>
  <si>
    <t>-136437305</t>
  </si>
  <si>
    <t>Poznámka k položce:_x000d_
Poznámka k položce: včetně doplnění stávající stezky</t>
  </si>
  <si>
    <t>"sjezd k parc. 1421/2"1</t>
  </si>
  <si>
    <t>"stávající stezka"10</t>
  </si>
  <si>
    <t>R-04</t>
  </si>
  <si>
    <t>Úprava stávajících sjezdů - betonová dlažba</t>
  </si>
  <si>
    <t>1467933711</t>
  </si>
  <si>
    <t>Poznámka k položce:_x000d_
Poznámka k položce: demontáž, opětovná montáž</t>
  </si>
  <si>
    <t>"sjezd k parc. 1428/3"7,5</t>
  </si>
  <si>
    <t>"sjezd k parc. 1412/1"2,5</t>
  </si>
  <si>
    <t>"sjezd k parc. 1408/1"3</t>
  </si>
  <si>
    <t>"sjezd k parc. 1397/1"1,5</t>
  </si>
  <si>
    <t>"sjezd k parc. 1396/1"6</t>
  </si>
  <si>
    <t>-1225136898</t>
  </si>
  <si>
    <t>111*1,02 'Přepočtené koeficientem množství</t>
  </si>
  <si>
    <t>1831527014</t>
  </si>
  <si>
    <t>-1280919000</t>
  </si>
  <si>
    <t>(111*0,1)*2</t>
  </si>
  <si>
    <t>SO03</t>
  </si>
  <si>
    <t xml:space="preserve">Úprava oplocení - práce koordinovat s vlastníky pozemků! </t>
  </si>
  <si>
    <t>R01</t>
  </si>
  <si>
    <t>Oplocení RD č. pop. 296 parc. č. 1428/3</t>
  </si>
  <si>
    <t>1237768836</t>
  </si>
  <si>
    <t xml:space="preserve">Oplocení RD č. pop. 296 parc. č. 1428/3
</t>
  </si>
  <si>
    <t xml:space="preserve">Poznámka k položce:_x000d_
Poznámka k položce: Úprava oplocení dle PD - demontáž, zpětná montáž, doplnění materiálu, likvidace odpadu. </t>
  </si>
  <si>
    <t>R02</t>
  </si>
  <si>
    <t>Oplocení RD č. pop. 205 parc. č. 1425</t>
  </si>
  <si>
    <t>-150574952</t>
  </si>
  <si>
    <t>R03</t>
  </si>
  <si>
    <t>Oplocení RD č. pop. 215 parc. č. 1422</t>
  </si>
  <si>
    <t>1226176176</t>
  </si>
  <si>
    <t xml:space="preserve">Oplocení RD č. pop. 215 parc. č. 1422
</t>
  </si>
  <si>
    <t>R04</t>
  </si>
  <si>
    <t>Oplocení pozemku 1421/2</t>
  </si>
  <si>
    <t>1096359674</t>
  </si>
  <si>
    <t>R05</t>
  </si>
  <si>
    <t>Oplocení pozemku 1420/1</t>
  </si>
  <si>
    <t>136056544</t>
  </si>
  <si>
    <t>R06</t>
  </si>
  <si>
    <t>Oplocení RD č. pop. 297 parc. č. 1419/2</t>
  </si>
  <si>
    <t>-1447092979</t>
  </si>
  <si>
    <t>R07</t>
  </si>
  <si>
    <t>Oplocení RD č. pop. 121 parc. č. 1416</t>
  </si>
  <si>
    <t>18543396</t>
  </si>
  <si>
    <t>R08</t>
  </si>
  <si>
    <t>Oplocení RD č. pop. 303 parc. č. 1415/2</t>
  </si>
  <si>
    <t>-1169685669</t>
  </si>
  <si>
    <t>R09</t>
  </si>
  <si>
    <t>Oplocení RD č. pop. 471 parc. č. 1414/1</t>
  </si>
  <si>
    <t>-1720699977</t>
  </si>
  <si>
    <t>R010</t>
  </si>
  <si>
    <t>Oplocení pozemku 1413</t>
  </si>
  <si>
    <t>64430650</t>
  </si>
  <si>
    <t>R011</t>
  </si>
  <si>
    <t>Oplocení RD č. pop. 348 par. č. 1412/1</t>
  </si>
  <si>
    <t>-411254988</t>
  </si>
  <si>
    <t>R012</t>
  </si>
  <si>
    <t>Oplocení RD č. pop. 217 par. č. 1409/1</t>
  </si>
  <si>
    <t>1994305264</t>
  </si>
  <si>
    <t>R013</t>
  </si>
  <si>
    <t>Oplocení RD č. pop. 423 par. č. 1408/1</t>
  </si>
  <si>
    <t>416164956</t>
  </si>
  <si>
    <t>R014</t>
  </si>
  <si>
    <t>Oplocení RD č. pop. 264 par. č. 1407/2, 1407/1</t>
  </si>
  <si>
    <t>1038756599</t>
  </si>
  <si>
    <t>R015</t>
  </si>
  <si>
    <t>Oplocení RD č. pop. 211 par. č. 1404</t>
  </si>
  <si>
    <t>-2068982480</t>
  </si>
  <si>
    <t>R016</t>
  </si>
  <si>
    <t>Oplocení RD č. pop. 229 par. č. 1400</t>
  </si>
  <si>
    <t>-137771323</t>
  </si>
  <si>
    <t>R017</t>
  </si>
  <si>
    <t>Oplocení RD č. pop. 357 par. č. 1397/1</t>
  </si>
  <si>
    <t>-1213131201</t>
  </si>
  <si>
    <t>R018</t>
  </si>
  <si>
    <t>Oplocení RD č. pop. 266 par. č. 1396/2</t>
  </si>
  <si>
    <t>-824429513</t>
  </si>
  <si>
    <t>R019</t>
  </si>
  <si>
    <t>Oplocení RD č. pop. 257 par. č. 1395/2</t>
  </si>
  <si>
    <t>-1636536881</t>
  </si>
  <si>
    <t>R020</t>
  </si>
  <si>
    <t>Úprava oplocení</t>
  </si>
  <si>
    <t>66244775</t>
  </si>
  <si>
    <t xml:space="preserve">Úprava oplocení - odstranění drátěného pletiva, stávajících sloupků, montáž nových sloupků. </t>
  </si>
  <si>
    <t xml:space="preserve">Poznámka k položce:_x000d_
Rozsah maximálně 20 m. Čerpáno se souhlasem TDI/AD. </t>
  </si>
  <si>
    <t>034203000R</t>
  </si>
  <si>
    <t>Mechanická ochrana oplocení a případných konstrukcí nedotčených stavbou</t>
  </si>
  <si>
    <t>-607098272</t>
  </si>
  <si>
    <t>938908411</t>
  </si>
  <si>
    <t>Čistění vozovek po dobu výstavby</t>
  </si>
  <si>
    <t>-1365450904</t>
  </si>
  <si>
    <t>R02.2</t>
  </si>
  <si>
    <t>Informační tabule (vyhotovení informačních tabulí po dobu stavby)</t>
  </si>
  <si>
    <t>-2055287141</t>
  </si>
  <si>
    <t xml:space="preserve">Trvalá informační tabule </t>
  </si>
  <si>
    <t>-289639753</t>
  </si>
  <si>
    <t>Trvalá informační tabule - informace o dotačním titulu, udržitelnosti - dle podmínek poskytovatele dotace</t>
  </si>
  <si>
    <t xml:space="preserve">Poznámka k položce:_x000d_
Poznámka k položce: Dodávka, montáž na vhodné místo schválení TDI/AD. Přesný vzhled schválí investor. </t>
  </si>
  <si>
    <t>R04.2</t>
  </si>
  <si>
    <t>Fotodokumentace realizace stavby</t>
  </si>
  <si>
    <t>-1765118861</t>
  </si>
  <si>
    <t>011002000R</t>
  </si>
  <si>
    <t>Pasport stávajících konstrukcí a staveb</t>
  </si>
  <si>
    <t>-999169692</t>
  </si>
  <si>
    <t>012002000R</t>
  </si>
  <si>
    <t>Geometrický plán</t>
  </si>
  <si>
    <t>924459546</t>
  </si>
  <si>
    <t>Geometrický plán - vypracování geometrického plánu pro dotčený pozemek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</si>
</sst>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7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5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23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35</v>
      </c>
      <c r="AO17" s="22"/>
      <c r="AP17" s="22"/>
      <c r="AQ17" s="22"/>
      <c r="AR17" s="20"/>
      <c r="BE17" s="31"/>
      <c r="BS17" s="17" t="s">
        <v>36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38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36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1" customFormat="1" ht="14.4" customHeight="1">
      <c r="B26" s="21"/>
      <c r="C26" s="22"/>
      <c r="D26" s="38" t="s">
        <v>40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39">
        <f>ROUND(AG94,2)</f>
        <v>0</v>
      </c>
      <c r="AL26" s="22"/>
      <c r="AM26" s="22"/>
      <c r="AN26" s="22"/>
      <c r="AO26" s="22"/>
      <c r="AP26" s="22"/>
      <c r="AQ26" s="22"/>
      <c r="AR26" s="20"/>
      <c r="BE26" s="31"/>
    </row>
    <row r="27" s="1" customFormat="1" ht="14.4" customHeight="1">
      <c r="B27" s="21"/>
      <c r="C27" s="22"/>
      <c r="D27" s="38" t="s">
        <v>41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39">
        <f>ROUND(AG98, 2)</f>
        <v>0</v>
      </c>
      <c r="AL27" s="39"/>
      <c r="AM27" s="39"/>
      <c r="AN27" s="39"/>
      <c r="AO27" s="39"/>
      <c r="AP27" s="22"/>
      <c r="AQ27" s="22"/>
      <c r="AR27" s="20"/>
      <c r="BE27" s="31"/>
    </row>
    <row r="28" s="2" customFormat="1" ht="6.96" customHeigh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3"/>
      <c r="BE28" s="31"/>
    </row>
    <row r="29" s="2" customFormat="1" ht="25.92" customHeight="1">
      <c r="A29" s="40"/>
      <c r="B29" s="41"/>
      <c r="C29" s="42"/>
      <c r="D29" s="44" t="s">
        <v>42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6">
        <f>ROUND(AK26 + AK27, 2)</f>
        <v>0</v>
      </c>
      <c r="AL29" s="45"/>
      <c r="AM29" s="45"/>
      <c r="AN29" s="45"/>
      <c r="AO29" s="45"/>
      <c r="AP29" s="42"/>
      <c r="AQ29" s="42"/>
      <c r="AR29" s="43"/>
      <c r="BE29" s="31"/>
    </row>
    <row r="30" s="2" customFormat="1" ht="6.96" customHeight="1">
      <c r="A30" s="40"/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3"/>
      <c r="BE30" s="31"/>
    </row>
    <row r="31" s="2" customFormat="1">
      <c r="A31" s="40"/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7" t="s">
        <v>43</v>
      </c>
      <c r="M31" s="47"/>
      <c r="N31" s="47"/>
      <c r="O31" s="47"/>
      <c r="P31" s="47"/>
      <c r="Q31" s="42"/>
      <c r="R31" s="42"/>
      <c r="S31" s="42"/>
      <c r="T31" s="42"/>
      <c r="U31" s="42"/>
      <c r="V31" s="42"/>
      <c r="W31" s="47" t="s">
        <v>44</v>
      </c>
      <c r="X31" s="47"/>
      <c r="Y31" s="47"/>
      <c r="Z31" s="47"/>
      <c r="AA31" s="47"/>
      <c r="AB31" s="47"/>
      <c r="AC31" s="47"/>
      <c r="AD31" s="47"/>
      <c r="AE31" s="47"/>
      <c r="AF31" s="42"/>
      <c r="AG31" s="42"/>
      <c r="AH31" s="42"/>
      <c r="AI31" s="42"/>
      <c r="AJ31" s="42"/>
      <c r="AK31" s="47" t="s">
        <v>45</v>
      </c>
      <c r="AL31" s="47"/>
      <c r="AM31" s="47"/>
      <c r="AN31" s="47"/>
      <c r="AO31" s="47"/>
      <c r="AP31" s="42"/>
      <c r="AQ31" s="42"/>
      <c r="AR31" s="43"/>
      <c r="BE31" s="31"/>
    </row>
    <row r="32" s="3" customFormat="1" ht="14.4" customHeight="1">
      <c r="A32" s="3"/>
      <c r="B32" s="48"/>
      <c r="C32" s="49"/>
      <c r="D32" s="32" t="s">
        <v>46</v>
      </c>
      <c r="E32" s="49"/>
      <c r="F32" s="32" t="s">
        <v>47</v>
      </c>
      <c r="G32" s="49"/>
      <c r="H32" s="49"/>
      <c r="I32" s="49"/>
      <c r="J32" s="49"/>
      <c r="K32" s="49"/>
      <c r="L32" s="50">
        <v>0.20999999999999999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ROUND(AZ94 + SUM(CD98:CD102),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f>ROUND(AV94 + SUM(BY98:BY102), 2)</f>
        <v>0</v>
      </c>
      <c r="AL32" s="49"/>
      <c r="AM32" s="49"/>
      <c r="AN32" s="49"/>
      <c r="AO32" s="49"/>
      <c r="AP32" s="49"/>
      <c r="AQ32" s="49"/>
      <c r="AR32" s="52"/>
      <c r="BE32" s="53"/>
    </row>
    <row r="33" s="3" customFormat="1" ht="14.4" customHeight="1">
      <c r="A33" s="3"/>
      <c r="B33" s="48"/>
      <c r="C33" s="49"/>
      <c r="D33" s="49"/>
      <c r="E33" s="49"/>
      <c r="F33" s="32" t="s">
        <v>48</v>
      </c>
      <c r="G33" s="49"/>
      <c r="H33" s="49"/>
      <c r="I33" s="49"/>
      <c r="J33" s="49"/>
      <c r="K33" s="49"/>
      <c r="L33" s="50">
        <v>0.14999999999999999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ROUND(BA94 + SUM(CE98:CE102),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f>ROUND(AW94 + SUM(BZ98:BZ102), 2)</f>
        <v>0</v>
      </c>
      <c r="AL33" s="49"/>
      <c r="AM33" s="49"/>
      <c r="AN33" s="49"/>
      <c r="AO33" s="49"/>
      <c r="AP33" s="49"/>
      <c r="AQ33" s="49"/>
      <c r="AR33" s="52"/>
      <c r="BE33" s="53"/>
    </row>
    <row r="34" hidden="1" s="3" customFormat="1" ht="14.4" customHeight="1">
      <c r="A34" s="3"/>
      <c r="B34" s="48"/>
      <c r="C34" s="49"/>
      <c r="D34" s="49"/>
      <c r="E34" s="49"/>
      <c r="F34" s="32" t="s">
        <v>49</v>
      </c>
      <c r="G34" s="49"/>
      <c r="H34" s="49"/>
      <c r="I34" s="49"/>
      <c r="J34" s="49"/>
      <c r="K34" s="49"/>
      <c r="L34" s="50">
        <v>0.20999999999999999</v>
      </c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1">
        <f>ROUND(BB94 + SUM(CF98:CF102), 2)</f>
        <v>0</v>
      </c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51">
        <v>0</v>
      </c>
      <c r="AL34" s="49"/>
      <c r="AM34" s="49"/>
      <c r="AN34" s="49"/>
      <c r="AO34" s="49"/>
      <c r="AP34" s="49"/>
      <c r="AQ34" s="49"/>
      <c r="AR34" s="52"/>
      <c r="BE34" s="53"/>
    </row>
    <row r="35" hidden="1" s="3" customFormat="1" ht="14.4" customHeight="1">
      <c r="A35" s="3"/>
      <c r="B35" s="48"/>
      <c r="C35" s="49"/>
      <c r="D35" s="49"/>
      <c r="E35" s="49"/>
      <c r="F35" s="32" t="s">
        <v>50</v>
      </c>
      <c r="G35" s="49"/>
      <c r="H35" s="49"/>
      <c r="I35" s="49"/>
      <c r="J35" s="49"/>
      <c r="K35" s="49"/>
      <c r="L35" s="50">
        <v>0.14999999999999999</v>
      </c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1">
        <f>ROUND(BC94 + SUM(CG98:CG102), 2)</f>
        <v>0</v>
      </c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1">
        <v>0</v>
      </c>
      <c r="AL35" s="49"/>
      <c r="AM35" s="49"/>
      <c r="AN35" s="49"/>
      <c r="AO35" s="49"/>
      <c r="AP35" s="49"/>
      <c r="AQ35" s="49"/>
      <c r="AR35" s="52"/>
      <c r="BE35" s="3"/>
    </row>
    <row r="36" hidden="1" s="3" customFormat="1" ht="14.4" customHeight="1">
      <c r="A36" s="3"/>
      <c r="B36" s="48"/>
      <c r="C36" s="49"/>
      <c r="D36" s="49"/>
      <c r="E36" s="49"/>
      <c r="F36" s="32" t="s">
        <v>51</v>
      </c>
      <c r="G36" s="49"/>
      <c r="H36" s="49"/>
      <c r="I36" s="49"/>
      <c r="J36" s="49"/>
      <c r="K36" s="49"/>
      <c r="L36" s="50">
        <v>0</v>
      </c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1">
        <f>ROUND(BD94 + SUM(CH98:CH102), 2)</f>
        <v>0</v>
      </c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51">
        <v>0</v>
      </c>
      <c r="AL36" s="49"/>
      <c r="AM36" s="49"/>
      <c r="AN36" s="49"/>
      <c r="AO36" s="49"/>
      <c r="AP36" s="49"/>
      <c r="AQ36" s="49"/>
      <c r="AR36" s="52"/>
      <c r="BE36" s="3"/>
    </row>
    <row r="37" s="2" customFormat="1" ht="6.96" customHeight="1">
      <c r="A37" s="40"/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3"/>
      <c r="BE37" s="40"/>
    </row>
    <row r="38" s="2" customFormat="1" ht="25.92" customHeight="1">
      <c r="A38" s="40"/>
      <c r="B38" s="41"/>
      <c r="C38" s="54"/>
      <c r="D38" s="55" t="s">
        <v>52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7" t="s">
        <v>53</v>
      </c>
      <c r="U38" s="56"/>
      <c r="V38" s="56"/>
      <c r="W38" s="56"/>
      <c r="X38" s="58" t="s">
        <v>54</v>
      </c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9">
        <f>SUM(AK29:AK36)</f>
        <v>0</v>
      </c>
      <c r="AL38" s="56"/>
      <c r="AM38" s="56"/>
      <c r="AN38" s="56"/>
      <c r="AO38" s="60"/>
      <c r="AP38" s="54"/>
      <c r="AQ38" s="54"/>
      <c r="AR38" s="43"/>
      <c r="BE38" s="40"/>
    </row>
    <row r="39" s="2" customFormat="1" ht="6.96" customHeight="1">
      <c r="A39" s="40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3"/>
      <c r="BE39" s="40"/>
    </row>
    <row r="40" s="2" customFormat="1" ht="14.4" customHeight="1">
      <c r="A40" s="40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3"/>
      <c r="BE40" s="4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1"/>
      <c r="C49" s="62"/>
      <c r="D49" s="63" t="s">
        <v>55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3" t="s">
        <v>56</v>
      </c>
      <c r="AI49" s="64"/>
      <c r="AJ49" s="64"/>
      <c r="AK49" s="64"/>
      <c r="AL49" s="64"/>
      <c r="AM49" s="64"/>
      <c r="AN49" s="64"/>
      <c r="AO49" s="64"/>
      <c r="AP49" s="62"/>
      <c r="AQ49" s="62"/>
      <c r="AR49" s="65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40"/>
      <c r="B60" s="41"/>
      <c r="C60" s="42"/>
      <c r="D60" s="66" t="s">
        <v>57</v>
      </c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66" t="s">
        <v>58</v>
      </c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66" t="s">
        <v>57</v>
      </c>
      <c r="AI60" s="45"/>
      <c r="AJ60" s="45"/>
      <c r="AK60" s="45"/>
      <c r="AL60" s="45"/>
      <c r="AM60" s="66" t="s">
        <v>58</v>
      </c>
      <c r="AN60" s="45"/>
      <c r="AO60" s="45"/>
      <c r="AP60" s="42"/>
      <c r="AQ60" s="42"/>
      <c r="AR60" s="43"/>
      <c r="BE60" s="40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40"/>
      <c r="B64" s="41"/>
      <c r="C64" s="42"/>
      <c r="D64" s="63" t="s">
        <v>59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3" t="s">
        <v>60</v>
      </c>
      <c r="AI64" s="67"/>
      <c r="AJ64" s="67"/>
      <c r="AK64" s="67"/>
      <c r="AL64" s="67"/>
      <c r="AM64" s="67"/>
      <c r="AN64" s="67"/>
      <c r="AO64" s="67"/>
      <c r="AP64" s="42"/>
      <c r="AQ64" s="42"/>
      <c r="AR64" s="43"/>
      <c r="BE64" s="40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40"/>
      <c r="B75" s="41"/>
      <c r="C75" s="42"/>
      <c r="D75" s="66" t="s">
        <v>57</v>
      </c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66" t="s">
        <v>58</v>
      </c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66" t="s">
        <v>57</v>
      </c>
      <c r="AI75" s="45"/>
      <c r="AJ75" s="45"/>
      <c r="AK75" s="45"/>
      <c r="AL75" s="45"/>
      <c r="AM75" s="66" t="s">
        <v>58</v>
      </c>
      <c r="AN75" s="45"/>
      <c r="AO75" s="45"/>
      <c r="AP75" s="42"/>
      <c r="AQ75" s="42"/>
      <c r="AR75" s="43"/>
      <c r="BE75" s="40"/>
    </row>
    <row r="76" s="2" customForma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3"/>
      <c r="BE76" s="40"/>
    </row>
    <row r="77" s="2" customFormat="1" ht="6.96" customHeight="1">
      <c r="A77" s="40"/>
      <c r="B77" s="68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43"/>
      <c r="BE77" s="40"/>
    </row>
    <row r="81" s="2" customFormat="1" ht="6.96" customHeight="1">
      <c r="A81" s="40"/>
      <c r="B81" s="70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43"/>
      <c r="BE81" s="40"/>
    </row>
    <row r="82" s="2" customFormat="1" ht="24.96" customHeight="1">
      <c r="A82" s="40"/>
      <c r="B82" s="41"/>
      <c r="C82" s="23" t="s">
        <v>61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3"/>
      <c r="B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3"/>
      <c r="BE83" s="40"/>
    </row>
    <row r="84" s="4" customFormat="1" ht="12" customHeight="1">
      <c r="A84" s="4"/>
      <c r="B84" s="72"/>
      <c r="C84" s="32" t="s">
        <v>13</v>
      </c>
      <c r="D84" s="73"/>
      <c r="E84" s="73"/>
      <c r="F84" s="73"/>
      <c r="G84" s="73"/>
      <c r="H84" s="73"/>
      <c r="I84" s="73"/>
      <c r="J84" s="73"/>
      <c r="K84" s="73"/>
      <c r="L84" s="73" t="str">
        <f>K5</f>
        <v>20A033</v>
      </c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4"/>
      <c r="BE84" s="4"/>
    </row>
    <row r="85" s="5" customFormat="1" ht="36.96" customHeight="1">
      <c r="A85" s="5"/>
      <c r="B85" s="75"/>
      <c r="C85" s="76" t="s">
        <v>16</v>
      </c>
      <c r="D85" s="77"/>
      <c r="E85" s="77"/>
      <c r="F85" s="77"/>
      <c r="G85" s="77"/>
      <c r="H85" s="77"/>
      <c r="I85" s="77"/>
      <c r="J85" s="77"/>
      <c r="K85" s="77"/>
      <c r="L85" s="78" t="str">
        <f>K6</f>
        <v>Chodník ul. Antošovická, úsek Na Tabulkách_rev 1</v>
      </c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9"/>
      <c r="BE85" s="5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3"/>
      <c r="BE86" s="40"/>
    </row>
    <row r="87" s="2" customFormat="1" ht="12" customHeight="1">
      <c r="A87" s="40"/>
      <c r="B87" s="41"/>
      <c r="C87" s="32" t="s">
        <v>20</v>
      </c>
      <c r="D87" s="42"/>
      <c r="E87" s="42"/>
      <c r="F87" s="42"/>
      <c r="G87" s="42"/>
      <c r="H87" s="42"/>
      <c r="I87" s="42"/>
      <c r="J87" s="42"/>
      <c r="K87" s="42"/>
      <c r="L87" s="80" t="str">
        <f>IF(K8="","",K8)</f>
        <v xml:space="preserve"> </v>
      </c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32" t="s">
        <v>22</v>
      </c>
      <c r="AJ87" s="42"/>
      <c r="AK87" s="42"/>
      <c r="AL87" s="42"/>
      <c r="AM87" s="81" t="str">
        <f>IF(AN8= "","",AN8)</f>
        <v>2. 7. 2024</v>
      </c>
      <c r="AN87" s="81"/>
      <c r="AO87" s="42"/>
      <c r="AP87" s="42"/>
      <c r="AQ87" s="42"/>
      <c r="AR87" s="43"/>
      <c r="B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3"/>
      <c r="BE88" s="40"/>
    </row>
    <row r="89" s="2" customFormat="1" ht="15.15" customHeight="1">
      <c r="A89" s="40"/>
      <c r="B89" s="41"/>
      <c r="C89" s="32" t="s">
        <v>24</v>
      </c>
      <c r="D89" s="42"/>
      <c r="E89" s="42"/>
      <c r="F89" s="42"/>
      <c r="G89" s="42"/>
      <c r="H89" s="42"/>
      <c r="I89" s="42"/>
      <c r="J89" s="42"/>
      <c r="K89" s="42"/>
      <c r="L89" s="73" t="str">
        <f>IF(E11= "","",E11)</f>
        <v>Stat. m. Ostrava, městský obvod Slezská Ostrava</v>
      </c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32" t="s">
        <v>32</v>
      </c>
      <c r="AJ89" s="42"/>
      <c r="AK89" s="42"/>
      <c r="AL89" s="42"/>
      <c r="AM89" s="82" t="str">
        <f>IF(E17="","",E17)</f>
        <v>AWT Rekultivace a.s.</v>
      </c>
      <c r="AN89" s="73"/>
      <c r="AO89" s="73"/>
      <c r="AP89" s="73"/>
      <c r="AQ89" s="42"/>
      <c r="AR89" s="43"/>
      <c r="AS89" s="83" t="s">
        <v>62</v>
      </c>
      <c r="AT89" s="84"/>
      <c r="AU89" s="85"/>
      <c r="AV89" s="85"/>
      <c r="AW89" s="85"/>
      <c r="AX89" s="85"/>
      <c r="AY89" s="85"/>
      <c r="AZ89" s="85"/>
      <c r="BA89" s="85"/>
      <c r="BB89" s="85"/>
      <c r="BC89" s="85"/>
      <c r="BD89" s="86"/>
      <c r="BE89" s="40"/>
    </row>
    <row r="90" s="2" customFormat="1" ht="15.15" customHeight="1">
      <c r="A90" s="40"/>
      <c r="B90" s="41"/>
      <c r="C90" s="32" t="s">
        <v>30</v>
      </c>
      <c r="D90" s="42"/>
      <c r="E90" s="42"/>
      <c r="F90" s="42"/>
      <c r="G90" s="42"/>
      <c r="H90" s="42"/>
      <c r="I90" s="42"/>
      <c r="J90" s="42"/>
      <c r="K90" s="42"/>
      <c r="L90" s="73" t="str">
        <f>IF(E14= "Vyplň údaj","",E14)</f>
        <v/>
      </c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32" t="s">
        <v>37</v>
      </c>
      <c r="AJ90" s="42"/>
      <c r="AK90" s="42"/>
      <c r="AL90" s="42"/>
      <c r="AM90" s="82" t="str">
        <f>IF(E20="","",E20)</f>
        <v>Ing. Kropáčová</v>
      </c>
      <c r="AN90" s="73"/>
      <c r="AO90" s="73"/>
      <c r="AP90" s="73"/>
      <c r="AQ90" s="42"/>
      <c r="AR90" s="43"/>
      <c r="AS90" s="87"/>
      <c r="AT90" s="88"/>
      <c r="AU90" s="89"/>
      <c r="AV90" s="89"/>
      <c r="AW90" s="89"/>
      <c r="AX90" s="89"/>
      <c r="AY90" s="89"/>
      <c r="AZ90" s="89"/>
      <c r="BA90" s="89"/>
      <c r="BB90" s="89"/>
      <c r="BC90" s="89"/>
      <c r="BD90" s="90"/>
      <c r="BE90" s="40"/>
    </row>
    <row r="91" s="2" customFormat="1" ht="10.8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3"/>
      <c r="AS91" s="91"/>
      <c r="AT91" s="92"/>
      <c r="AU91" s="93"/>
      <c r="AV91" s="93"/>
      <c r="AW91" s="93"/>
      <c r="AX91" s="93"/>
      <c r="AY91" s="93"/>
      <c r="AZ91" s="93"/>
      <c r="BA91" s="93"/>
      <c r="BB91" s="93"/>
      <c r="BC91" s="93"/>
      <c r="BD91" s="94"/>
      <c r="BE91" s="40"/>
    </row>
    <row r="92" s="2" customFormat="1" ht="29.28" customHeight="1">
      <c r="A92" s="40"/>
      <c r="B92" s="41"/>
      <c r="C92" s="95" t="s">
        <v>63</v>
      </c>
      <c r="D92" s="96"/>
      <c r="E92" s="96"/>
      <c r="F92" s="96"/>
      <c r="G92" s="96"/>
      <c r="H92" s="97"/>
      <c r="I92" s="98" t="s">
        <v>64</v>
      </c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9" t="s">
        <v>65</v>
      </c>
      <c r="AH92" s="96"/>
      <c r="AI92" s="96"/>
      <c r="AJ92" s="96"/>
      <c r="AK92" s="96"/>
      <c r="AL92" s="96"/>
      <c r="AM92" s="96"/>
      <c r="AN92" s="98" t="s">
        <v>66</v>
      </c>
      <c r="AO92" s="96"/>
      <c r="AP92" s="100"/>
      <c r="AQ92" s="101" t="s">
        <v>67</v>
      </c>
      <c r="AR92" s="43"/>
      <c r="AS92" s="102" t="s">
        <v>68</v>
      </c>
      <c r="AT92" s="103" t="s">
        <v>69</v>
      </c>
      <c r="AU92" s="103" t="s">
        <v>70</v>
      </c>
      <c r="AV92" s="103" t="s">
        <v>71</v>
      </c>
      <c r="AW92" s="103" t="s">
        <v>72</v>
      </c>
      <c r="AX92" s="103" t="s">
        <v>73</v>
      </c>
      <c r="AY92" s="103" t="s">
        <v>74</v>
      </c>
      <c r="AZ92" s="103" t="s">
        <v>75</v>
      </c>
      <c r="BA92" s="103" t="s">
        <v>76</v>
      </c>
      <c r="BB92" s="103" t="s">
        <v>77</v>
      </c>
      <c r="BC92" s="103" t="s">
        <v>78</v>
      </c>
      <c r="BD92" s="104" t="s">
        <v>79</v>
      </c>
      <c r="BE92" s="40"/>
    </row>
    <row r="93" s="2" customFormat="1" ht="10.8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3"/>
      <c r="AS93" s="105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7"/>
      <c r="BE93" s="40"/>
    </row>
    <row r="94" s="6" customFormat="1" ht="32.4" customHeight="1">
      <c r="A94" s="6"/>
      <c r="B94" s="108"/>
      <c r="C94" s="109" t="s">
        <v>80</v>
      </c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1">
        <f>ROUND(SUM(AG95:AG96),2)</f>
        <v>0</v>
      </c>
      <c r="AH94" s="111"/>
      <c r="AI94" s="111"/>
      <c r="AJ94" s="111"/>
      <c r="AK94" s="111"/>
      <c r="AL94" s="111"/>
      <c r="AM94" s="111"/>
      <c r="AN94" s="112">
        <f>SUM(AG94,AT94)</f>
        <v>0</v>
      </c>
      <c r="AO94" s="112"/>
      <c r="AP94" s="112"/>
      <c r="AQ94" s="113" t="s">
        <v>1</v>
      </c>
      <c r="AR94" s="114"/>
      <c r="AS94" s="115">
        <f>ROUND(SUM(AS95:AS96),2)</f>
        <v>0</v>
      </c>
      <c r="AT94" s="116">
        <f>ROUND(SUM(AV94:AW94),2)</f>
        <v>0</v>
      </c>
      <c r="AU94" s="117">
        <f>ROUND(SUM(AU95:AU96),5)</f>
        <v>0</v>
      </c>
      <c r="AV94" s="116">
        <f>ROUND(AZ94*L32,2)</f>
        <v>0</v>
      </c>
      <c r="AW94" s="116">
        <f>ROUND(BA94*L33,2)</f>
        <v>0</v>
      </c>
      <c r="AX94" s="116">
        <f>ROUND(BB94*L32,2)</f>
        <v>0</v>
      </c>
      <c r="AY94" s="116">
        <f>ROUND(BC94*L33,2)</f>
        <v>0</v>
      </c>
      <c r="AZ94" s="116">
        <f>ROUND(SUM(AZ95:AZ96),2)</f>
        <v>0</v>
      </c>
      <c r="BA94" s="116">
        <f>ROUND(SUM(BA95:BA96),2)</f>
        <v>0</v>
      </c>
      <c r="BB94" s="116">
        <f>ROUND(SUM(BB95:BB96),2)</f>
        <v>0</v>
      </c>
      <c r="BC94" s="116">
        <f>ROUND(SUM(BC95:BC96),2)</f>
        <v>0</v>
      </c>
      <c r="BD94" s="118">
        <f>ROUND(SUM(BD95:BD96),2)</f>
        <v>0</v>
      </c>
      <c r="BE94" s="6"/>
      <c r="BS94" s="119" t="s">
        <v>81</v>
      </c>
      <c r="BT94" s="119" t="s">
        <v>82</v>
      </c>
      <c r="BU94" s="120" t="s">
        <v>83</v>
      </c>
      <c r="BV94" s="119" t="s">
        <v>84</v>
      </c>
      <c r="BW94" s="119" t="s">
        <v>5</v>
      </c>
      <c r="BX94" s="119" t="s">
        <v>85</v>
      </c>
      <c r="CL94" s="119" t="s">
        <v>1</v>
      </c>
    </row>
    <row r="95" s="7" customFormat="1" ht="37.5" customHeight="1">
      <c r="A95" s="121" t="s">
        <v>86</v>
      </c>
      <c r="B95" s="122"/>
      <c r="C95" s="123"/>
      <c r="D95" s="124" t="s">
        <v>87</v>
      </c>
      <c r="E95" s="124"/>
      <c r="F95" s="124"/>
      <c r="G95" s="124"/>
      <c r="H95" s="124"/>
      <c r="I95" s="125"/>
      <c r="J95" s="124" t="s">
        <v>88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'20A033_uznatelne - Uznate...'!J30</f>
        <v>0</v>
      </c>
      <c r="AH95" s="125"/>
      <c r="AI95" s="125"/>
      <c r="AJ95" s="125"/>
      <c r="AK95" s="125"/>
      <c r="AL95" s="125"/>
      <c r="AM95" s="125"/>
      <c r="AN95" s="126">
        <f>SUM(AG95,AT95)</f>
        <v>0</v>
      </c>
      <c r="AO95" s="125"/>
      <c r="AP95" s="125"/>
      <c r="AQ95" s="127" t="s">
        <v>89</v>
      </c>
      <c r="AR95" s="128"/>
      <c r="AS95" s="129">
        <v>0</v>
      </c>
      <c r="AT95" s="130">
        <f>ROUND(SUM(AV95:AW95),2)</f>
        <v>0</v>
      </c>
      <c r="AU95" s="131">
        <f>'20A033_uznatelne - Uznate...'!P122</f>
        <v>0</v>
      </c>
      <c r="AV95" s="130">
        <f>'20A033_uznatelne - Uznate...'!J33</f>
        <v>0</v>
      </c>
      <c r="AW95" s="130">
        <f>'20A033_uznatelne - Uznate...'!J34</f>
        <v>0</v>
      </c>
      <c r="AX95" s="130">
        <f>'20A033_uznatelne - Uznate...'!J35</f>
        <v>0</v>
      </c>
      <c r="AY95" s="130">
        <f>'20A033_uznatelne - Uznate...'!J36</f>
        <v>0</v>
      </c>
      <c r="AZ95" s="130">
        <f>'20A033_uznatelne - Uznate...'!F33</f>
        <v>0</v>
      </c>
      <c r="BA95" s="130">
        <f>'20A033_uznatelne - Uznate...'!F34</f>
        <v>0</v>
      </c>
      <c r="BB95" s="130">
        <f>'20A033_uznatelne - Uznate...'!F35</f>
        <v>0</v>
      </c>
      <c r="BC95" s="130">
        <f>'20A033_uznatelne - Uznate...'!F36</f>
        <v>0</v>
      </c>
      <c r="BD95" s="132">
        <f>'20A033_uznatelne - Uznate...'!F37</f>
        <v>0</v>
      </c>
      <c r="BE95" s="7"/>
      <c r="BT95" s="133" t="s">
        <v>90</v>
      </c>
      <c r="BV95" s="133" t="s">
        <v>84</v>
      </c>
      <c r="BW95" s="133" t="s">
        <v>91</v>
      </c>
      <c r="BX95" s="133" t="s">
        <v>5</v>
      </c>
      <c r="CL95" s="133" t="s">
        <v>1</v>
      </c>
      <c r="CM95" s="133" t="s">
        <v>92</v>
      </c>
    </row>
    <row r="96" s="7" customFormat="1" ht="37.5" customHeight="1">
      <c r="A96" s="121" t="s">
        <v>86</v>
      </c>
      <c r="B96" s="122"/>
      <c r="C96" s="123"/>
      <c r="D96" s="124" t="s">
        <v>93</v>
      </c>
      <c r="E96" s="124"/>
      <c r="F96" s="124"/>
      <c r="G96" s="124"/>
      <c r="H96" s="124"/>
      <c r="I96" s="125"/>
      <c r="J96" s="124" t="s">
        <v>94</v>
      </c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6">
        <f>'20A033_neuznatelne - Neuz...'!J30</f>
        <v>0</v>
      </c>
      <c r="AH96" s="125"/>
      <c r="AI96" s="125"/>
      <c r="AJ96" s="125"/>
      <c r="AK96" s="125"/>
      <c r="AL96" s="125"/>
      <c r="AM96" s="125"/>
      <c r="AN96" s="126">
        <f>SUM(AG96,AT96)</f>
        <v>0</v>
      </c>
      <c r="AO96" s="125"/>
      <c r="AP96" s="125"/>
      <c r="AQ96" s="127" t="s">
        <v>89</v>
      </c>
      <c r="AR96" s="128"/>
      <c r="AS96" s="134">
        <v>0</v>
      </c>
      <c r="AT96" s="135">
        <f>ROUND(SUM(AV96:AW96),2)</f>
        <v>0</v>
      </c>
      <c r="AU96" s="136">
        <f>'20A033_neuznatelne - Neuz...'!P120</f>
        <v>0</v>
      </c>
      <c r="AV96" s="135">
        <f>'20A033_neuznatelne - Neuz...'!J33</f>
        <v>0</v>
      </c>
      <c r="AW96" s="135">
        <f>'20A033_neuznatelne - Neuz...'!J34</f>
        <v>0</v>
      </c>
      <c r="AX96" s="135">
        <f>'20A033_neuznatelne - Neuz...'!J35</f>
        <v>0</v>
      </c>
      <c r="AY96" s="135">
        <f>'20A033_neuznatelne - Neuz...'!J36</f>
        <v>0</v>
      </c>
      <c r="AZ96" s="135">
        <f>'20A033_neuznatelne - Neuz...'!F33</f>
        <v>0</v>
      </c>
      <c r="BA96" s="135">
        <f>'20A033_neuznatelne - Neuz...'!F34</f>
        <v>0</v>
      </c>
      <c r="BB96" s="135">
        <f>'20A033_neuznatelne - Neuz...'!F35</f>
        <v>0</v>
      </c>
      <c r="BC96" s="135">
        <f>'20A033_neuznatelne - Neuz...'!F36</f>
        <v>0</v>
      </c>
      <c r="BD96" s="137">
        <f>'20A033_neuznatelne - Neuz...'!F37</f>
        <v>0</v>
      </c>
      <c r="BE96" s="7"/>
      <c r="BT96" s="133" t="s">
        <v>90</v>
      </c>
      <c r="BV96" s="133" t="s">
        <v>84</v>
      </c>
      <c r="BW96" s="133" t="s">
        <v>95</v>
      </c>
      <c r="BX96" s="133" t="s">
        <v>5</v>
      </c>
      <c r="CL96" s="133" t="s">
        <v>1</v>
      </c>
      <c r="CM96" s="133" t="s">
        <v>92</v>
      </c>
    </row>
    <row r="97">
      <c r="B97" s="21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0"/>
    </row>
    <row r="98" s="2" customFormat="1" ht="30" customHeight="1">
      <c r="A98" s="40"/>
      <c r="B98" s="41"/>
      <c r="C98" s="109" t="s">
        <v>96</v>
      </c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112">
        <f>ROUND(SUM(AG99:AG102), 2)</f>
        <v>0</v>
      </c>
      <c r="AH98" s="112"/>
      <c r="AI98" s="112"/>
      <c r="AJ98" s="112"/>
      <c r="AK98" s="112"/>
      <c r="AL98" s="112"/>
      <c r="AM98" s="112"/>
      <c r="AN98" s="112">
        <f>ROUND(SUM(AN99:AN102), 2)</f>
        <v>0</v>
      </c>
      <c r="AO98" s="112"/>
      <c r="AP98" s="112"/>
      <c r="AQ98" s="138"/>
      <c r="AR98" s="43"/>
      <c r="AS98" s="102" t="s">
        <v>97</v>
      </c>
      <c r="AT98" s="103" t="s">
        <v>98</v>
      </c>
      <c r="AU98" s="103" t="s">
        <v>46</v>
      </c>
      <c r="AV98" s="104" t="s">
        <v>69</v>
      </c>
      <c r="AW98" s="40"/>
      <c r="AX98" s="40"/>
      <c r="AY98" s="40"/>
      <c r="AZ98" s="40"/>
      <c r="BA98" s="40"/>
      <c r="BB98" s="40"/>
      <c r="BC98" s="40"/>
      <c r="BD98" s="40"/>
      <c r="BE98" s="40"/>
    </row>
    <row r="99" s="2" customFormat="1" ht="19.92" customHeight="1">
      <c r="A99" s="40"/>
      <c r="B99" s="41"/>
      <c r="C99" s="42"/>
      <c r="D99" s="139" t="s">
        <v>99</v>
      </c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9"/>
      <c r="AA99" s="139"/>
      <c r="AB99" s="139"/>
      <c r="AC99" s="42"/>
      <c r="AD99" s="42"/>
      <c r="AE99" s="42"/>
      <c r="AF99" s="42"/>
      <c r="AG99" s="140">
        <f>ROUND(AG94 * AS99, 2)</f>
        <v>0</v>
      </c>
      <c r="AH99" s="141"/>
      <c r="AI99" s="141"/>
      <c r="AJ99" s="141"/>
      <c r="AK99" s="141"/>
      <c r="AL99" s="141"/>
      <c r="AM99" s="141"/>
      <c r="AN99" s="141">
        <f>ROUND(AG99 + AV99, 2)</f>
        <v>0</v>
      </c>
      <c r="AO99" s="141"/>
      <c r="AP99" s="141"/>
      <c r="AQ99" s="42"/>
      <c r="AR99" s="43"/>
      <c r="AS99" s="142">
        <v>0</v>
      </c>
      <c r="AT99" s="143" t="s">
        <v>100</v>
      </c>
      <c r="AU99" s="143" t="s">
        <v>47</v>
      </c>
      <c r="AV99" s="144">
        <f>ROUND(IF(AU99="základní",AG99*L32,IF(AU99="snížená",AG99*L33,0)), 2)</f>
        <v>0</v>
      </c>
      <c r="AW99" s="40"/>
      <c r="AX99" s="40"/>
      <c r="AY99" s="40"/>
      <c r="AZ99" s="40"/>
      <c r="BA99" s="40"/>
      <c r="BB99" s="40"/>
      <c r="BC99" s="40"/>
      <c r="BD99" s="40"/>
      <c r="BE99" s="40"/>
      <c r="BV99" s="17" t="s">
        <v>101</v>
      </c>
      <c r="BY99" s="145">
        <f>IF(AU99="základní",AV99,0)</f>
        <v>0</v>
      </c>
      <c r="BZ99" s="145">
        <f>IF(AU99="snížená",AV99,0)</f>
        <v>0</v>
      </c>
      <c r="CA99" s="145">
        <v>0</v>
      </c>
      <c r="CB99" s="145">
        <v>0</v>
      </c>
      <c r="CC99" s="145">
        <v>0</v>
      </c>
      <c r="CD99" s="145">
        <f>IF(AU99="základní",AG99,0)</f>
        <v>0</v>
      </c>
      <c r="CE99" s="145">
        <f>IF(AU99="snížená",AG99,0)</f>
        <v>0</v>
      </c>
      <c r="CF99" s="145">
        <f>IF(AU99="zákl. přenesená",AG99,0)</f>
        <v>0</v>
      </c>
      <c r="CG99" s="145">
        <f>IF(AU99="sníž. přenesená",AG99,0)</f>
        <v>0</v>
      </c>
      <c r="CH99" s="145">
        <f>IF(AU99="nulová",AG99,0)</f>
        <v>0</v>
      </c>
      <c r="CI99" s="17">
        <f>IF(AU99="základní",1,IF(AU99="snížená",2,IF(AU99="zákl. přenesená",4,IF(AU99="sníž. přenesená",5,3))))</f>
        <v>1</v>
      </c>
      <c r="CJ99" s="17">
        <f>IF(AT99="stavební čast",1,IF(AT99="investiční čast",2,3))</f>
        <v>1</v>
      </c>
      <c r="CK99" s="17" t="str">
        <f>IF(D99="Vyplň vlastní","","x")</f>
        <v>x</v>
      </c>
    </row>
    <row r="100" s="2" customFormat="1" ht="19.92" customHeight="1">
      <c r="A100" s="40"/>
      <c r="B100" s="41"/>
      <c r="C100" s="42"/>
      <c r="D100" s="146" t="s">
        <v>102</v>
      </c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39"/>
      <c r="AA100" s="139"/>
      <c r="AB100" s="139"/>
      <c r="AC100" s="42"/>
      <c r="AD100" s="42"/>
      <c r="AE100" s="42"/>
      <c r="AF100" s="42"/>
      <c r="AG100" s="140">
        <f>ROUND(AG94 * AS100, 2)</f>
        <v>0</v>
      </c>
      <c r="AH100" s="141"/>
      <c r="AI100" s="141"/>
      <c r="AJ100" s="141"/>
      <c r="AK100" s="141"/>
      <c r="AL100" s="141"/>
      <c r="AM100" s="141"/>
      <c r="AN100" s="141">
        <f>ROUND(AG100 + AV100, 2)</f>
        <v>0</v>
      </c>
      <c r="AO100" s="141"/>
      <c r="AP100" s="141"/>
      <c r="AQ100" s="42"/>
      <c r="AR100" s="43"/>
      <c r="AS100" s="142">
        <v>0</v>
      </c>
      <c r="AT100" s="143" t="s">
        <v>100</v>
      </c>
      <c r="AU100" s="143" t="s">
        <v>47</v>
      </c>
      <c r="AV100" s="144">
        <f>ROUND(IF(AU100="základní",AG100*L32,IF(AU100="snížená",AG100*L33,0)), 2)</f>
        <v>0</v>
      </c>
      <c r="AW100" s="40"/>
      <c r="AX100" s="40"/>
      <c r="AY100" s="40"/>
      <c r="AZ100" s="40"/>
      <c r="BA100" s="40"/>
      <c r="BB100" s="40"/>
      <c r="BC100" s="40"/>
      <c r="BD100" s="40"/>
      <c r="BE100" s="40"/>
      <c r="BV100" s="17" t="s">
        <v>103</v>
      </c>
      <c r="BY100" s="145">
        <f>IF(AU100="základní",AV100,0)</f>
        <v>0</v>
      </c>
      <c r="BZ100" s="145">
        <f>IF(AU100="snížená",AV100,0)</f>
        <v>0</v>
      </c>
      <c r="CA100" s="145">
        <v>0</v>
      </c>
      <c r="CB100" s="145">
        <v>0</v>
      </c>
      <c r="CC100" s="145">
        <v>0</v>
      </c>
      <c r="CD100" s="145">
        <f>IF(AU100="základní",AG100,0)</f>
        <v>0</v>
      </c>
      <c r="CE100" s="145">
        <f>IF(AU100="snížená",AG100,0)</f>
        <v>0</v>
      </c>
      <c r="CF100" s="145">
        <f>IF(AU100="zákl. přenesená",AG100,0)</f>
        <v>0</v>
      </c>
      <c r="CG100" s="145">
        <f>IF(AU100="sníž. přenesená",AG100,0)</f>
        <v>0</v>
      </c>
      <c r="CH100" s="145">
        <f>IF(AU100="nulová",AG100,0)</f>
        <v>0</v>
      </c>
      <c r="CI100" s="17">
        <f>IF(AU100="základní",1,IF(AU100="snížená",2,IF(AU100="zákl. přenesená",4,IF(AU100="sníž. přenesená",5,3))))</f>
        <v>1</v>
      </c>
      <c r="CJ100" s="17">
        <f>IF(AT100="stavební čast",1,IF(AT100="investiční čast",2,3))</f>
        <v>1</v>
      </c>
      <c r="CK100" s="17" t="str">
        <f>IF(D100="Vyplň vlastní","","x")</f>
        <v/>
      </c>
    </row>
    <row r="101" s="2" customFormat="1" ht="19.92" customHeight="1">
      <c r="A101" s="40"/>
      <c r="B101" s="41"/>
      <c r="C101" s="42"/>
      <c r="D101" s="146" t="s">
        <v>102</v>
      </c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42"/>
      <c r="AD101" s="42"/>
      <c r="AE101" s="42"/>
      <c r="AF101" s="42"/>
      <c r="AG101" s="140">
        <f>ROUND(AG94 * AS101, 2)</f>
        <v>0</v>
      </c>
      <c r="AH101" s="141"/>
      <c r="AI101" s="141"/>
      <c r="AJ101" s="141"/>
      <c r="AK101" s="141"/>
      <c r="AL101" s="141"/>
      <c r="AM101" s="141"/>
      <c r="AN101" s="141">
        <f>ROUND(AG101 + AV101, 2)</f>
        <v>0</v>
      </c>
      <c r="AO101" s="141"/>
      <c r="AP101" s="141"/>
      <c r="AQ101" s="42"/>
      <c r="AR101" s="43"/>
      <c r="AS101" s="142">
        <v>0</v>
      </c>
      <c r="AT101" s="143" t="s">
        <v>100</v>
      </c>
      <c r="AU101" s="143" t="s">
        <v>47</v>
      </c>
      <c r="AV101" s="144">
        <f>ROUND(IF(AU101="základní",AG101*L32,IF(AU101="snížená",AG101*L33,0)), 2)</f>
        <v>0</v>
      </c>
      <c r="AW101" s="40"/>
      <c r="AX101" s="40"/>
      <c r="AY101" s="40"/>
      <c r="AZ101" s="40"/>
      <c r="BA101" s="40"/>
      <c r="BB101" s="40"/>
      <c r="BC101" s="40"/>
      <c r="BD101" s="40"/>
      <c r="BE101" s="40"/>
      <c r="BV101" s="17" t="s">
        <v>103</v>
      </c>
      <c r="BY101" s="145">
        <f>IF(AU101="základní",AV101,0)</f>
        <v>0</v>
      </c>
      <c r="BZ101" s="145">
        <f>IF(AU101="snížená",AV101,0)</f>
        <v>0</v>
      </c>
      <c r="CA101" s="145">
        <v>0</v>
      </c>
      <c r="CB101" s="145">
        <v>0</v>
      </c>
      <c r="CC101" s="145">
        <v>0</v>
      </c>
      <c r="CD101" s="145">
        <f>IF(AU101="základní",AG101,0)</f>
        <v>0</v>
      </c>
      <c r="CE101" s="145">
        <f>IF(AU101="snížená",AG101,0)</f>
        <v>0</v>
      </c>
      <c r="CF101" s="145">
        <f>IF(AU101="zákl. přenesená",AG101,0)</f>
        <v>0</v>
      </c>
      <c r="CG101" s="145">
        <f>IF(AU101="sníž. přenesená",AG101,0)</f>
        <v>0</v>
      </c>
      <c r="CH101" s="145">
        <f>IF(AU101="nulová",AG101,0)</f>
        <v>0</v>
      </c>
      <c r="CI101" s="17">
        <f>IF(AU101="základní",1,IF(AU101="snížená",2,IF(AU101="zákl. přenesená",4,IF(AU101="sníž. přenesená",5,3))))</f>
        <v>1</v>
      </c>
      <c r="CJ101" s="17">
        <f>IF(AT101="stavební čast",1,IF(AT101="investiční čast",2,3))</f>
        <v>1</v>
      </c>
      <c r="CK101" s="17" t="str">
        <f>IF(D101="Vyplň vlastní","","x")</f>
        <v/>
      </c>
    </row>
    <row r="102" s="2" customFormat="1" ht="19.92" customHeight="1">
      <c r="A102" s="40"/>
      <c r="B102" s="41"/>
      <c r="C102" s="42"/>
      <c r="D102" s="146" t="s">
        <v>102</v>
      </c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39"/>
      <c r="AA102" s="139"/>
      <c r="AB102" s="139"/>
      <c r="AC102" s="42"/>
      <c r="AD102" s="42"/>
      <c r="AE102" s="42"/>
      <c r="AF102" s="42"/>
      <c r="AG102" s="140">
        <f>ROUND(AG94 * AS102, 2)</f>
        <v>0</v>
      </c>
      <c r="AH102" s="141"/>
      <c r="AI102" s="141"/>
      <c r="AJ102" s="141"/>
      <c r="AK102" s="141"/>
      <c r="AL102" s="141"/>
      <c r="AM102" s="141"/>
      <c r="AN102" s="141">
        <f>ROUND(AG102 + AV102, 2)</f>
        <v>0</v>
      </c>
      <c r="AO102" s="141"/>
      <c r="AP102" s="141"/>
      <c r="AQ102" s="42"/>
      <c r="AR102" s="43"/>
      <c r="AS102" s="147">
        <v>0</v>
      </c>
      <c r="AT102" s="148" t="s">
        <v>100</v>
      </c>
      <c r="AU102" s="148" t="s">
        <v>47</v>
      </c>
      <c r="AV102" s="149">
        <f>ROUND(IF(AU102="základní",AG102*L32,IF(AU102="snížená",AG102*L33,0)), 2)</f>
        <v>0</v>
      </c>
      <c r="AW102" s="40"/>
      <c r="AX102" s="40"/>
      <c r="AY102" s="40"/>
      <c r="AZ102" s="40"/>
      <c r="BA102" s="40"/>
      <c r="BB102" s="40"/>
      <c r="BC102" s="40"/>
      <c r="BD102" s="40"/>
      <c r="BE102" s="40"/>
      <c r="BV102" s="17" t="s">
        <v>103</v>
      </c>
      <c r="BY102" s="145">
        <f>IF(AU102="základní",AV102,0)</f>
        <v>0</v>
      </c>
      <c r="BZ102" s="145">
        <f>IF(AU102="snížená",AV102,0)</f>
        <v>0</v>
      </c>
      <c r="CA102" s="145">
        <v>0</v>
      </c>
      <c r="CB102" s="145">
        <v>0</v>
      </c>
      <c r="CC102" s="145">
        <v>0</v>
      </c>
      <c r="CD102" s="145">
        <f>IF(AU102="základní",AG102,0)</f>
        <v>0</v>
      </c>
      <c r="CE102" s="145">
        <f>IF(AU102="snížená",AG102,0)</f>
        <v>0</v>
      </c>
      <c r="CF102" s="145">
        <f>IF(AU102="zákl. přenesená",AG102,0)</f>
        <v>0</v>
      </c>
      <c r="CG102" s="145">
        <f>IF(AU102="sníž. přenesená",AG102,0)</f>
        <v>0</v>
      </c>
      <c r="CH102" s="145">
        <f>IF(AU102="nulová",AG102,0)</f>
        <v>0</v>
      </c>
      <c r="CI102" s="17">
        <f>IF(AU102="základní",1,IF(AU102="snížená",2,IF(AU102="zákl. přenesená",4,IF(AU102="sníž. přenesená",5,3))))</f>
        <v>1</v>
      </c>
      <c r="CJ102" s="17">
        <f>IF(AT102="stavební čast",1,IF(AT102="investiční čast",2,3))</f>
        <v>1</v>
      </c>
      <c r="CK102" s="17" t="str">
        <f>IF(D102="Vyplň vlastní","","x")</f>
        <v/>
      </c>
    </row>
    <row r="103" s="2" customFormat="1" ht="10.8" customHeight="1">
      <c r="A103" s="40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3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="2" customFormat="1" ht="30" customHeight="1">
      <c r="A104" s="40"/>
      <c r="B104" s="41"/>
      <c r="C104" s="150" t="s">
        <v>104</v>
      </c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  <c r="S104" s="151"/>
      <c r="T104" s="151"/>
      <c r="U104" s="151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2">
        <f>ROUND(AG94 + AG98, 2)</f>
        <v>0</v>
      </c>
      <c r="AH104" s="152"/>
      <c r="AI104" s="152"/>
      <c r="AJ104" s="152"/>
      <c r="AK104" s="152"/>
      <c r="AL104" s="152"/>
      <c r="AM104" s="152"/>
      <c r="AN104" s="152">
        <f>ROUND(AN94 + AN98, 2)</f>
        <v>0</v>
      </c>
      <c r="AO104" s="152"/>
      <c r="AP104" s="152"/>
      <c r="AQ104" s="151"/>
      <c r="AR104" s="43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="2" customFormat="1" ht="6.96" customHeight="1">
      <c r="A105" s="40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43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</sheetData>
  <sheetProtection sheet="1" formatColumns="0" formatRows="0" objects="1" scenarios="1" spinCount="100000" saltValue="Wu7cnkWBr/u+fWerCd2B9BJaKdinqGxI4cU7qbxQtlf12SEzSSIHEyaaEwJ6XxbFAx+ZDO7TN/3VT8dnh0jIdQ==" hashValue="9vUaN1anPyjVVTC1ORTdmNONC6/odMi/KYZ8bEHI0fxZIh78smyPSL9B6DkMG779CmTdJH2Q5rg4g5Hi1FhVZQ==" algorithmName="SHA-512" password="D4DE"/>
  <mergeCells count="64">
    <mergeCell ref="L85:AJ85"/>
    <mergeCell ref="AM87:AN87"/>
    <mergeCell ref="AS89:AT91"/>
    <mergeCell ref="AM89:AP89"/>
    <mergeCell ref="AM90:AP90"/>
    <mergeCell ref="AG92:AM92"/>
    <mergeCell ref="AN92:AP92"/>
    <mergeCell ref="I92:AF92"/>
    <mergeCell ref="C92:G92"/>
    <mergeCell ref="D95:H95"/>
    <mergeCell ref="J95:AF95"/>
    <mergeCell ref="AG95:AM95"/>
    <mergeCell ref="AN95:AP95"/>
    <mergeCell ref="D96:H96"/>
    <mergeCell ref="AG96:AM96"/>
    <mergeCell ref="AN96:AP96"/>
    <mergeCell ref="J96:AF96"/>
    <mergeCell ref="AG99:AM99"/>
    <mergeCell ref="AN99:AP99"/>
    <mergeCell ref="D99:AB99"/>
    <mergeCell ref="D100:AB100"/>
    <mergeCell ref="AG100:AM100"/>
    <mergeCell ref="AN100:AP100"/>
    <mergeCell ref="D101:AB101"/>
    <mergeCell ref="AG101:AM101"/>
    <mergeCell ref="AN101:AP101"/>
    <mergeCell ref="D102:AB102"/>
    <mergeCell ref="AG102:AM102"/>
    <mergeCell ref="AN102:AP102"/>
    <mergeCell ref="AG94:AM94"/>
    <mergeCell ref="AN94:AP94"/>
    <mergeCell ref="AG98:AM98"/>
    <mergeCell ref="AN98:AP98"/>
    <mergeCell ref="AG104:AM104"/>
    <mergeCell ref="AN104:AP104"/>
    <mergeCell ref="BE5:BE34"/>
    <mergeCell ref="K5:AJ5"/>
    <mergeCell ref="K6:AJ6"/>
    <mergeCell ref="E14:AJ14"/>
    <mergeCell ref="E23:AN23"/>
    <mergeCell ref="AK26:AO26"/>
    <mergeCell ref="AK27:AO27"/>
    <mergeCell ref="AK29:AO29"/>
    <mergeCell ref="AK31:AO31"/>
    <mergeCell ref="L31:P31"/>
    <mergeCell ref="W31:AE31"/>
    <mergeCell ref="AK32:AO32"/>
    <mergeCell ref="W32:AE32"/>
    <mergeCell ref="L32:P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98:AU102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8:AT102">
      <formula1>"stavební čast, technologická čast, investiční čast"</formula1>
    </dataValidation>
  </dataValidations>
  <hyperlinks>
    <hyperlink ref="A95" location="'20A033_uznatelne - Uznate...'!C2" display="/"/>
    <hyperlink ref="A96" location="'20A033_neuznatelne - Neuz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0"/>
      <c r="AT3" s="17" t="s">
        <v>92</v>
      </c>
    </row>
    <row r="4" s="1" customFormat="1" ht="24.96" customHeight="1">
      <c r="B4" s="20"/>
      <c r="D4" s="155" t="s">
        <v>105</v>
      </c>
      <c r="L4" s="20"/>
      <c r="M4" s="156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7" t="s">
        <v>16</v>
      </c>
      <c r="L6" s="20"/>
    </row>
    <row r="7" s="1" customFormat="1" ht="16.5" customHeight="1">
      <c r="B7" s="20"/>
      <c r="E7" s="158" t="str">
        <f>'Rekapitulace stavby'!K6</f>
        <v>Chodník ul. Antošovická, úsek Na Tabulkách_rev 1</v>
      </c>
      <c r="F7" s="157"/>
      <c r="G7" s="157"/>
      <c r="H7" s="157"/>
      <c r="L7" s="20"/>
    </row>
    <row r="8" s="2" customFormat="1" ht="12" customHeight="1">
      <c r="A8" s="40"/>
      <c r="B8" s="43"/>
      <c r="C8" s="40"/>
      <c r="D8" s="157" t="s">
        <v>106</v>
      </c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3"/>
      <c r="C9" s="40"/>
      <c r="D9" s="40"/>
      <c r="E9" s="159" t="s">
        <v>107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3"/>
      <c r="C10" s="40"/>
      <c r="D10" s="40"/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3"/>
      <c r="C11" s="40"/>
      <c r="D11" s="157" t="s">
        <v>18</v>
      </c>
      <c r="E11" s="40"/>
      <c r="F11" s="160" t="s">
        <v>1</v>
      </c>
      <c r="G11" s="40"/>
      <c r="H11" s="40"/>
      <c r="I11" s="157" t="s">
        <v>19</v>
      </c>
      <c r="J11" s="160" t="s">
        <v>1</v>
      </c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3"/>
      <c r="C12" s="40"/>
      <c r="D12" s="157" t="s">
        <v>20</v>
      </c>
      <c r="E12" s="40"/>
      <c r="F12" s="160" t="s">
        <v>21</v>
      </c>
      <c r="G12" s="40"/>
      <c r="H12" s="40"/>
      <c r="I12" s="157" t="s">
        <v>22</v>
      </c>
      <c r="J12" s="161" t="str">
        <f>'Rekapitulace stavby'!AN8</f>
        <v>2. 7. 2024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3"/>
      <c r="C13" s="40"/>
      <c r="D13" s="40"/>
      <c r="E13" s="40"/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3"/>
      <c r="C14" s="40"/>
      <c r="D14" s="157" t="s">
        <v>24</v>
      </c>
      <c r="E14" s="40"/>
      <c r="F14" s="40"/>
      <c r="G14" s="40"/>
      <c r="H14" s="40"/>
      <c r="I14" s="157" t="s">
        <v>25</v>
      </c>
      <c r="J14" s="160" t="s">
        <v>26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3"/>
      <c r="C15" s="40"/>
      <c r="D15" s="40"/>
      <c r="E15" s="160" t="s">
        <v>27</v>
      </c>
      <c r="F15" s="40"/>
      <c r="G15" s="40"/>
      <c r="H15" s="40"/>
      <c r="I15" s="157" t="s">
        <v>28</v>
      </c>
      <c r="J15" s="160" t="s">
        <v>29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3"/>
      <c r="C16" s="40"/>
      <c r="D16" s="40"/>
      <c r="E16" s="40"/>
      <c r="F16" s="40"/>
      <c r="G16" s="40"/>
      <c r="H16" s="40"/>
      <c r="I16" s="40"/>
      <c r="J16" s="40"/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3"/>
      <c r="C17" s="40"/>
      <c r="D17" s="157" t="s">
        <v>30</v>
      </c>
      <c r="E17" s="40"/>
      <c r="F17" s="40"/>
      <c r="G17" s="40"/>
      <c r="H17" s="40"/>
      <c r="I17" s="157" t="s">
        <v>25</v>
      </c>
      <c r="J17" s="33" t="str">
        <f>'Rekapitulace stavby'!AN13</f>
        <v>Vyplň údaj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3"/>
      <c r="C18" s="40"/>
      <c r="D18" s="40"/>
      <c r="E18" s="33" t="str">
        <f>'Rekapitulace stavby'!E14</f>
        <v>Vyplň údaj</v>
      </c>
      <c r="F18" s="160"/>
      <c r="G18" s="160"/>
      <c r="H18" s="160"/>
      <c r="I18" s="157" t="s">
        <v>28</v>
      </c>
      <c r="J18" s="33" t="str">
        <f>'Rekapitulace stavby'!AN14</f>
        <v>Vyplň údaj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3"/>
      <c r="C19" s="40"/>
      <c r="D19" s="40"/>
      <c r="E19" s="40"/>
      <c r="F19" s="40"/>
      <c r="G19" s="40"/>
      <c r="H19" s="40"/>
      <c r="I19" s="40"/>
      <c r="J19" s="40"/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3"/>
      <c r="C20" s="40"/>
      <c r="D20" s="157" t="s">
        <v>32</v>
      </c>
      <c r="E20" s="40"/>
      <c r="F20" s="40"/>
      <c r="G20" s="40"/>
      <c r="H20" s="40"/>
      <c r="I20" s="157" t="s">
        <v>25</v>
      </c>
      <c r="J20" s="160" t="s">
        <v>33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3"/>
      <c r="C21" s="40"/>
      <c r="D21" s="40"/>
      <c r="E21" s="160" t="s">
        <v>34</v>
      </c>
      <c r="F21" s="40"/>
      <c r="G21" s="40"/>
      <c r="H21" s="40"/>
      <c r="I21" s="157" t="s">
        <v>28</v>
      </c>
      <c r="J21" s="160" t="s">
        <v>35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3"/>
      <c r="C22" s="40"/>
      <c r="D22" s="40"/>
      <c r="E22" s="40"/>
      <c r="F22" s="40"/>
      <c r="G22" s="40"/>
      <c r="H22" s="40"/>
      <c r="I22" s="40"/>
      <c r="J22" s="40"/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3"/>
      <c r="C23" s="40"/>
      <c r="D23" s="157" t="s">
        <v>37</v>
      </c>
      <c r="E23" s="40"/>
      <c r="F23" s="40"/>
      <c r="G23" s="40"/>
      <c r="H23" s="40"/>
      <c r="I23" s="157" t="s">
        <v>25</v>
      </c>
      <c r="J23" s="160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3"/>
      <c r="C24" s="40"/>
      <c r="D24" s="40"/>
      <c r="E24" s="160" t="s">
        <v>38</v>
      </c>
      <c r="F24" s="40"/>
      <c r="G24" s="40"/>
      <c r="H24" s="40"/>
      <c r="I24" s="157" t="s">
        <v>28</v>
      </c>
      <c r="J24" s="160" t="s">
        <v>1</v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3"/>
      <c r="C25" s="40"/>
      <c r="D25" s="40"/>
      <c r="E25" s="40"/>
      <c r="F25" s="40"/>
      <c r="G25" s="40"/>
      <c r="H25" s="40"/>
      <c r="I25" s="40"/>
      <c r="J25" s="40"/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3"/>
      <c r="C26" s="40"/>
      <c r="D26" s="157" t="s">
        <v>39</v>
      </c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62"/>
      <c r="B27" s="163"/>
      <c r="C27" s="162"/>
      <c r="D27" s="162"/>
      <c r="E27" s="164" t="s">
        <v>1</v>
      </c>
      <c r="F27" s="164"/>
      <c r="G27" s="164"/>
      <c r="H27" s="164"/>
      <c r="I27" s="162"/>
      <c r="J27" s="162"/>
      <c r="K27" s="162"/>
      <c r="L27" s="165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</row>
    <row r="28" s="2" customFormat="1" ht="6.96" customHeight="1">
      <c r="A28" s="40"/>
      <c r="B28" s="43"/>
      <c r="C28" s="40"/>
      <c r="D28" s="40"/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3"/>
      <c r="C29" s="40"/>
      <c r="D29" s="166"/>
      <c r="E29" s="166"/>
      <c r="F29" s="166"/>
      <c r="G29" s="166"/>
      <c r="H29" s="166"/>
      <c r="I29" s="166"/>
      <c r="J29" s="166"/>
      <c r="K29" s="166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3"/>
      <c r="C30" s="40"/>
      <c r="D30" s="167" t="s">
        <v>42</v>
      </c>
      <c r="E30" s="40"/>
      <c r="F30" s="40"/>
      <c r="G30" s="40"/>
      <c r="H30" s="40"/>
      <c r="I30" s="40"/>
      <c r="J30" s="168">
        <f>ROUND(J122, 2)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3"/>
      <c r="C31" s="40"/>
      <c r="D31" s="166"/>
      <c r="E31" s="166"/>
      <c r="F31" s="166"/>
      <c r="G31" s="166"/>
      <c r="H31" s="166"/>
      <c r="I31" s="166"/>
      <c r="J31" s="166"/>
      <c r="K31" s="166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3"/>
      <c r="C32" s="40"/>
      <c r="D32" s="40"/>
      <c r="E32" s="40"/>
      <c r="F32" s="169" t="s">
        <v>44</v>
      </c>
      <c r="G32" s="40"/>
      <c r="H32" s="40"/>
      <c r="I32" s="169" t="s">
        <v>43</v>
      </c>
      <c r="J32" s="169" t="s">
        <v>45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3"/>
      <c r="C33" s="40"/>
      <c r="D33" s="170" t="s">
        <v>46</v>
      </c>
      <c r="E33" s="157" t="s">
        <v>47</v>
      </c>
      <c r="F33" s="171">
        <f>ROUND((SUM(BE122:BE415)),  2)</f>
        <v>0</v>
      </c>
      <c r="G33" s="40"/>
      <c r="H33" s="40"/>
      <c r="I33" s="172">
        <v>0.20999999999999999</v>
      </c>
      <c r="J33" s="171">
        <f>ROUND(((SUM(BE122:BE415))*I33),  2)</f>
        <v>0</v>
      </c>
      <c r="K33" s="40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3"/>
      <c r="C34" s="40"/>
      <c r="D34" s="40"/>
      <c r="E34" s="157" t="s">
        <v>48</v>
      </c>
      <c r="F34" s="171">
        <f>ROUND((SUM(BF122:BF415)),  2)</f>
        <v>0</v>
      </c>
      <c r="G34" s="40"/>
      <c r="H34" s="40"/>
      <c r="I34" s="172">
        <v>0.14999999999999999</v>
      </c>
      <c r="J34" s="171">
        <f>ROUND(((SUM(BF122:BF415))*I34),  2)</f>
        <v>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3"/>
      <c r="C35" s="40"/>
      <c r="D35" s="40"/>
      <c r="E35" s="157" t="s">
        <v>49</v>
      </c>
      <c r="F35" s="171">
        <f>ROUND((SUM(BG122:BG415)),  2)</f>
        <v>0</v>
      </c>
      <c r="G35" s="40"/>
      <c r="H35" s="40"/>
      <c r="I35" s="172">
        <v>0.20999999999999999</v>
      </c>
      <c r="J35" s="171">
        <f>0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3"/>
      <c r="C36" s="40"/>
      <c r="D36" s="40"/>
      <c r="E36" s="157" t="s">
        <v>50</v>
      </c>
      <c r="F36" s="171">
        <f>ROUND((SUM(BH122:BH415)),  2)</f>
        <v>0</v>
      </c>
      <c r="G36" s="40"/>
      <c r="H36" s="40"/>
      <c r="I36" s="172">
        <v>0.14999999999999999</v>
      </c>
      <c r="J36" s="171">
        <f>0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3"/>
      <c r="C37" s="40"/>
      <c r="D37" s="40"/>
      <c r="E37" s="157" t="s">
        <v>51</v>
      </c>
      <c r="F37" s="171">
        <f>ROUND((SUM(BI122:BI415)),  2)</f>
        <v>0</v>
      </c>
      <c r="G37" s="40"/>
      <c r="H37" s="40"/>
      <c r="I37" s="172">
        <v>0</v>
      </c>
      <c r="J37" s="171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3"/>
      <c r="C38" s="40"/>
      <c r="D38" s="40"/>
      <c r="E38" s="40"/>
      <c r="F38" s="40"/>
      <c r="G38" s="40"/>
      <c r="H38" s="40"/>
      <c r="I38" s="40"/>
      <c r="J38" s="40"/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3"/>
      <c r="C39" s="173"/>
      <c r="D39" s="174" t="s">
        <v>52</v>
      </c>
      <c r="E39" s="175"/>
      <c r="F39" s="175"/>
      <c r="G39" s="176" t="s">
        <v>53</v>
      </c>
      <c r="H39" s="177" t="s">
        <v>54</v>
      </c>
      <c r="I39" s="175"/>
      <c r="J39" s="178">
        <f>SUM(J30:J37)</f>
        <v>0</v>
      </c>
      <c r="K39" s="179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43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5"/>
      <c r="D50" s="180" t="s">
        <v>55</v>
      </c>
      <c r="E50" s="181"/>
      <c r="F50" s="181"/>
      <c r="G50" s="180" t="s">
        <v>56</v>
      </c>
      <c r="H50" s="181"/>
      <c r="I50" s="181"/>
      <c r="J50" s="181"/>
      <c r="K50" s="181"/>
      <c r="L50" s="65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40"/>
      <c r="B61" s="43"/>
      <c r="C61" s="40"/>
      <c r="D61" s="182" t="s">
        <v>57</v>
      </c>
      <c r="E61" s="183"/>
      <c r="F61" s="184" t="s">
        <v>58</v>
      </c>
      <c r="G61" s="182" t="s">
        <v>57</v>
      </c>
      <c r="H61" s="183"/>
      <c r="I61" s="183"/>
      <c r="J61" s="185" t="s">
        <v>58</v>
      </c>
      <c r="K61" s="183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40"/>
      <c r="B65" s="43"/>
      <c r="C65" s="40"/>
      <c r="D65" s="180" t="s">
        <v>59</v>
      </c>
      <c r="E65" s="186"/>
      <c r="F65" s="186"/>
      <c r="G65" s="180" t="s">
        <v>60</v>
      </c>
      <c r="H65" s="186"/>
      <c r="I65" s="186"/>
      <c r="J65" s="186"/>
      <c r="K65" s="186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40"/>
      <c r="B76" s="43"/>
      <c r="C76" s="40"/>
      <c r="D76" s="182" t="s">
        <v>57</v>
      </c>
      <c r="E76" s="183"/>
      <c r="F76" s="184" t="s">
        <v>58</v>
      </c>
      <c r="G76" s="182" t="s">
        <v>57</v>
      </c>
      <c r="H76" s="183"/>
      <c r="I76" s="183"/>
      <c r="J76" s="185" t="s">
        <v>58</v>
      </c>
      <c r="K76" s="183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7"/>
      <c r="C77" s="188"/>
      <c r="D77" s="188"/>
      <c r="E77" s="188"/>
      <c r="F77" s="188"/>
      <c r="G77" s="188"/>
      <c r="H77" s="188"/>
      <c r="I77" s="188"/>
      <c r="J77" s="188"/>
      <c r="K77" s="188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9"/>
      <c r="C81" s="190"/>
      <c r="D81" s="190"/>
      <c r="E81" s="190"/>
      <c r="F81" s="190"/>
      <c r="G81" s="190"/>
      <c r="H81" s="190"/>
      <c r="I81" s="190"/>
      <c r="J81" s="190"/>
      <c r="K81" s="190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3" t="s">
        <v>108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2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91" t="str">
        <f>E7</f>
        <v>Chodník ul. Antošovická, úsek Na Tabulkách_rev 1</v>
      </c>
      <c r="F85" s="32"/>
      <c r="G85" s="32"/>
      <c r="H85" s="32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2" t="s">
        <v>106</v>
      </c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8" t="str">
        <f>E9</f>
        <v>20A033_uznatelne - Uznatelné náklady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2" t="s">
        <v>20</v>
      </c>
      <c r="D89" s="42"/>
      <c r="E89" s="42"/>
      <c r="F89" s="27" t="str">
        <f>F12</f>
        <v xml:space="preserve"> </v>
      </c>
      <c r="G89" s="42"/>
      <c r="H89" s="42"/>
      <c r="I89" s="32" t="s">
        <v>22</v>
      </c>
      <c r="J89" s="81" t="str">
        <f>IF(J12="","",J12)</f>
        <v>2. 7. 2024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2" t="s">
        <v>24</v>
      </c>
      <c r="D91" s="42"/>
      <c r="E91" s="42"/>
      <c r="F91" s="27" t="str">
        <f>E15</f>
        <v>Stat. m. Ostrava, městský obvod Slezská Ostrava</v>
      </c>
      <c r="G91" s="42"/>
      <c r="H91" s="42"/>
      <c r="I91" s="32" t="s">
        <v>32</v>
      </c>
      <c r="J91" s="36" t="str">
        <f>E21</f>
        <v>AWT Rekultivace a.s.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2" t="s">
        <v>30</v>
      </c>
      <c r="D92" s="42"/>
      <c r="E92" s="42"/>
      <c r="F92" s="27" t="str">
        <f>IF(E18="","",E18)</f>
        <v>Vyplň údaj</v>
      </c>
      <c r="G92" s="42"/>
      <c r="H92" s="42"/>
      <c r="I92" s="32" t="s">
        <v>37</v>
      </c>
      <c r="J92" s="36" t="str">
        <f>E24</f>
        <v>Ing. Kropáčová</v>
      </c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192" t="s">
        <v>109</v>
      </c>
      <c r="D94" s="151"/>
      <c r="E94" s="151"/>
      <c r="F94" s="151"/>
      <c r="G94" s="151"/>
      <c r="H94" s="151"/>
      <c r="I94" s="151"/>
      <c r="J94" s="193" t="s">
        <v>110</v>
      </c>
      <c r="K94" s="151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194" t="s">
        <v>111</v>
      </c>
      <c r="D96" s="42"/>
      <c r="E96" s="42"/>
      <c r="F96" s="42"/>
      <c r="G96" s="42"/>
      <c r="H96" s="42"/>
      <c r="I96" s="42"/>
      <c r="J96" s="112">
        <f>J122</f>
        <v>0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7" t="s">
        <v>112</v>
      </c>
    </row>
    <row r="97" s="9" customFormat="1" ht="24.96" customHeight="1">
      <c r="A97" s="9"/>
      <c r="B97" s="195"/>
      <c r="C97" s="196"/>
      <c r="D97" s="197" t="s">
        <v>113</v>
      </c>
      <c r="E97" s="198"/>
      <c r="F97" s="198"/>
      <c r="G97" s="198"/>
      <c r="H97" s="198"/>
      <c r="I97" s="198"/>
      <c r="J97" s="199">
        <f>J123</f>
        <v>0</v>
      </c>
      <c r="K97" s="196"/>
      <c r="L97" s="20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1"/>
      <c r="C98" s="202"/>
      <c r="D98" s="203" t="s">
        <v>114</v>
      </c>
      <c r="E98" s="204"/>
      <c r="F98" s="204"/>
      <c r="G98" s="204"/>
      <c r="H98" s="204"/>
      <c r="I98" s="204"/>
      <c r="J98" s="205">
        <f>J124</f>
        <v>0</v>
      </c>
      <c r="K98" s="202"/>
      <c r="L98" s="20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1"/>
      <c r="C99" s="202"/>
      <c r="D99" s="203" t="s">
        <v>115</v>
      </c>
      <c r="E99" s="204"/>
      <c r="F99" s="204"/>
      <c r="G99" s="204"/>
      <c r="H99" s="204"/>
      <c r="I99" s="204"/>
      <c r="J99" s="205">
        <f>J305</f>
        <v>0</v>
      </c>
      <c r="K99" s="202"/>
      <c r="L99" s="20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1"/>
      <c r="C100" s="202"/>
      <c r="D100" s="203" t="s">
        <v>116</v>
      </c>
      <c r="E100" s="204"/>
      <c r="F100" s="204"/>
      <c r="G100" s="204"/>
      <c r="H100" s="204"/>
      <c r="I100" s="204"/>
      <c r="J100" s="205">
        <f>J325</f>
        <v>0</v>
      </c>
      <c r="K100" s="202"/>
      <c r="L100" s="20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202"/>
      <c r="D101" s="203" t="s">
        <v>117</v>
      </c>
      <c r="E101" s="204"/>
      <c r="F101" s="204"/>
      <c r="G101" s="204"/>
      <c r="H101" s="204"/>
      <c r="I101" s="204"/>
      <c r="J101" s="205">
        <f>J375</f>
        <v>0</v>
      </c>
      <c r="K101" s="202"/>
      <c r="L101" s="20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202"/>
      <c r="D102" s="203" t="s">
        <v>118</v>
      </c>
      <c r="E102" s="204"/>
      <c r="F102" s="204"/>
      <c r="G102" s="204"/>
      <c r="H102" s="204"/>
      <c r="I102" s="204"/>
      <c r="J102" s="205">
        <f>J413</f>
        <v>0</v>
      </c>
      <c r="K102" s="202"/>
      <c r="L102" s="20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40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65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6.96" customHeight="1">
      <c r="A104" s="40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5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8" s="2" customFormat="1" ht="6.96" customHeight="1">
      <c r="A108" s="40"/>
      <c r="B108" s="70"/>
      <c r="C108" s="71"/>
      <c r="D108" s="71"/>
      <c r="E108" s="71"/>
      <c r="F108" s="71"/>
      <c r="G108" s="71"/>
      <c r="H108" s="71"/>
      <c r="I108" s="71"/>
      <c r="J108" s="71"/>
      <c r="K108" s="71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24.96" customHeight="1">
      <c r="A109" s="40"/>
      <c r="B109" s="41"/>
      <c r="C109" s="23" t="s">
        <v>119</v>
      </c>
      <c r="D109" s="42"/>
      <c r="E109" s="42"/>
      <c r="F109" s="42"/>
      <c r="G109" s="42"/>
      <c r="H109" s="42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6.96" customHeight="1">
      <c r="A110" s="40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2" customHeight="1">
      <c r="A111" s="40"/>
      <c r="B111" s="41"/>
      <c r="C111" s="32" t="s">
        <v>16</v>
      </c>
      <c r="D111" s="42"/>
      <c r="E111" s="42"/>
      <c r="F111" s="42"/>
      <c r="G111" s="42"/>
      <c r="H111" s="42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16.5" customHeight="1">
      <c r="A112" s="40"/>
      <c r="B112" s="41"/>
      <c r="C112" s="42"/>
      <c r="D112" s="42"/>
      <c r="E112" s="191" t="str">
        <f>E7</f>
        <v>Chodník ul. Antošovická, úsek Na Tabulkách_rev 1</v>
      </c>
      <c r="F112" s="32"/>
      <c r="G112" s="32"/>
      <c r="H112" s="32"/>
      <c r="I112" s="42"/>
      <c r="J112" s="42"/>
      <c r="K112" s="42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12" customHeight="1">
      <c r="A113" s="40"/>
      <c r="B113" s="41"/>
      <c r="C113" s="32" t="s">
        <v>106</v>
      </c>
      <c r="D113" s="42"/>
      <c r="E113" s="42"/>
      <c r="F113" s="42"/>
      <c r="G113" s="42"/>
      <c r="H113" s="42"/>
      <c r="I113" s="42"/>
      <c r="J113" s="42"/>
      <c r="K113" s="42"/>
      <c r="L113" s="65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2" customFormat="1" ht="16.5" customHeight="1">
      <c r="A114" s="40"/>
      <c r="B114" s="41"/>
      <c r="C114" s="42"/>
      <c r="D114" s="42"/>
      <c r="E114" s="78" t="str">
        <f>E9</f>
        <v>20A033_uznatelne - Uznatelné náklady</v>
      </c>
      <c r="F114" s="42"/>
      <c r="G114" s="42"/>
      <c r="H114" s="42"/>
      <c r="I114" s="42"/>
      <c r="J114" s="42"/>
      <c r="K114" s="42"/>
      <c r="L114" s="65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="2" customFormat="1" ht="6.96" customHeight="1">
      <c r="A115" s="40"/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12" customHeight="1">
      <c r="A116" s="40"/>
      <c r="B116" s="41"/>
      <c r="C116" s="32" t="s">
        <v>20</v>
      </c>
      <c r="D116" s="42"/>
      <c r="E116" s="42"/>
      <c r="F116" s="27" t="str">
        <f>F12</f>
        <v xml:space="preserve"> </v>
      </c>
      <c r="G116" s="42"/>
      <c r="H116" s="42"/>
      <c r="I116" s="32" t="s">
        <v>22</v>
      </c>
      <c r="J116" s="81" t="str">
        <f>IF(J12="","",J12)</f>
        <v>2. 7. 2024</v>
      </c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6.96" customHeight="1">
      <c r="A117" s="40"/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15.15" customHeight="1">
      <c r="A118" s="40"/>
      <c r="B118" s="41"/>
      <c r="C118" s="32" t="s">
        <v>24</v>
      </c>
      <c r="D118" s="42"/>
      <c r="E118" s="42"/>
      <c r="F118" s="27" t="str">
        <f>E15</f>
        <v>Stat. m. Ostrava, městský obvod Slezská Ostrava</v>
      </c>
      <c r="G118" s="42"/>
      <c r="H118" s="42"/>
      <c r="I118" s="32" t="s">
        <v>32</v>
      </c>
      <c r="J118" s="36" t="str">
        <f>E21</f>
        <v>AWT Rekultivace a.s.</v>
      </c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5.15" customHeight="1">
      <c r="A119" s="40"/>
      <c r="B119" s="41"/>
      <c r="C119" s="32" t="s">
        <v>30</v>
      </c>
      <c r="D119" s="42"/>
      <c r="E119" s="42"/>
      <c r="F119" s="27" t="str">
        <f>IF(E18="","",E18)</f>
        <v>Vyplň údaj</v>
      </c>
      <c r="G119" s="42"/>
      <c r="H119" s="42"/>
      <c r="I119" s="32" t="s">
        <v>37</v>
      </c>
      <c r="J119" s="36" t="str">
        <f>E24</f>
        <v>Ing. Kropáčová</v>
      </c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10.32" customHeight="1">
      <c r="A120" s="40"/>
      <c r="B120" s="41"/>
      <c r="C120" s="42"/>
      <c r="D120" s="42"/>
      <c r="E120" s="42"/>
      <c r="F120" s="42"/>
      <c r="G120" s="42"/>
      <c r="H120" s="42"/>
      <c r="I120" s="42"/>
      <c r="J120" s="42"/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11" customFormat="1" ht="29.28" customHeight="1">
      <c r="A121" s="207"/>
      <c r="B121" s="208"/>
      <c r="C121" s="209" t="s">
        <v>120</v>
      </c>
      <c r="D121" s="210" t="s">
        <v>67</v>
      </c>
      <c r="E121" s="210" t="s">
        <v>63</v>
      </c>
      <c r="F121" s="210" t="s">
        <v>64</v>
      </c>
      <c r="G121" s="210" t="s">
        <v>121</v>
      </c>
      <c r="H121" s="210" t="s">
        <v>122</v>
      </c>
      <c r="I121" s="210" t="s">
        <v>123</v>
      </c>
      <c r="J121" s="211" t="s">
        <v>110</v>
      </c>
      <c r="K121" s="212" t="s">
        <v>124</v>
      </c>
      <c r="L121" s="213"/>
      <c r="M121" s="102" t="s">
        <v>1</v>
      </c>
      <c r="N121" s="103" t="s">
        <v>46</v>
      </c>
      <c r="O121" s="103" t="s">
        <v>125</v>
      </c>
      <c r="P121" s="103" t="s">
        <v>126</v>
      </c>
      <c r="Q121" s="103" t="s">
        <v>127</v>
      </c>
      <c r="R121" s="103" t="s">
        <v>128</v>
      </c>
      <c r="S121" s="103" t="s">
        <v>129</v>
      </c>
      <c r="T121" s="104" t="s">
        <v>130</v>
      </c>
      <c r="U121" s="207"/>
      <c r="V121" s="207"/>
      <c r="W121" s="207"/>
      <c r="X121" s="207"/>
      <c r="Y121" s="207"/>
      <c r="Z121" s="207"/>
      <c r="AA121" s="207"/>
      <c r="AB121" s="207"/>
      <c r="AC121" s="207"/>
      <c r="AD121" s="207"/>
      <c r="AE121" s="207"/>
    </row>
    <row r="122" s="2" customFormat="1" ht="22.8" customHeight="1">
      <c r="A122" s="40"/>
      <c r="B122" s="41"/>
      <c r="C122" s="109" t="s">
        <v>131</v>
      </c>
      <c r="D122" s="42"/>
      <c r="E122" s="42"/>
      <c r="F122" s="42"/>
      <c r="G122" s="42"/>
      <c r="H122" s="42"/>
      <c r="I122" s="42"/>
      <c r="J122" s="214">
        <f>BK122</f>
        <v>0</v>
      </c>
      <c r="K122" s="42"/>
      <c r="L122" s="43"/>
      <c r="M122" s="105"/>
      <c r="N122" s="215"/>
      <c r="O122" s="106"/>
      <c r="P122" s="216">
        <f>P123</f>
        <v>0</v>
      </c>
      <c r="Q122" s="106"/>
      <c r="R122" s="216">
        <f>R123</f>
        <v>4057.04882</v>
      </c>
      <c r="S122" s="106"/>
      <c r="T122" s="217">
        <f>T123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7" t="s">
        <v>81</v>
      </c>
      <c r="AU122" s="17" t="s">
        <v>112</v>
      </c>
      <c r="BK122" s="218">
        <f>BK123</f>
        <v>0</v>
      </c>
    </row>
    <row r="123" s="12" customFormat="1" ht="25.92" customHeight="1">
      <c r="A123" s="12"/>
      <c r="B123" s="219"/>
      <c r="C123" s="220"/>
      <c r="D123" s="221" t="s">
        <v>81</v>
      </c>
      <c r="E123" s="222" t="s">
        <v>132</v>
      </c>
      <c r="F123" s="222" t="s">
        <v>133</v>
      </c>
      <c r="G123" s="220"/>
      <c r="H123" s="220"/>
      <c r="I123" s="223"/>
      <c r="J123" s="224">
        <f>BK123</f>
        <v>0</v>
      </c>
      <c r="K123" s="220"/>
      <c r="L123" s="225"/>
      <c r="M123" s="226"/>
      <c r="N123" s="227"/>
      <c r="O123" s="227"/>
      <c r="P123" s="228">
        <f>P124+P305+P325+P375+P413</f>
        <v>0</v>
      </c>
      <c r="Q123" s="227"/>
      <c r="R123" s="228">
        <f>R124+R305+R325+R375+R413</f>
        <v>4057.04882</v>
      </c>
      <c r="S123" s="227"/>
      <c r="T123" s="229">
        <f>T124+T305+T325+T375+T413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30" t="s">
        <v>90</v>
      </c>
      <c r="AT123" s="231" t="s">
        <v>81</v>
      </c>
      <c r="AU123" s="231" t="s">
        <v>82</v>
      </c>
      <c r="AY123" s="230" t="s">
        <v>134</v>
      </c>
      <c r="BK123" s="232">
        <f>BK124+BK305+BK325+BK375+BK413</f>
        <v>0</v>
      </c>
    </row>
    <row r="124" s="12" customFormat="1" ht="22.8" customHeight="1">
      <c r="A124" s="12"/>
      <c r="B124" s="219"/>
      <c r="C124" s="220"/>
      <c r="D124" s="221" t="s">
        <v>81</v>
      </c>
      <c r="E124" s="233" t="s">
        <v>135</v>
      </c>
      <c r="F124" s="233" t="s">
        <v>136</v>
      </c>
      <c r="G124" s="220"/>
      <c r="H124" s="220"/>
      <c r="I124" s="223"/>
      <c r="J124" s="234">
        <f>BK124</f>
        <v>0</v>
      </c>
      <c r="K124" s="220"/>
      <c r="L124" s="225"/>
      <c r="M124" s="226"/>
      <c r="N124" s="227"/>
      <c r="O124" s="227"/>
      <c r="P124" s="228">
        <f>SUM(P125:P304)</f>
        <v>0</v>
      </c>
      <c r="Q124" s="227"/>
      <c r="R124" s="228">
        <f>SUM(R125:R304)</f>
        <v>0.98050999999999999</v>
      </c>
      <c r="S124" s="227"/>
      <c r="T124" s="229">
        <f>SUM(T125:T304)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30" t="s">
        <v>90</v>
      </c>
      <c r="AT124" s="231" t="s">
        <v>81</v>
      </c>
      <c r="AU124" s="231" t="s">
        <v>90</v>
      </c>
      <c r="AY124" s="230" t="s">
        <v>134</v>
      </c>
      <c r="BK124" s="232">
        <f>SUM(BK125:BK304)</f>
        <v>0</v>
      </c>
    </row>
    <row r="125" s="2" customFormat="1" ht="21.75" customHeight="1">
      <c r="A125" s="40"/>
      <c r="B125" s="41"/>
      <c r="C125" s="235" t="s">
        <v>90</v>
      </c>
      <c r="D125" s="235" t="s">
        <v>137</v>
      </c>
      <c r="E125" s="236" t="s">
        <v>138</v>
      </c>
      <c r="F125" s="237" t="s">
        <v>139</v>
      </c>
      <c r="G125" s="238" t="s">
        <v>140</v>
      </c>
      <c r="H125" s="239">
        <v>40</v>
      </c>
      <c r="I125" s="240"/>
      <c r="J125" s="241">
        <f>ROUND(I125*H125,2)</f>
        <v>0</v>
      </c>
      <c r="K125" s="242"/>
      <c r="L125" s="43"/>
      <c r="M125" s="243" t="s">
        <v>1</v>
      </c>
      <c r="N125" s="244" t="s">
        <v>47</v>
      </c>
      <c r="O125" s="93"/>
      <c r="P125" s="245">
        <f>O125*H125</f>
        <v>0</v>
      </c>
      <c r="Q125" s="245">
        <v>0</v>
      </c>
      <c r="R125" s="245">
        <f>Q125*H125</f>
        <v>0</v>
      </c>
      <c r="S125" s="245">
        <v>0</v>
      </c>
      <c r="T125" s="24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47" t="s">
        <v>141</v>
      </c>
      <c r="AT125" s="247" t="s">
        <v>137</v>
      </c>
      <c r="AU125" s="247" t="s">
        <v>92</v>
      </c>
      <c r="AY125" s="17" t="s">
        <v>134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7" t="s">
        <v>90</v>
      </c>
      <c r="BK125" s="145">
        <f>ROUND(I125*H125,2)</f>
        <v>0</v>
      </c>
      <c r="BL125" s="17" t="s">
        <v>141</v>
      </c>
      <c r="BM125" s="247" t="s">
        <v>142</v>
      </c>
    </row>
    <row r="126" s="2" customFormat="1">
      <c r="A126" s="40"/>
      <c r="B126" s="41"/>
      <c r="C126" s="42"/>
      <c r="D126" s="248" t="s">
        <v>143</v>
      </c>
      <c r="E126" s="42"/>
      <c r="F126" s="249" t="s">
        <v>139</v>
      </c>
      <c r="G126" s="42"/>
      <c r="H126" s="42"/>
      <c r="I126" s="250"/>
      <c r="J126" s="42"/>
      <c r="K126" s="42"/>
      <c r="L126" s="43"/>
      <c r="M126" s="251"/>
      <c r="N126" s="252"/>
      <c r="O126" s="93"/>
      <c r="P126" s="93"/>
      <c r="Q126" s="93"/>
      <c r="R126" s="93"/>
      <c r="S126" s="93"/>
      <c r="T126" s="94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7" t="s">
        <v>143</v>
      </c>
      <c r="AU126" s="17" t="s">
        <v>92</v>
      </c>
    </row>
    <row r="127" s="2" customFormat="1">
      <c r="A127" s="40"/>
      <c r="B127" s="41"/>
      <c r="C127" s="42"/>
      <c r="D127" s="248" t="s">
        <v>144</v>
      </c>
      <c r="E127" s="42"/>
      <c r="F127" s="253" t="s">
        <v>145</v>
      </c>
      <c r="G127" s="42"/>
      <c r="H127" s="42"/>
      <c r="I127" s="250"/>
      <c r="J127" s="42"/>
      <c r="K127" s="42"/>
      <c r="L127" s="43"/>
      <c r="M127" s="251"/>
      <c r="N127" s="252"/>
      <c r="O127" s="93"/>
      <c r="P127" s="93"/>
      <c r="Q127" s="93"/>
      <c r="R127" s="93"/>
      <c r="S127" s="93"/>
      <c r="T127" s="94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7" t="s">
        <v>144</v>
      </c>
      <c r="AU127" s="17" t="s">
        <v>92</v>
      </c>
    </row>
    <row r="128" s="2" customFormat="1" ht="16.5" customHeight="1">
      <c r="A128" s="40"/>
      <c r="B128" s="41"/>
      <c r="C128" s="235" t="s">
        <v>92</v>
      </c>
      <c r="D128" s="235" t="s">
        <v>137</v>
      </c>
      <c r="E128" s="236" t="s">
        <v>146</v>
      </c>
      <c r="F128" s="237" t="s">
        <v>147</v>
      </c>
      <c r="G128" s="238" t="s">
        <v>148</v>
      </c>
      <c r="H128" s="239">
        <v>10</v>
      </c>
      <c r="I128" s="240"/>
      <c r="J128" s="241">
        <f>ROUND(I128*H128,2)</f>
        <v>0</v>
      </c>
      <c r="K128" s="242"/>
      <c r="L128" s="43"/>
      <c r="M128" s="243" t="s">
        <v>1</v>
      </c>
      <c r="N128" s="244" t="s">
        <v>47</v>
      </c>
      <c r="O128" s="93"/>
      <c r="P128" s="245">
        <f>O128*H128</f>
        <v>0</v>
      </c>
      <c r="Q128" s="245">
        <v>0</v>
      </c>
      <c r="R128" s="245">
        <f>Q128*H128</f>
        <v>0</v>
      </c>
      <c r="S128" s="245">
        <v>0</v>
      </c>
      <c r="T128" s="24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47" t="s">
        <v>141</v>
      </c>
      <c r="AT128" s="247" t="s">
        <v>137</v>
      </c>
      <c r="AU128" s="247" t="s">
        <v>92</v>
      </c>
      <c r="AY128" s="17" t="s">
        <v>134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7" t="s">
        <v>90</v>
      </c>
      <c r="BK128" s="145">
        <f>ROUND(I128*H128,2)</f>
        <v>0</v>
      </c>
      <c r="BL128" s="17" t="s">
        <v>141</v>
      </c>
      <c r="BM128" s="247" t="s">
        <v>149</v>
      </c>
    </row>
    <row r="129" s="2" customFormat="1">
      <c r="A129" s="40"/>
      <c r="B129" s="41"/>
      <c r="C129" s="42"/>
      <c r="D129" s="248" t="s">
        <v>143</v>
      </c>
      <c r="E129" s="42"/>
      <c r="F129" s="249" t="s">
        <v>147</v>
      </c>
      <c r="G129" s="42"/>
      <c r="H129" s="42"/>
      <c r="I129" s="250"/>
      <c r="J129" s="42"/>
      <c r="K129" s="42"/>
      <c r="L129" s="43"/>
      <c r="M129" s="251"/>
      <c r="N129" s="252"/>
      <c r="O129" s="93"/>
      <c r="P129" s="93"/>
      <c r="Q129" s="93"/>
      <c r="R129" s="93"/>
      <c r="S129" s="93"/>
      <c r="T129" s="94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7" t="s">
        <v>143</v>
      </c>
      <c r="AU129" s="17" t="s">
        <v>92</v>
      </c>
    </row>
    <row r="130" s="2" customFormat="1" ht="24.15" customHeight="1">
      <c r="A130" s="40"/>
      <c r="B130" s="41"/>
      <c r="C130" s="235" t="s">
        <v>150</v>
      </c>
      <c r="D130" s="235" t="s">
        <v>137</v>
      </c>
      <c r="E130" s="236" t="s">
        <v>151</v>
      </c>
      <c r="F130" s="237" t="s">
        <v>152</v>
      </c>
      <c r="G130" s="238" t="s">
        <v>153</v>
      </c>
      <c r="H130" s="239">
        <v>243</v>
      </c>
      <c r="I130" s="240"/>
      <c r="J130" s="241">
        <f>ROUND(I130*H130,2)</f>
        <v>0</v>
      </c>
      <c r="K130" s="242"/>
      <c r="L130" s="43"/>
      <c r="M130" s="243" t="s">
        <v>1</v>
      </c>
      <c r="N130" s="244" t="s">
        <v>47</v>
      </c>
      <c r="O130" s="93"/>
      <c r="P130" s="245">
        <f>O130*H130</f>
        <v>0</v>
      </c>
      <c r="Q130" s="245">
        <v>0</v>
      </c>
      <c r="R130" s="245">
        <f>Q130*H130</f>
        <v>0</v>
      </c>
      <c r="S130" s="245">
        <v>0</v>
      </c>
      <c r="T130" s="24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47" t="s">
        <v>141</v>
      </c>
      <c r="AT130" s="247" t="s">
        <v>137</v>
      </c>
      <c r="AU130" s="247" t="s">
        <v>92</v>
      </c>
      <c r="AY130" s="17" t="s">
        <v>134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7" t="s">
        <v>90</v>
      </c>
      <c r="BK130" s="145">
        <f>ROUND(I130*H130,2)</f>
        <v>0</v>
      </c>
      <c r="BL130" s="17" t="s">
        <v>141</v>
      </c>
      <c r="BM130" s="247" t="s">
        <v>154</v>
      </c>
    </row>
    <row r="131" s="2" customFormat="1">
      <c r="A131" s="40"/>
      <c r="B131" s="41"/>
      <c r="C131" s="42"/>
      <c r="D131" s="248" t="s">
        <v>143</v>
      </c>
      <c r="E131" s="42"/>
      <c r="F131" s="249" t="s">
        <v>152</v>
      </c>
      <c r="G131" s="42"/>
      <c r="H131" s="42"/>
      <c r="I131" s="250"/>
      <c r="J131" s="42"/>
      <c r="K131" s="42"/>
      <c r="L131" s="43"/>
      <c r="M131" s="251"/>
      <c r="N131" s="252"/>
      <c r="O131" s="93"/>
      <c r="P131" s="93"/>
      <c r="Q131" s="93"/>
      <c r="R131" s="93"/>
      <c r="S131" s="93"/>
      <c r="T131" s="94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7" t="s">
        <v>143</v>
      </c>
      <c r="AU131" s="17" t="s">
        <v>92</v>
      </c>
    </row>
    <row r="132" s="13" customFormat="1">
      <c r="A132" s="13"/>
      <c r="B132" s="254"/>
      <c r="C132" s="255"/>
      <c r="D132" s="248" t="s">
        <v>155</v>
      </c>
      <c r="E132" s="256" t="s">
        <v>1</v>
      </c>
      <c r="F132" s="257" t="s">
        <v>156</v>
      </c>
      <c r="G132" s="255"/>
      <c r="H132" s="258">
        <v>243</v>
      </c>
      <c r="I132" s="259"/>
      <c r="J132" s="255"/>
      <c r="K132" s="255"/>
      <c r="L132" s="260"/>
      <c r="M132" s="261"/>
      <c r="N132" s="262"/>
      <c r="O132" s="262"/>
      <c r="P132" s="262"/>
      <c r="Q132" s="262"/>
      <c r="R132" s="262"/>
      <c r="S132" s="262"/>
      <c r="T132" s="26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64" t="s">
        <v>155</v>
      </c>
      <c r="AU132" s="264" t="s">
        <v>92</v>
      </c>
      <c r="AV132" s="13" t="s">
        <v>92</v>
      </c>
      <c r="AW132" s="13" t="s">
        <v>36</v>
      </c>
      <c r="AX132" s="13" t="s">
        <v>90</v>
      </c>
      <c r="AY132" s="264" t="s">
        <v>134</v>
      </c>
    </row>
    <row r="133" s="2" customFormat="1" ht="21.75" customHeight="1">
      <c r="A133" s="40"/>
      <c r="B133" s="41"/>
      <c r="C133" s="235" t="s">
        <v>141</v>
      </c>
      <c r="D133" s="235" t="s">
        <v>137</v>
      </c>
      <c r="E133" s="236" t="s">
        <v>157</v>
      </c>
      <c r="F133" s="237" t="s">
        <v>158</v>
      </c>
      <c r="G133" s="238" t="s">
        <v>159</v>
      </c>
      <c r="H133" s="239">
        <v>461.69999999999999</v>
      </c>
      <c r="I133" s="240"/>
      <c r="J133" s="241">
        <f>ROUND(I133*H133,2)</f>
        <v>0</v>
      </c>
      <c r="K133" s="242"/>
      <c r="L133" s="43"/>
      <c r="M133" s="243" t="s">
        <v>1</v>
      </c>
      <c r="N133" s="244" t="s">
        <v>47</v>
      </c>
      <c r="O133" s="93"/>
      <c r="P133" s="245">
        <f>O133*H133</f>
        <v>0</v>
      </c>
      <c r="Q133" s="245">
        <v>0</v>
      </c>
      <c r="R133" s="245">
        <f>Q133*H133</f>
        <v>0</v>
      </c>
      <c r="S133" s="245">
        <v>0</v>
      </c>
      <c r="T133" s="24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47" t="s">
        <v>141</v>
      </c>
      <c r="AT133" s="247" t="s">
        <v>137</v>
      </c>
      <c r="AU133" s="247" t="s">
        <v>92</v>
      </c>
      <c r="AY133" s="17" t="s">
        <v>134</v>
      </c>
      <c r="BE133" s="145">
        <f>IF(N133="základní",J133,0)</f>
        <v>0</v>
      </c>
      <c r="BF133" s="145">
        <f>IF(N133="snížená",J133,0)</f>
        <v>0</v>
      </c>
      <c r="BG133" s="145">
        <f>IF(N133="zákl. přenesená",J133,0)</f>
        <v>0</v>
      </c>
      <c r="BH133" s="145">
        <f>IF(N133="sníž. přenesená",J133,0)</f>
        <v>0</v>
      </c>
      <c r="BI133" s="145">
        <f>IF(N133="nulová",J133,0)</f>
        <v>0</v>
      </c>
      <c r="BJ133" s="17" t="s">
        <v>90</v>
      </c>
      <c r="BK133" s="145">
        <f>ROUND(I133*H133,2)</f>
        <v>0</v>
      </c>
      <c r="BL133" s="17" t="s">
        <v>141</v>
      </c>
      <c r="BM133" s="247" t="s">
        <v>160</v>
      </c>
    </row>
    <row r="134" s="2" customFormat="1">
      <c r="A134" s="40"/>
      <c r="B134" s="41"/>
      <c r="C134" s="42"/>
      <c r="D134" s="248" t="s">
        <v>143</v>
      </c>
      <c r="E134" s="42"/>
      <c r="F134" s="249" t="s">
        <v>158</v>
      </c>
      <c r="G134" s="42"/>
      <c r="H134" s="42"/>
      <c r="I134" s="250"/>
      <c r="J134" s="42"/>
      <c r="K134" s="42"/>
      <c r="L134" s="43"/>
      <c r="M134" s="251"/>
      <c r="N134" s="252"/>
      <c r="O134" s="93"/>
      <c r="P134" s="93"/>
      <c r="Q134" s="93"/>
      <c r="R134" s="93"/>
      <c r="S134" s="93"/>
      <c r="T134" s="94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7" t="s">
        <v>143</v>
      </c>
      <c r="AU134" s="17" t="s">
        <v>92</v>
      </c>
    </row>
    <row r="135" s="13" customFormat="1">
      <c r="A135" s="13"/>
      <c r="B135" s="254"/>
      <c r="C135" s="255"/>
      <c r="D135" s="248" t="s">
        <v>155</v>
      </c>
      <c r="E135" s="256" t="s">
        <v>1</v>
      </c>
      <c r="F135" s="257" t="s">
        <v>161</v>
      </c>
      <c r="G135" s="255"/>
      <c r="H135" s="258">
        <v>461.69999999999999</v>
      </c>
      <c r="I135" s="259"/>
      <c r="J135" s="255"/>
      <c r="K135" s="255"/>
      <c r="L135" s="260"/>
      <c r="M135" s="261"/>
      <c r="N135" s="262"/>
      <c r="O135" s="262"/>
      <c r="P135" s="262"/>
      <c r="Q135" s="262"/>
      <c r="R135" s="262"/>
      <c r="S135" s="262"/>
      <c r="T135" s="26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64" t="s">
        <v>155</v>
      </c>
      <c r="AU135" s="264" t="s">
        <v>92</v>
      </c>
      <c r="AV135" s="13" t="s">
        <v>92</v>
      </c>
      <c r="AW135" s="13" t="s">
        <v>36</v>
      </c>
      <c r="AX135" s="13" t="s">
        <v>90</v>
      </c>
      <c r="AY135" s="264" t="s">
        <v>134</v>
      </c>
    </row>
    <row r="136" s="2" customFormat="1" ht="24.15" customHeight="1">
      <c r="A136" s="40"/>
      <c r="B136" s="41"/>
      <c r="C136" s="235" t="s">
        <v>162</v>
      </c>
      <c r="D136" s="235" t="s">
        <v>137</v>
      </c>
      <c r="E136" s="236" t="s">
        <v>163</v>
      </c>
      <c r="F136" s="237" t="s">
        <v>164</v>
      </c>
      <c r="G136" s="238" t="s">
        <v>159</v>
      </c>
      <c r="H136" s="239">
        <v>6925.5</v>
      </c>
      <c r="I136" s="240"/>
      <c r="J136" s="241">
        <f>ROUND(I136*H136,2)</f>
        <v>0</v>
      </c>
      <c r="K136" s="242"/>
      <c r="L136" s="43"/>
      <c r="M136" s="243" t="s">
        <v>1</v>
      </c>
      <c r="N136" s="244" t="s">
        <v>47</v>
      </c>
      <c r="O136" s="93"/>
      <c r="P136" s="245">
        <f>O136*H136</f>
        <v>0</v>
      </c>
      <c r="Q136" s="245">
        <v>0</v>
      </c>
      <c r="R136" s="245">
        <f>Q136*H136</f>
        <v>0</v>
      </c>
      <c r="S136" s="245">
        <v>0</v>
      </c>
      <c r="T136" s="24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47" t="s">
        <v>141</v>
      </c>
      <c r="AT136" s="247" t="s">
        <v>137</v>
      </c>
      <c r="AU136" s="247" t="s">
        <v>92</v>
      </c>
      <c r="AY136" s="17" t="s">
        <v>134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7" t="s">
        <v>90</v>
      </c>
      <c r="BK136" s="145">
        <f>ROUND(I136*H136,2)</f>
        <v>0</v>
      </c>
      <c r="BL136" s="17" t="s">
        <v>141</v>
      </c>
      <c r="BM136" s="247" t="s">
        <v>165</v>
      </c>
    </row>
    <row r="137" s="2" customFormat="1">
      <c r="A137" s="40"/>
      <c r="B137" s="41"/>
      <c r="C137" s="42"/>
      <c r="D137" s="248" t="s">
        <v>143</v>
      </c>
      <c r="E137" s="42"/>
      <c r="F137" s="249" t="s">
        <v>164</v>
      </c>
      <c r="G137" s="42"/>
      <c r="H137" s="42"/>
      <c r="I137" s="250"/>
      <c r="J137" s="42"/>
      <c r="K137" s="42"/>
      <c r="L137" s="43"/>
      <c r="M137" s="251"/>
      <c r="N137" s="252"/>
      <c r="O137" s="93"/>
      <c r="P137" s="93"/>
      <c r="Q137" s="93"/>
      <c r="R137" s="93"/>
      <c r="S137" s="93"/>
      <c r="T137" s="94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7" t="s">
        <v>143</v>
      </c>
      <c r="AU137" s="17" t="s">
        <v>92</v>
      </c>
    </row>
    <row r="138" s="13" customFormat="1">
      <c r="A138" s="13"/>
      <c r="B138" s="254"/>
      <c r="C138" s="255"/>
      <c r="D138" s="248" t="s">
        <v>155</v>
      </c>
      <c r="E138" s="256" t="s">
        <v>1</v>
      </c>
      <c r="F138" s="257" t="s">
        <v>166</v>
      </c>
      <c r="G138" s="255"/>
      <c r="H138" s="258">
        <v>6925.5</v>
      </c>
      <c r="I138" s="259"/>
      <c r="J138" s="255"/>
      <c r="K138" s="255"/>
      <c r="L138" s="260"/>
      <c r="M138" s="261"/>
      <c r="N138" s="262"/>
      <c r="O138" s="262"/>
      <c r="P138" s="262"/>
      <c r="Q138" s="262"/>
      <c r="R138" s="262"/>
      <c r="S138" s="262"/>
      <c r="T138" s="26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4" t="s">
        <v>155</v>
      </c>
      <c r="AU138" s="264" t="s">
        <v>92</v>
      </c>
      <c r="AV138" s="13" t="s">
        <v>92</v>
      </c>
      <c r="AW138" s="13" t="s">
        <v>36</v>
      </c>
      <c r="AX138" s="13" t="s">
        <v>82</v>
      </c>
      <c r="AY138" s="264" t="s">
        <v>134</v>
      </c>
    </row>
    <row r="139" s="14" customFormat="1">
      <c r="A139" s="14"/>
      <c r="B139" s="265"/>
      <c r="C139" s="266"/>
      <c r="D139" s="248" t="s">
        <v>155</v>
      </c>
      <c r="E139" s="267" t="s">
        <v>1</v>
      </c>
      <c r="F139" s="268" t="s">
        <v>167</v>
      </c>
      <c r="G139" s="266"/>
      <c r="H139" s="269">
        <v>6925.5</v>
      </c>
      <c r="I139" s="270"/>
      <c r="J139" s="266"/>
      <c r="K139" s="266"/>
      <c r="L139" s="271"/>
      <c r="M139" s="272"/>
      <c r="N139" s="273"/>
      <c r="O139" s="273"/>
      <c r="P139" s="273"/>
      <c r="Q139" s="273"/>
      <c r="R139" s="273"/>
      <c r="S139" s="273"/>
      <c r="T139" s="27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75" t="s">
        <v>155</v>
      </c>
      <c r="AU139" s="275" t="s">
        <v>92</v>
      </c>
      <c r="AV139" s="14" t="s">
        <v>141</v>
      </c>
      <c r="AW139" s="14" t="s">
        <v>36</v>
      </c>
      <c r="AX139" s="14" t="s">
        <v>90</v>
      </c>
      <c r="AY139" s="275" t="s">
        <v>134</v>
      </c>
    </row>
    <row r="140" s="2" customFormat="1" ht="24.15" customHeight="1">
      <c r="A140" s="40"/>
      <c r="B140" s="41"/>
      <c r="C140" s="235" t="s">
        <v>168</v>
      </c>
      <c r="D140" s="235" t="s">
        <v>137</v>
      </c>
      <c r="E140" s="236" t="s">
        <v>169</v>
      </c>
      <c r="F140" s="237" t="s">
        <v>170</v>
      </c>
      <c r="G140" s="238" t="s">
        <v>159</v>
      </c>
      <c r="H140" s="239">
        <v>461.69999999999999</v>
      </c>
      <c r="I140" s="240"/>
      <c r="J140" s="241">
        <f>ROUND(I140*H140,2)</f>
        <v>0</v>
      </c>
      <c r="K140" s="242"/>
      <c r="L140" s="43"/>
      <c r="M140" s="243" t="s">
        <v>1</v>
      </c>
      <c r="N140" s="244" t="s">
        <v>47</v>
      </c>
      <c r="O140" s="93"/>
      <c r="P140" s="245">
        <f>O140*H140</f>
        <v>0</v>
      </c>
      <c r="Q140" s="245">
        <v>0</v>
      </c>
      <c r="R140" s="245">
        <f>Q140*H140</f>
        <v>0</v>
      </c>
      <c r="S140" s="245">
        <v>0</v>
      </c>
      <c r="T140" s="24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47" t="s">
        <v>141</v>
      </c>
      <c r="AT140" s="247" t="s">
        <v>137</v>
      </c>
      <c r="AU140" s="247" t="s">
        <v>92</v>
      </c>
      <c r="AY140" s="17" t="s">
        <v>134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7" t="s">
        <v>90</v>
      </c>
      <c r="BK140" s="145">
        <f>ROUND(I140*H140,2)</f>
        <v>0</v>
      </c>
      <c r="BL140" s="17" t="s">
        <v>141</v>
      </c>
      <c r="BM140" s="247" t="s">
        <v>171</v>
      </c>
    </row>
    <row r="141" s="2" customFormat="1">
      <c r="A141" s="40"/>
      <c r="B141" s="41"/>
      <c r="C141" s="42"/>
      <c r="D141" s="248" t="s">
        <v>143</v>
      </c>
      <c r="E141" s="42"/>
      <c r="F141" s="249" t="s">
        <v>170</v>
      </c>
      <c r="G141" s="42"/>
      <c r="H141" s="42"/>
      <c r="I141" s="250"/>
      <c r="J141" s="42"/>
      <c r="K141" s="42"/>
      <c r="L141" s="43"/>
      <c r="M141" s="251"/>
      <c r="N141" s="252"/>
      <c r="O141" s="93"/>
      <c r="P141" s="93"/>
      <c r="Q141" s="93"/>
      <c r="R141" s="93"/>
      <c r="S141" s="93"/>
      <c r="T141" s="94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7" t="s">
        <v>143</v>
      </c>
      <c r="AU141" s="17" t="s">
        <v>92</v>
      </c>
    </row>
    <row r="142" s="13" customFormat="1">
      <c r="A142" s="13"/>
      <c r="B142" s="254"/>
      <c r="C142" s="255"/>
      <c r="D142" s="248" t="s">
        <v>155</v>
      </c>
      <c r="E142" s="256" t="s">
        <v>1</v>
      </c>
      <c r="F142" s="257" t="s">
        <v>161</v>
      </c>
      <c r="G142" s="255"/>
      <c r="H142" s="258">
        <v>461.69999999999999</v>
      </c>
      <c r="I142" s="259"/>
      <c r="J142" s="255"/>
      <c r="K142" s="255"/>
      <c r="L142" s="260"/>
      <c r="M142" s="261"/>
      <c r="N142" s="262"/>
      <c r="O142" s="262"/>
      <c r="P142" s="262"/>
      <c r="Q142" s="262"/>
      <c r="R142" s="262"/>
      <c r="S142" s="262"/>
      <c r="T142" s="26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4" t="s">
        <v>155</v>
      </c>
      <c r="AU142" s="264" t="s">
        <v>92</v>
      </c>
      <c r="AV142" s="13" t="s">
        <v>92</v>
      </c>
      <c r="AW142" s="13" t="s">
        <v>36</v>
      </c>
      <c r="AX142" s="13" t="s">
        <v>90</v>
      </c>
      <c r="AY142" s="264" t="s">
        <v>134</v>
      </c>
    </row>
    <row r="143" s="2" customFormat="1" ht="44.25" customHeight="1">
      <c r="A143" s="40"/>
      <c r="B143" s="41"/>
      <c r="C143" s="235" t="s">
        <v>172</v>
      </c>
      <c r="D143" s="235" t="s">
        <v>137</v>
      </c>
      <c r="E143" s="236" t="s">
        <v>173</v>
      </c>
      <c r="F143" s="237" t="s">
        <v>174</v>
      </c>
      <c r="G143" s="238" t="s">
        <v>159</v>
      </c>
      <c r="H143" s="239">
        <v>461.69999999999999</v>
      </c>
      <c r="I143" s="240"/>
      <c r="J143" s="241">
        <f>ROUND(I143*H143,2)</f>
        <v>0</v>
      </c>
      <c r="K143" s="242"/>
      <c r="L143" s="43"/>
      <c r="M143" s="243" t="s">
        <v>1</v>
      </c>
      <c r="N143" s="244" t="s">
        <v>47</v>
      </c>
      <c r="O143" s="93"/>
      <c r="P143" s="245">
        <f>O143*H143</f>
        <v>0</v>
      </c>
      <c r="Q143" s="245">
        <v>0</v>
      </c>
      <c r="R143" s="245">
        <f>Q143*H143</f>
        <v>0</v>
      </c>
      <c r="S143" s="245">
        <v>0</v>
      </c>
      <c r="T143" s="24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47" t="s">
        <v>141</v>
      </c>
      <c r="AT143" s="247" t="s">
        <v>137</v>
      </c>
      <c r="AU143" s="247" t="s">
        <v>92</v>
      </c>
      <c r="AY143" s="17" t="s">
        <v>134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7" t="s">
        <v>90</v>
      </c>
      <c r="BK143" s="145">
        <f>ROUND(I143*H143,2)</f>
        <v>0</v>
      </c>
      <c r="BL143" s="17" t="s">
        <v>141</v>
      </c>
      <c r="BM143" s="247" t="s">
        <v>175</v>
      </c>
    </row>
    <row r="144" s="2" customFormat="1">
      <c r="A144" s="40"/>
      <c r="B144" s="41"/>
      <c r="C144" s="42"/>
      <c r="D144" s="248" t="s">
        <v>143</v>
      </c>
      <c r="E144" s="42"/>
      <c r="F144" s="249" t="s">
        <v>174</v>
      </c>
      <c r="G144" s="42"/>
      <c r="H144" s="42"/>
      <c r="I144" s="250"/>
      <c r="J144" s="42"/>
      <c r="K144" s="42"/>
      <c r="L144" s="43"/>
      <c r="M144" s="251"/>
      <c r="N144" s="252"/>
      <c r="O144" s="93"/>
      <c r="P144" s="93"/>
      <c r="Q144" s="93"/>
      <c r="R144" s="93"/>
      <c r="S144" s="93"/>
      <c r="T144" s="94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7" t="s">
        <v>143</v>
      </c>
      <c r="AU144" s="17" t="s">
        <v>92</v>
      </c>
    </row>
    <row r="145" s="13" customFormat="1">
      <c r="A145" s="13"/>
      <c r="B145" s="254"/>
      <c r="C145" s="255"/>
      <c r="D145" s="248" t="s">
        <v>155</v>
      </c>
      <c r="E145" s="256" t="s">
        <v>1</v>
      </c>
      <c r="F145" s="257" t="s">
        <v>161</v>
      </c>
      <c r="G145" s="255"/>
      <c r="H145" s="258">
        <v>461.69999999999999</v>
      </c>
      <c r="I145" s="259"/>
      <c r="J145" s="255"/>
      <c r="K145" s="255"/>
      <c r="L145" s="260"/>
      <c r="M145" s="261"/>
      <c r="N145" s="262"/>
      <c r="O145" s="262"/>
      <c r="P145" s="262"/>
      <c r="Q145" s="262"/>
      <c r="R145" s="262"/>
      <c r="S145" s="262"/>
      <c r="T145" s="26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4" t="s">
        <v>155</v>
      </c>
      <c r="AU145" s="264" t="s">
        <v>92</v>
      </c>
      <c r="AV145" s="13" t="s">
        <v>92</v>
      </c>
      <c r="AW145" s="13" t="s">
        <v>36</v>
      </c>
      <c r="AX145" s="13" t="s">
        <v>90</v>
      </c>
      <c r="AY145" s="264" t="s">
        <v>134</v>
      </c>
    </row>
    <row r="146" s="2" customFormat="1" ht="24.15" customHeight="1">
      <c r="A146" s="40"/>
      <c r="B146" s="41"/>
      <c r="C146" s="235" t="s">
        <v>176</v>
      </c>
      <c r="D146" s="235" t="s">
        <v>137</v>
      </c>
      <c r="E146" s="236" t="s">
        <v>177</v>
      </c>
      <c r="F146" s="237" t="s">
        <v>178</v>
      </c>
      <c r="G146" s="238" t="s">
        <v>140</v>
      </c>
      <c r="H146" s="239">
        <v>215.78399999999999</v>
      </c>
      <c r="I146" s="240"/>
      <c r="J146" s="241">
        <f>ROUND(I146*H146,2)</f>
        <v>0</v>
      </c>
      <c r="K146" s="242"/>
      <c r="L146" s="43"/>
      <c r="M146" s="243" t="s">
        <v>1</v>
      </c>
      <c r="N146" s="244" t="s">
        <v>47</v>
      </c>
      <c r="O146" s="93"/>
      <c r="P146" s="245">
        <f>O146*H146</f>
        <v>0</v>
      </c>
      <c r="Q146" s="245">
        <v>0</v>
      </c>
      <c r="R146" s="245">
        <f>Q146*H146</f>
        <v>0</v>
      </c>
      <c r="S146" s="245">
        <v>0</v>
      </c>
      <c r="T146" s="24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47" t="s">
        <v>141</v>
      </c>
      <c r="AT146" s="247" t="s">
        <v>137</v>
      </c>
      <c r="AU146" s="247" t="s">
        <v>92</v>
      </c>
      <c r="AY146" s="17" t="s">
        <v>134</v>
      </c>
      <c r="BE146" s="145">
        <f>IF(N146="základní",J146,0)</f>
        <v>0</v>
      </c>
      <c r="BF146" s="145">
        <f>IF(N146="snížená",J146,0)</f>
        <v>0</v>
      </c>
      <c r="BG146" s="145">
        <f>IF(N146="zákl. přenesená",J146,0)</f>
        <v>0</v>
      </c>
      <c r="BH146" s="145">
        <f>IF(N146="sníž. přenesená",J146,0)</f>
        <v>0</v>
      </c>
      <c r="BI146" s="145">
        <f>IF(N146="nulová",J146,0)</f>
        <v>0</v>
      </c>
      <c r="BJ146" s="17" t="s">
        <v>90</v>
      </c>
      <c r="BK146" s="145">
        <f>ROUND(I146*H146,2)</f>
        <v>0</v>
      </c>
      <c r="BL146" s="17" t="s">
        <v>141</v>
      </c>
      <c r="BM146" s="247" t="s">
        <v>179</v>
      </c>
    </row>
    <row r="147" s="2" customFormat="1">
      <c r="A147" s="40"/>
      <c r="B147" s="41"/>
      <c r="C147" s="42"/>
      <c r="D147" s="248" t="s">
        <v>143</v>
      </c>
      <c r="E147" s="42"/>
      <c r="F147" s="249" t="s">
        <v>180</v>
      </c>
      <c r="G147" s="42"/>
      <c r="H147" s="42"/>
      <c r="I147" s="250"/>
      <c r="J147" s="42"/>
      <c r="K147" s="42"/>
      <c r="L147" s="43"/>
      <c r="M147" s="251"/>
      <c r="N147" s="252"/>
      <c r="O147" s="93"/>
      <c r="P147" s="93"/>
      <c r="Q147" s="93"/>
      <c r="R147" s="93"/>
      <c r="S147" s="93"/>
      <c r="T147" s="94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7" t="s">
        <v>143</v>
      </c>
      <c r="AU147" s="17" t="s">
        <v>92</v>
      </c>
    </row>
    <row r="148" s="13" customFormat="1">
      <c r="A148" s="13"/>
      <c r="B148" s="254"/>
      <c r="C148" s="255"/>
      <c r="D148" s="248" t="s">
        <v>155</v>
      </c>
      <c r="E148" s="256" t="s">
        <v>1</v>
      </c>
      <c r="F148" s="257" t="s">
        <v>181</v>
      </c>
      <c r="G148" s="255"/>
      <c r="H148" s="258">
        <v>215.78399999999999</v>
      </c>
      <c r="I148" s="259"/>
      <c r="J148" s="255"/>
      <c r="K148" s="255"/>
      <c r="L148" s="260"/>
      <c r="M148" s="261"/>
      <c r="N148" s="262"/>
      <c r="O148" s="262"/>
      <c r="P148" s="262"/>
      <c r="Q148" s="262"/>
      <c r="R148" s="262"/>
      <c r="S148" s="262"/>
      <c r="T148" s="26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4" t="s">
        <v>155</v>
      </c>
      <c r="AU148" s="264" t="s">
        <v>92</v>
      </c>
      <c r="AV148" s="13" t="s">
        <v>92</v>
      </c>
      <c r="AW148" s="13" t="s">
        <v>36</v>
      </c>
      <c r="AX148" s="13" t="s">
        <v>82</v>
      </c>
      <c r="AY148" s="264" t="s">
        <v>134</v>
      </c>
    </row>
    <row r="149" s="14" customFormat="1">
      <c r="A149" s="14"/>
      <c r="B149" s="265"/>
      <c r="C149" s="266"/>
      <c r="D149" s="248" t="s">
        <v>155</v>
      </c>
      <c r="E149" s="267" t="s">
        <v>1</v>
      </c>
      <c r="F149" s="268" t="s">
        <v>167</v>
      </c>
      <c r="G149" s="266"/>
      <c r="H149" s="269">
        <v>215.78399999999999</v>
      </c>
      <c r="I149" s="270"/>
      <c r="J149" s="266"/>
      <c r="K149" s="266"/>
      <c r="L149" s="271"/>
      <c r="M149" s="272"/>
      <c r="N149" s="273"/>
      <c r="O149" s="273"/>
      <c r="P149" s="273"/>
      <c r="Q149" s="273"/>
      <c r="R149" s="273"/>
      <c r="S149" s="273"/>
      <c r="T149" s="27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75" t="s">
        <v>155</v>
      </c>
      <c r="AU149" s="275" t="s">
        <v>92</v>
      </c>
      <c r="AV149" s="14" t="s">
        <v>141</v>
      </c>
      <c r="AW149" s="14" t="s">
        <v>36</v>
      </c>
      <c r="AX149" s="14" t="s">
        <v>90</v>
      </c>
      <c r="AY149" s="275" t="s">
        <v>134</v>
      </c>
    </row>
    <row r="150" s="2" customFormat="1" ht="33" customHeight="1">
      <c r="A150" s="40"/>
      <c r="B150" s="41"/>
      <c r="C150" s="235" t="s">
        <v>182</v>
      </c>
      <c r="D150" s="235" t="s">
        <v>137</v>
      </c>
      <c r="E150" s="236" t="s">
        <v>183</v>
      </c>
      <c r="F150" s="237" t="s">
        <v>184</v>
      </c>
      <c r="G150" s="238" t="s">
        <v>140</v>
      </c>
      <c r="H150" s="239">
        <v>215.78399999999999</v>
      </c>
      <c r="I150" s="240"/>
      <c r="J150" s="241">
        <f>ROUND(I150*H150,2)</f>
        <v>0</v>
      </c>
      <c r="K150" s="242"/>
      <c r="L150" s="43"/>
      <c r="M150" s="243" t="s">
        <v>1</v>
      </c>
      <c r="N150" s="244" t="s">
        <v>47</v>
      </c>
      <c r="O150" s="93"/>
      <c r="P150" s="245">
        <f>O150*H150</f>
        <v>0</v>
      </c>
      <c r="Q150" s="245">
        <v>0</v>
      </c>
      <c r="R150" s="245">
        <f>Q150*H150</f>
        <v>0</v>
      </c>
      <c r="S150" s="245">
        <v>0</v>
      </c>
      <c r="T150" s="24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47" t="s">
        <v>141</v>
      </c>
      <c r="AT150" s="247" t="s">
        <v>137</v>
      </c>
      <c r="AU150" s="247" t="s">
        <v>92</v>
      </c>
      <c r="AY150" s="17" t="s">
        <v>134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7" t="s">
        <v>90</v>
      </c>
      <c r="BK150" s="145">
        <f>ROUND(I150*H150,2)</f>
        <v>0</v>
      </c>
      <c r="BL150" s="17" t="s">
        <v>141</v>
      </c>
      <c r="BM150" s="247" t="s">
        <v>185</v>
      </c>
    </row>
    <row r="151" s="2" customFormat="1">
      <c r="A151" s="40"/>
      <c r="B151" s="41"/>
      <c r="C151" s="42"/>
      <c r="D151" s="248" t="s">
        <v>143</v>
      </c>
      <c r="E151" s="42"/>
      <c r="F151" s="249" t="s">
        <v>184</v>
      </c>
      <c r="G151" s="42"/>
      <c r="H151" s="42"/>
      <c r="I151" s="250"/>
      <c r="J151" s="42"/>
      <c r="K151" s="42"/>
      <c r="L151" s="43"/>
      <c r="M151" s="251"/>
      <c r="N151" s="252"/>
      <c r="O151" s="93"/>
      <c r="P151" s="93"/>
      <c r="Q151" s="93"/>
      <c r="R151" s="93"/>
      <c r="S151" s="93"/>
      <c r="T151" s="94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7" t="s">
        <v>143</v>
      </c>
      <c r="AU151" s="17" t="s">
        <v>92</v>
      </c>
    </row>
    <row r="152" s="13" customFormat="1">
      <c r="A152" s="13"/>
      <c r="B152" s="254"/>
      <c r="C152" s="255"/>
      <c r="D152" s="248" t="s">
        <v>155</v>
      </c>
      <c r="E152" s="256" t="s">
        <v>1</v>
      </c>
      <c r="F152" s="257" t="s">
        <v>181</v>
      </c>
      <c r="G152" s="255"/>
      <c r="H152" s="258">
        <v>215.78399999999999</v>
      </c>
      <c r="I152" s="259"/>
      <c r="J152" s="255"/>
      <c r="K152" s="255"/>
      <c r="L152" s="260"/>
      <c r="M152" s="261"/>
      <c r="N152" s="262"/>
      <c r="O152" s="262"/>
      <c r="P152" s="262"/>
      <c r="Q152" s="262"/>
      <c r="R152" s="262"/>
      <c r="S152" s="262"/>
      <c r="T152" s="26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4" t="s">
        <v>155</v>
      </c>
      <c r="AU152" s="264" t="s">
        <v>92</v>
      </c>
      <c r="AV152" s="13" t="s">
        <v>92</v>
      </c>
      <c r="AW152" s="13" t="s">
        <v>36</v>
      </c>
      <c r="AX152" s="13" t="s">
        <v>82</v>
      </c>
      <c r="AY152" s="264" t="s">
        <v>134</v>
      </c>
    </row>
    <row r="153" s="14" customFormat="1">
      <c r="A153" s="14"/>
      <c r="B153" s="265"/>
      <c r="C153" s="266"/>
      <c r="D153" s="248" t="s">
        <v>155</v>
      </c>
      <c r="E153" s="267" t="s">
        <v>1</v>
      </c>
      <c r="F153" s="268" t="s">
        <v>167</v>
      </c>
      <c r="G153" s="266"/>
      <c r="H153" s="269">
        <v>215.78399999999999</v>
      </c>
      <c r="I153" s="270"/>
      <c r="J153" s="266"/>
      <c r="K153" s="266"/>
      <c r="L153" s="271"/>
      <c r="M153" s="272"/>
      <c r="N153" s="273"/>
      <c r="O153" s="273"/>
      <c r="P153" s="273"/>
      <c r="Q153" s="273"/>
      <c r="R153" s="273"/>
      <c r="S153" s="273"/>
      <c r="T153" s="27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75" t="s">
        <v>155</v>
      </c>
      <c r="AU153" s="275" t="s">
        <v>92</v>
      </c>
      <c r="AV153" s="14" t="s">
        <v>141</v>
      </c>
      <c r="AW153" s="14" t="s">
        <v>36</v>
      </c>
      <c r="AX153" s="14" t="s">
        <v>90</v>
      </c>
      <c r="AY153" s="275" t="s">
        <v>134</v>
      </c>
    </row>
    <row r="154" s="2" customFormat="1" ht="37.8" customHeight="1">
      <c r="A154" s="40"/>
      <c r="B154" s="41"/>
      <c r="C154" s="235" t="s">
        <v>186</v>
      </c>
      <c r="D154" s="235" t="s">
        <v>137</v>
      </c>
      <c r="E154" s="236" t="s">
        <v>187</v>
      </c>
      <c r="F154" s="237" t="s">
        <v>188</v>
      </c>
      <c r="G154" s="238" t="s">
        <v>140</v>
      </c>
      <c r="H154" s="239">
        <v>1294.704</v>
      </c>
      <c r="I154" s="240"/>
      <c r="J154" s="241">
        <f>ROUND(I154*H154,2)</f>
        <v>0</v>
      </c>
      <c r="K154" s="242"/>
      <c r="L154" s="43"/>
      <c r="M154" s="243" t="s">
        <v>1</v>
      </c>
      <c r="N154" s="244" t="s">
        <v>47</v>
      </c>
      <c r="O154" s="93"/>
      <c r="P154" s="245">
        <f>O154*H154</f>
        <v>0</v>
      </c>
      <c r="Q154" s="245">
        <v>0</v>
      </c>
      <c r="R154" s="245">
        <f>Q154*H154</f>
        <v>0</v>
      </c>
      <c r="S154" s="245">
        <v>0</v>
      </c>
      <c r="T154" s="24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47" t="s">
        <v>141</v>
      </c>
      <c r="AT154" s="247" t="s">
        <v>137</v>
      </c>
      <c r="AU154" s="247" t="s">
        <v>92</v>
      </c>
      <c r="AY154" s="17" t="s">
        <v>134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7" t="s">
        <v>90</v>
      </c>
      <c r="BK154" s="145">
        <f>ROUND(I154*H154,2)</f>
        <v>0</v>
      </c>
      <c r="BL154" s="17" t="s">
        <v>141</v>
      </c>
      <c r="BM154" s="247" t="s">
        <v>189</v>
      </c>
    </row>
    <row r="155" s="2" customFormat="1">
      <c r="A155" s="40"/>
      <c r="B155" s="41"/>
      <c r="C155" s="42"/>
      <c r="D155" s="248" t="s">
        <v>143</v>
      </c>
      <c r="E155" s="42"/>
      <c r="F155" s="249" t="s">
        <v>188</v>
      </c>
      <c r="G155" s="42"/>
      <c r="H155" s="42"/>
      <c r="I155" s="250"/>
      <c r="J155" s="42"/>
      <c r="K155" s="42"/>
      <c r="L155" s="43"/>
      <c r="M155" s="251"/>
      <c r="N155" s="252"/>
      <c r="O155" s="93"/>
      <c r="P155" s="93"/>
      <c r="Q155" s="93"/>
      <c r="R155" s="93"/>
      <c r="S155" s="93"/>
      <c r="T155" s="94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7" t="s">
        <v>143</v>
      </c>
      <c r="AU155" s="17" t="s">
        <v>92</v>
      </c>
    </row>
    <row r="156" s="2" customFormat="1">
      <c r="A156" s="40"/>
      <c r="B156" s="41"/>
      <c r="C156" s="42"/>
      <c r="D156" s="248" t="s">
        <v>144</v>
      </c>
      <c r="E156" s="42"/>
      <c r="F156" s="253" t="s">
        <v>190</v>
      </c>
      <c r="G156" s="42"/>
      <c r="H156" s="42"/>
      <c r="I156" s="250"/>
      <c r="J156" s="42"/>
      <c r="K156" s="42"/>
      <c r="L156" s="43"/>
      <c r="M156" s="251"/>
      <c r="N156" s="252"/>
      <c r="O156" s="93"/>
      <c r="P156" s="93"/>
      <c r="Q156" s="93"/>
      <c r="R156" s="93"/>
      <c r="S156" s="93"/>
      <c r="T156" s="94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7" t="s">
        <v>144</v>
      </c>
      <c r="AU156" s="17" t="s">
        <v>92</v>
      </c>
    </row>
    <row r="157" s="13" customFormat="1">
      <c r="A157" s="13"/>
      <c r="B157" s="254"/>
      <c r="C157" s="255"/>
      <c r="D157" s="248" t="s">
        <v>155</v>
      </c>
      <c r="E157" s="256" t="s">
        <v>1</v>
      </c>
      <c r="F157" s="257" t="s">
        <v>191</v>
      </c>
      <c r="G157" s="255"/>
      <c r="H157" s="258">
        <v>1294.704</v>
      </c>
      <c r="I157" s="259"/>
      <c r="J157" s="255"/>
      <c r="K157" s="255"/>
      <c r="L157" s="260"/>
      <c r="M157" s="261"/>
      <c r="N157" s="262"/>
      <c r="O157" s="262"/>
      <c r="P157" s="262"/>
      <c r="Q157" s="262"/>
      <c r="R157" s="262"/>
      <c r="S157" s="262"/>
      <c r="T157" s="26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4" t="s">
        <v>155</v>
      </c>
      <c r="AU157" s="264" t="s">
        <v>92</v>
      </c>
      <c r="AV157" s="13" t="s">
        <v>92</v>
      </c>
      <c r="AW157" s="13" t="s">
        <v>36</v>
      </c>
      <c r="AX157" s="13" t="s">
        <v>90</v>
      </c>
      <c r="AY157" s="264" t="s">
        <v>134</v>
      </c>
    </row>
    <row r="158" s="2" customFormat="1" ht="24.15" customHeight="1">
      <c r="A158" s="40"/>
      <c r="B158" s="41"/>
      <c r="C158" s="235" t="s">
        <v>192</v>
      </c>
      <c r="D158" s="235" t="s">
        <v>137</v>
      </c>
      <c r="E158" s="236" t="s">
        <v>193</v>
      </c>
      <c r="F158" s="237" t="s">
        <v>194</v>
      </c>
      <c r="G158" s="238" t="s">
        <v>159</v>
      </c>
      <c r="H158" s="239">
        <v>345.25400000000002</v>
      </c>
      <c r="I158" s="240"/>
      <c r="J158" s="241">
        <f>ROUND(I158*H158,2)</f>
        <v>0</v>
      </c>
      <c r="K158" s="242"/>
      <c r="L158" s="43"/>
      <c r="M158" s="243" t="s">
        <v>1</v>
      </c>
      <c r="N158" s="244" t="s">
        <v>47</v>
      </c>
      <c r="O158" s="93"/>
      <c r="P158" s="245">
        <f>O158*H158</f>
        <v>0</v>
      </c>
      <c r="Q158" s="245">
        <v>0</v>
      </c>
      <c r="R158" s="245">
        <f>Q158*H158</f>
        <v>0</v>
      </c>
      <c r="S158" s="245">
        <v>0</v>
      </c>
      <c r="T158" s="24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47" t="s">
        <v>141</v>
      </c>
      <c r="AT158" s="247" t="s">
        <v>137</v>
      </c>
      <c r="AU158" s="247" t="s">
        <v>92</v>
      </c>
      <c r="AY158" s="17" t="s">
        <v>134</v>
      </c>
      <c r="BE158" s="145">
        <f>IF(N158="základní",J158,0)</f>
        <v>0</v>
      </c>
      <c r="BF158" s="145">
        <f>IF(N158="snížená",J158,0)</f>
        <v>0</v>
      </c>
      <c r="BG158" s="145">
        <f>IF(N158="zákl. přenesená",J158,0)</f>
        <v>0</v>
      </c>
      <c r="BH158" s="145">
        <f>IF(N158="sníž. přenesená",J158,0)</f>
        <v>0</v>
      </c>
      <c r="BI158" s="145">
        <f>IF(N158="nulová",J158,0)</f>
        <v>0</v>
      </c>
      <c r="BJ158" s="17" t="s">
        <v>90</v>
      </c>
      <c r="BK158" s="145">
        <f>ROUND(I158*H158,2)</f>
        <v>0</v>
      </c>
      <c r="BL158" s="17" t="s">
        <v>141</v>
      </c>
      <c r="BM158" s="247" t="s">
        <v>195</v>
      </c>
    </row>
    <row r="159" s="2" customFormat="1">
      <c r="A159" s="40"/>
      <c r="B159" s="41"/>
      <c r="C159" s="42"/>
      <c r="D159" s="248" t="s">
        <v>143</v>
      </c>
      <c r="E159" s="42"/>
      <c r="F159" s="249" t="s">
        <v>194</v>
      </c>
      <c r="G159" s="42"/>
      <c r="H159" s="42"/>
      <c r="I159" s="250"/>
      <c r="J159" s="42"/>
      <c r="K159" s="42"/>
      <c r="L159" s="43"/>
      <c r="M159" s="251"/>
      <c r="N159" s="252"/>
      <c r="O159" s="93"/>
      <c r="P159" s="93"/>
      <c r="Q159" s="93"/>
      <c r="R159" s="93"/>
      <c r="S159" s="93"/>
      <c r="T159" s="94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7" t="s">
        <v>143</v>
      </c>
      <c r="AU159" s="17" t="s">
        <v>92</v>
      </c>
    </row>
    <row r="160" s="13" customFormat="1">
      <c r="A160" s="13"/>
      <c r="B160" s="254"/>
      <c r="C160" s="255"/>
      <c r="D160" s="248" t="s">
        <v>155</v>
      </c>
      <c r="E160" s="256" t="s">
        <v>1</v>
      </c>
      <c r="F160" s="257" t="s">
        <v>196</v>
      </c>
      <c r="G160" s="255"/>
      <c r="H160" s="258">
        <v>345.25400000000002</v>
      </c>
      <c r="I160" s="259"/>
      <c r="J160" s="255"/>
      <c r="K160" s="255"/>
      <c r="L160" s="260"/>
      <c r="M160" s="261"/>
      <c r="N160" s="262"/>
      <c r="O160" s="262"/>
      <c r="P160" s="262"/>
      <c r="Q160" s="262"/>
      <c r="R160" s="262"/>
      <c r="S160" s="262"/>
      <c r="T160" s="26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4" t="s">
        <v>155</v>
      </c>
      <c r="AU160" s="264" t="s">
        <v>92</v>
      </c>
      <c r="AV160" s="13" t="s">
        <v>92</v>
      </c>
      <c r="AW160" s="13" t="s">
        <v>36</v>
      </c>
      <c r="AX160" s="13" t="s">
        <v>82</v>
      </c>
      <c r="AY160" s="264" t="s">
        <v>134</v>
      </c>
    </row>
    <row r="161" s="14" customFormat="1">
      <c r="A161" s="14"/>
      <c r="B161" s="265"/>
      <c r="C161" s="266"/>
      <c r="D161" s="248" t="s">
        <v>155</v>
      </c>
      <c r="E161" s="267" t="s">
        <v>1</v>
      </c>
      <c r="F161" s="268" t="s">
        <v>167</v>
      </c>
      <c r="G161" s="266"/>
      <c r="H161" s="269">
        <v>345.25400000000002</v>
      </c>
      <c r="I161" s="270"/>
      <c r="J161" s="266"/>
      <c r="K161" s="266"/>
      <c r="L161" s="271"/>
      <c r="M161" s="272"/>
      <c r="N161" s="273"/>
      <c r="O161" s="273"/>
      <c r="P161" s="273"/>
      <c r="Q161" s="273"/>
      <c r="R161" s="273"/>
      <c r="S161" s="273"/>
      <c r="T161" s="27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75" t="s">
        <v>155</v>
      </c>
      <c r="AU161" s="275" t="s">
        <v>92</v>
      </c>
      <c r="AV161" s="14" t="s">
        <v>141</v>
      </c>
      <c r="AW161" s="14" t="s">
        <v>36</v>
      </c>
      <c r="AX161" s="14" t="s">
        <v>90</v>
      </c>
      <c r="AY161" s="275" t="s">
        <v>134</v>
      </c>
    </row>
    <row r="162" s="2" customFormat="1" ht="24.15" customHeight="1">
      <c r="A162" s="40"/>
      <c r="B162" s="41"/>
      <c r="C162" s="235" t="s">
        <v>197</v>
      </c>
      <c r="D162" s="235" t="s">
        <v>137</v>
      </c>
      <c r="E162" s="236" t="s">
        <v>198</v>
      </c>
      <c r="F162" s="237" t="s">
        <v>199</v>
      </c>
      <c r="G162" s="238" t="s">
        <v>140</v>
      </c>
      <c r="H162" s="239">
        <v>30</v>
      </c>
      <c r="I162" s="240"/>
      <c r="J162" s="241">
        <f>ROUND(I162*H162,2)</f>
        <v>0</v>
      </c>
      <c r="K162" s="242"/>
      <c r="L162" s="43"/>
      <c r="M162" s="243" t="s">
        <v>1</v>
      </c>
      <c r="N162" s="244" t="s">
        <v>47</v>
      </c>
      <c r="O162" s="93"/>
      <c r="P162" s="245">
        <f>O162*H162</f>
        <v>0</v>
      </c>
      <c r="Q162" s="245">
        <v>0</v>
      </c>
      <c r="R162" s="245">
        <f>Q162*H162</f>
        <v>0</v>
      </c>
      <c r="S162" s="245">
        <v>0</v>
      </c>
      <c r="T162" s="24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47" t="s">
        <v>141</v>
      </c>
      <c r="AT162" s="247" t="s">
        <v>137</v>
      </c>
      <c r="AU162" s="247" t="s">
        <v>92</v>
      </c>
      <c r="AY162" s="17" t="s">
        <v>134</v>
      </c>
      <c r="BE162" s="145">
        <f>IF(N162="základní",J162,0)</f>
        <v>0</v>
      </c>
      <c r="BF162" s="145">
        <f>IF(N162="snížená",J162,0)</f>
        <v>0</v>
      </c>
      <c r="BG162" s="145">
        <f>IF(N162="zákl. přenesená",J162,0)</f>
        <v>0</v>
      </c>
      <c r="BH162" s="145">
        <f>IF(N162="sníž. přenesená",J162,0)</f>
        <v>0</v>
      </c>
      <c r="BI162" s="145">
        <f>IF(N162="nulová",J162,0)</f>
        <v>0</v>
      </c>
      <c r="BJ162" s="17" t="s">
        <v>90</v>
      </c>
      <c r="BK162" s="145">
        <f>ROUND(I162*H162,2)</f>
        <v>0</v>
      </c>
      <c r="BL162" s="17" t="s">
        <v>141</v>
      </c>
      <c r="BM162" s="247" t="s">
        <v>200</v>
      </c>
    </row>
    <row r="163" s="2" customFormat="1">
      <c r="A163" s="40"/>
      <c r="B163" s="41"/>
      <c r="C163" s="42"/>
      <c r="D163" s="248" t="s">
        <v>143</v>
      </c>
      <c r="E163" s="42"/>
      <c r="F163" s="249" t="s">
        <v>199</v>
      </c>
      <c r="G163" s="42"/>
      <c r="H163" s="42"/>
      <c r="I163" s="250"/>
      <c r="J163" s="42"/>
      <c r="K163" s="42"/>
      <c r="L163" s="43"/>
      <c r="M163" s="251"/>
      <c r="N163" s="252"/>
      <c r="O163" s="93"/>
      <c r="P163" s="93"/>
      <c r="Q163" s="93"/>
      <c r="R163" s="93"/>
      <c r="S163" s="93"/>
      <c r="T163" s="94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7" t="s">
        <v>143</v>
      </c>
      <c r="AU163" s="17" t="s">
        <v>92</v>
      </c>
    </row>
    <row r="164" s="2" customFormat="1">
      <c r="A164" s="40"/>
      <c r="B164" s="41"/>
      <c r="C164" s="42"/>
      <c r="D164" s="248" t="s">
        <v>144</v>
      </c>
      <c r="E164" s="42"/>
      <c r="F164" s="253" t="s">
        <v>201</v>
      </c>
      <c r="G164" s="42"/>
      <c r="H164" s="42"/>
      <c r="I164" s="250"/>
      <c r="J164" s="42"/>
      <c r="K164" s="42"/>
      <c r="L164" s="43"/>
      <c r="M164" s="251"/>
      <c r="N164" s="252"/>
      <c r="O164" s="93"/>
      <c r="P164" s="93"/>
      <c r="Q164" s="93"/>
      <c r="R164" s="93"/>
      <c r="S164" s="93"/>
      <c r="T164" s="94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7" t="s">
        <v>144</v>
      </c>
      <c r="AU164" s="17" t="s">
        <v>92</v>
      </c>
    </row>
    <row r="165" s="13" customFormat="1">
      <c r="A165" s="13"/>
      <c r="B165" s="254"/>
      <c r="C165" s="255"/>
      <c r="D165" s="248" t="s">
        <v>155</v>
      </c>
      <c r="E165" s="256" t="s">
        <v>1</v>
      </c>
      <c r="F165" s="257" t="s">
        <v>202</v>
      </c>
      <c r="G165" s="255"/>
      <c r="H165" s="258">
        <v>30</v>
      </c>
      <c r="I165" s="259"/>
      <c r="J165" s="255"/>
      <c r="K165" s="255"/>
      <c r="L165" s="260"/>
      <c r="M165" s="261"/>
      <c r="N165" s="262"/>
      <c r="O165" s="262"/>
      <c r="P165" s="262"/>
      <c r="Q165" s="262"/>
      <c r="R165" s="262"/>
      <c r="S165" s="262"/>
      <c r="T165" s="26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4" t="s">
        <v>155</v>
      </c>
      <c r="AU165" s="264" t="s">
        <v>92</v>
      </c>
      <c r="AV165" s="13" t="s">
        <v>92</v>
      </c>
      <c r="AW165" s="13" t="s">
        <v>36</v>
      </c>
      <c r="AX165" s="13" t="s">
        <v>90</v>
      </c>
      <c r="AY165" s="264" t="s">
        <v>134</v>
      </c>
    </row>
    <row r="166" s="2" customFormat="1" ht="33" customHeight="1">
      <c r="A166" s="40"/>
      <c r="B166" s="41"/>
      <c r="C166" s="235" t="s">
        <v>203</v>
      </c>
      <c r="D166" s="235" t="s">
        <v>137</v>
      </c>
      <c r="E166" s="236" t="s">
        <v>204</v>
      </c>
      <c r="F166" s="237" t="s">
        <v>205</v>
      </c>
      <c r="G166" s="238" t="s">
        <v>153</v>
      </c>
      <c r="H166" s="239">
        <v>729</v>
      </c>
      <c r="I166" s="240"/>
      <c r="J166" s="241">
        <f>ROUND(I166*H166,2)</f>
        <v>0</v>
      </c>
      <c r="K166" s="242"/>
      <c r="L166" s="43"/>
      <c r="M166" s="243" t="s">
        <v>1</v>
      </c>
      <c r="N166" s="244" t="s">
        <v>47</v>
      </c>
      <c r="O166" s="93"/>
      <c r="P166" s="245">
        <f>O166*H166</f>
        <v>0</v>
      </c>
      <c r="Q166" s="245">
        <v>0</v>
      </c>
      <c r="R166" s="245">
        <f>Q166*H166</f>
        <v>0</v>
      </c>
      <c r="S166" s="245">
        <v>0</v>
      </c>
      <c r="T166" s="24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47" t="s">
        <v>141</v>
      </c>
      <c r="AT166" s="247" t="s">
        <v>137</v>
      </c>
      <c r="AU166" s="247" t="s">
        <v>92</v>
      </c>
      <c r="AY166" s="17" t="s">
        <v>134</v>
      </c>
      <c r="BE166" s="145">
        <f>IF(N166="základní",J166,0)</f>
        <v>0</v>
      </c>
      <c r="BF166" s="145">
        <f>IF(N166="snížená",J166,0)</f>
        <v>0</v>
      </c>
      <c r="BG166" s="145">
        <f>IF(N166="zákl. přenesená",J166,0)</f>
        <v>0</v>
      </c>
      <c r="BH166" s="145">
        <f>IF(N166="sníž. přenesená",J166,0)</f>
        <v>0</v>
      </c>
      <c r="BI166" s="145">
        <f>IF(N166="nulová",J166,0)</f>
        <v>0</v>
      </c>
      <c r="BJ166" s="17" t="s">
        <v>90</v>
      </c>
      <c r="BK166" s="145">
        <f>ROUND(I166*H166,2)</f>
        <v>0</v>
      </c>
      <c r="BL166" s="17" t="s">
        <v>141</v>
      </c>
      <c r="BM166" s="247" t="s">
        <v>206</v>
      </c>
    </row>
    <row r="167" s="2" customFormat="1">
      <c r="A167" s="40"/>
      <c r="B167" s="41"/>
      <c r="C167" s="42"/>
      <c r="D167" s="248" t="s">
        <v>143</v>
      </c>
      <c r="E167" s="42"/>
      <c r="F167" s="249" t="s">
        <v>205</v>
      </c>
      <c r="G167" s="42"/>
      <c r="H167" s="42"/>
      <c r="I167" s="250"/>
      <c r="J167" s="42"/>
      <c r="K167" s="42"/>
      <c r="L167" s="43"/>
      <c r="M167" s="251"/>
      <c r="N167" s="252"/>
      <c r="O167" s="93"/>
      <c r="P167" s="93"/>
      <c r="Q167" s="93"/>
      <c r="R167" s="93"/>
      <c r="S167" s="93"/>
      <c r="T167" s="94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7" t="s">
        <v>143</v>
      </c>
      <c r="AU167" s="17" t="s">
        <v>92</v>
      </c>
    </row>
    <row r="168" s="2" customFormat="1">
      <c r="A168" s="40"/>
      <c r="B168" s="41"/>
      <c r="C168" s="42"/>
      <c r="D168" s="248" t="s">
        <v>144</v>
      </c>
      <c r="E168" s="42"/>
      <c r="F168" s="253" t="s">
        <v>207</v>
      </c>
      <c r="G168" s="42"/>
      <c r="H168" s="42"/>
      <c r="I168" s="250"/>
      <c r="J168" s="42"/>
      <c r="K168" s="42"/>
      <c r="L168" s="43"/>
      <c r="M168" s="251"/>
      <c r="N168" s="252"/>
      <c r="O168" s="93"/>
      <c r="P168" s="93"/>
      <c r="Q168" s="93"/>
      <c r="R168" s="93"/>
      <c r="S168" s="93"/>
      <c r="T168" s="94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7" t="s">
        <v>144</v>
      </c>
      <c r="AU168" s="17" t="s">
        <v>92</v>
      </c>
    </row>
    <row r="169" s="13" customFormat="1">
      <c r="A169" s="13"/>
      <c r="B169" s="254"/>
      <c r="C169" s="255"/>
      <c r="D169" s="248" t="s">
        <v>155</v>
      </c>
      <c r="E169" s="256" t="s">
        <v>1</v>
      </c>
      <c r="F169" s="257" t="s">
        <v>208</v>
      </c>
      <c r="G169" s="255"/>
      <c r="H169" s="258">
        <v>729</v>
      </c>
      <c r="I169" s="259"/>
      <c r="J169" s="255"/>
      <c r="K169" s="255"/>
      <c r="L169" s="260"/>
      <c r="M169" s="261"/>
      <c r="N169" s="262"/>
      <c r="O169" s="262"/>
      <c r="P169" s="262"/>
      <c r="Q169" s="262"/>
      <c r="R169" s="262"/>
      <c r="S169" s="262"/>
      <c r="T169" s="26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4" t="s">
        <v>155</v>
      </c>
      <c r="AU169" s="264" t="s">
        <v>92</v>
      </c>
      <c r="AV169" s="13" t="s">
        <v>92</v>
      </c>
      <c r="AW169" s="13" t="s">
        <v>36</v>
      </c>
      <c r="AX169" s="13" t="s">
        <v>90</v>
      </c>
      <c r="AY169" s="264" t="s">
        <v>134</v>
      </c>
    </row>
    <row r="170" s="2" customFormat="1" ht="21.75" customHeight="1">
      <c r="A170" s="40"/>
      <c r="B170" s="41"/>
      <c r="C170" s="235" t="s">
        <v>209</v>
      </c>
      <c r="D170" s="235" t="s">
        <v>137</v>
      </c>
      <c r="E170" s="236" t="s">
        <v>210</v>
      </c>
      <c r="F170" s="237" t="s">
        <v>211</v>
      </c>
      <c r="G170" s="238" t="s">
        <v>153</v>
      </c>
      <c r="H170" s="239">
        <v>486</v>
      </c>
      <c r="I170" s="240"/>
      <c r="J170" s="241">
        <f>ROUND(I170*H170,2)</f>
        <v>0</v>
      </c>
      <c r="K170" s="242"/>
      <c r="L170" s="43"/>
      <c r="M170" s="243" t="s">
        <v>1</v>
      </c>
      <c r="N170" s="244" t="s">
        <v>47</v>
      </c>
      <c r="O170" s="93"/>
      <c r="P170" s="245">
        <f>O170*H170</f>
        <v>0</v>
      </c>
      <c r="Q170" s="245">
        <v>0</v>
      </c>
      <c r="R170" s="245">
        <f>Q170*H170</f>
        <v>0</v>
      </c>
      <c r="S170" s="245">
        <v>0</v>
      </c>
      <c r="T170" s="24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47" t="s">
        <v>141</v>
      </c>
      <c r="AT170" s="247" t="s">
        <v>137</v>
      </c>
      <c r="AU170" s="247" t="s">
        <v>92</v>
      </c>
      <c r="AY170" s="17" t="s">
        <v>134</v>
      </c>
      <c r="BE170" s="145">
        <f>IF(N170="základní",J170,0)</f>
        <v>0</v>
      </c>
      <c r="BF170" s="145">
        <f>IF(N170="snížená",J170,0)</f>
        <v>0</v>
      </c>
      <c r="BG170" s="145">
        <f>IF(N170="zákl. přenesená",J170,0)</f>
        <v>0</v>
      </c>
      <c r="BH170" s="145">
        <f>IF(N170="sníž. přenesená",J170,0)</f>
        <v>0</v>
      </c>
      <c r="BI170" s="145">
        <f>IF(N170="nulová",J170,0)</f>
        <v>0</v>
      </c>
      <c r="BJ170" s="17" t="s">
        <v>90</v>
      </c>
      <c r="BK170" s="145">
        <f>ROUND(I170*H170,2)</f>
        <v>0</v>
      </c>
      <c r="BL170" s="17" t="s">
        <v>141</v>
      </c>
      <c r="BM170" s="247" t="s">
        <v>212</v>
      </c>
    </row>
    <row r="171" s="2" customFormat="1">
      <c r="A171" s="40"/>
      <c r="B171" s="41"/>
      <c r="C171" s="42"/>
      <c r="D171" s="248" t="s">
        <v>143</v>
      </c>
      <c r="E171" s="42"/>
      <c r="F171" s="249" t="s">
        <v>211</v>
      </c>
      <c r="G171" s="42"/>
      <c r="H171" s="42"/>
      <c r="I171" s="250"/>
      <c r="J171" s="42"/>
      <c r="K171" s="42"/>
      <c r="L171" s="43"/>
      <c r="M171" s="251"/>
      <c r="N171" s="252"/>
      <c r="O171" s="93"/>
      <c r="P171" s="93"/>
      <c r="Q171" s="93"/>
      <c r="R171" s="93"/>
      <c r="S171" s="93"/>
      <c r="T171" s="94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7" t="s">
        <v>143</v>
      </c>
      <c r="AU171" s="17" t="s">
        <v>92</v>
      </c>
    </row>
    <row r="172" s="2" customFormat="1" ht="24.15" customHeight="1">
      <c r="A172" s="40"/>
      <c r="B172" s="41"/>
      <c r="C172" s="235" t="s">
        <v>8</v>
      </c>
      <c r="D172" s="235" t="s">
        <v>137</v>
      </c>
      <c r="E172" s="236" t="s">
        <v>213</v>
      </c>
      <c r="F172" s="237" t="s">
        <v>214</v>
      </c>
      <c r="G172" s="238" t="s">
        <v>153</v>
      </c>
      <c r="H172" s="239">
        <v>486</v>
      </c>
      <c r="I172" s="240"/>
      <c r="J172" s="241">
        <f>ROUND(I172*H172,2)</f>
        <v>0</v>
      </c>
      <c r="K172" s="242"/>
      <c r="L172" s="43"/>
      <c r="M172" s="243" t="s">
        <v>1</v>
      </c>
      <c r="N172" s="244" t="s">
        <v>47</v>
      </c>
      <c r="O172" s="93"/>
      <c r="P172" s="245">
        <f>O172*H172</f>
        <v>0</v>
      </c>
      <c r="Q172" s="245">
        <v>0</v>
      </c>
      <c r="R172" s="245">
        <f>Q172*H172</f>
        <v>0</v>
      </c>
      <c r="S172" s="245">
        <v>0</v>
      </c>
      <c r="T172" s="24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47" t="s">
        <v>141</v>
      </c>
      <c r="AT172" s="247" t="s">
        <v>137</v>
      </c>
      <c r="AU172" s="247" t="s">
        <v>92</v>
      </c>
      <c r="AY172" s="17" t="s">
        <v>134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7" t="s">
        <v>90</v>
      </c>
      <c r="BK172" s="145">
        <f>ROUND(I172*H172,2)</f>
        <v>0</v>
      </c>
      <c r="BL172" s="17" t="s">
        <v>141</v>
      </c>
      <c r="BM172" s="247" t="s">
        <v>215</v>
      </c>
    </row>
    <row r="173" s="2" customFormat="1">
      <c r="A173" s="40"/>
      <c r="B173" s="41"/>
      <c r="C173" s="42"/>
      <c r="D173" s="248" t="s">
        <v>143</v>
      </c>
      <c r="E173" s="42"/>
      <c r="F173" s="249" t="s">
        <v>214</v>
      </c>
      <c r="G173" s="42"/>
      <c r="H173" s="42"/>
      <c r="I173" s="250"/>
      <c r="J173" s="42"/>
      <c r="K173" s="42"/>
      <c r="L173" s="43"/>
      <c r="M173" s="251"/>
      <c r="N173" s="252"/>
      <c r="O173" s="93"/>
      <c r="P173" s="93"/>
      <c r="Q173" s="93"/>
      <c r="R173" s="93"/>
      <c r="S173" s="93"/>
      <c r="T173" s="94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7" t="s">
        <v>143</v>
      </c>
      <c r="AU173" s="17" t="s">
        <v>92</v>
      </c>
    </row>
    <row r="174" s="2" customFormat="1" ht="21.75" customHeight="1">
      <c r="A174" s="40"/>
      <c r="B174" s="41"/>
      <c r="C174" s="235" t="s">
        <v>216</v>
      </c>
      <c r="D174" s="235" t="s">
        <v>137</v>
      </c>
      <c r="E174" s="236" t="s">
        <v>217</v>
      </c>
      <c r="F174" s="237" t="s">
        <v>218</v>
      </c>
      <c r="G174" s="238" t="s">
        <v>219</v>
      </c>
      <c r="H174" s="239">
        <v>486</v>
      </c>
      <c r="I174" s="240"/>
      <c r="J174" s="241">
        <f>ROUND(I174*H174,2)</f>
        <v>0</v>
      </c>
      <c r="K174" s="242"/>
      <c r="L174" s="43"/>
      <c r="M174" s="243" t="s">
        <v>1</v>
      </c>
      <c r="N174" s="244" t="s">
        <v>47</v>
      </c>
      <c r="O174" s="93"/>
      <c r="P174" s="245">
        <f>O174*H174</f>
        <v>0</v>
      </c>
      <c r="Q174" s="245">
        <v>0</v>
      </c>
      <c r="R174" s="245">
        <f>Q174*H174</f>
        <v>0</v>
      </c>
      <c r="S174" s="245">
        <v>0</v>
      </c>
      <c r="T174" s="24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47" t="s">
        <v>141</v>
      </c>
      <c r="AT174" s="247" t="s">
        <v>137</v>
      </c>
      <c r="AU174" s="247" t="s">
        <v>92</v>
      </c>
      <c r="AY174" s="17" t="s">
        <v>134</v>
      </c>
      <c r="BE174" s="145">
        <f>IF(N174="základní",J174,0)</f>
        <v>0</v>
      </c>
      <c r="BF174" s="145">
        <f>IF(N174="snížená",J174,0)</f>
        <v>0</v>
      </c>
      <c r="BG174" s="145">
        <f>IF(N174="zákl. přenesená",J174,0)</f>
        <v>0</v>
      </c>
      <c r="BH174" s="145">
        <f>IF(N174="sníž. přenesená",J174,0)</f>
        <v>0</v>
      </c>
      <c r="BI174" s="145">
        <f>IF(N174="nulová",J174,0)</f>
        <v>0</v>
      </c>
      <c r="BJ174" s="17" t="s">
        <v>90</v>
      </c>
      <c r="BK174" s="145">
        <f>ROUND(I174*H174,2)</f>
        <v>0</v>
      </c>
      <c r="BL174" s="17" t="s">
        <v>141</v>
      </c>
      <c r="BM174" s="247" t="s">
        <v>220</v>
      </c>
    </row>
    <row r="175" s="2" customFormat="1">
      <c r="A175" s="40"/>
      <c r="B175" s="41"/>
      <c r="C175" s="42"/>
      <c r="D175" s="248" t="s">
        <v>143</v>
      </c>
      <c r="E175" s="42"/>
      <c r="F175" s="249" t="s">
        <v>218</v>
      </c>
      <c r="G175" s="42"/>
      <c r="H175" s="42"/>
      <c r="I175" s="250"/>
      <c r="J175" s="42"/>
      <c r="K175" s="42"/>
      <c r="L175" s="43"/>
      <c r="M175" s="251"/>
      <c r="N175" s="252"/>
      <c r="O175" s="93"/>
      <c r="P175" s="93"/>
      <c r="Q175" s="93"/>
      <c r="R175" s="93"/>
      <c r="S175" s="93"/>
      <c r="T175" s="94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7" t="s">
        <v>143</v>
      </c>
      <c r="AU175" s="17" t="s">
        <v>92</v>
      </c>
    </row>
    <row r="176" s="2" customFormat="1" ht="24.15" customHeight="1">
      <c r="A176" s="40"/>
      <c r="B176" s="41"/>
      <c r="C176" s="235" t="s">
        <v>221</v>
      </c>
      <c r="D176" s="235" t="s">
        <v>137</v>
      </c>
      <c r="E176" s="236" t="s">
        <v>222</v>
      </c>
      <c r="F176" s="237" t="s">
        <v>223</v>
      </c>
      <c r="G176" s="238" t="s">
        <v>219</v>
      </c>
      <c r="H176" s="239">
        <v>486</v>
      </c>
      <c r="I176" s="240"/>
      <c r="J176" s="241">
        <f>ROUND(I176*H176,2)</f>
        <v>0</v>
      </c>
      <c r="K176" s="242"/>
      <c r="L176" s="43"/>
      <c r="M176" s="243" t="s">
        <v>1</v>
      </c>
      <c r="N176" s="244" t="s">
        <v>47</v>
      </c>
      <c r="O176" s="93"/>
      <c r="P176" s="245">
        <f>O176*H176</f>
        <v>0</v>
      </c>
      <c r="Q176" s="245">
        <v>0</v>
      </c>
      <c r="R176" s="245">
        <f>Q176*H176</f>
        <v>0</v>
      </c>
      <c r="S176" s="245">
        <v>0</v>
      </c>
      <c r="T176" s="24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47" t="s">
        <v>141</v>
      </c>
      <c r="AT176" s="247" t="s">
        <v>137</v>
      </c>
      <c r="AU176" s="247" t="s">
        <v>92</v>
      </c>
      <c r="AY176" s="17" t="s">
        <v>134</v>
      </c>
      <c r="BE176" s="145">
        <f>IF(N176="základní",J176,0)</f>
        <v>0</v>
      </c>
      <c r="BF176" s="145">
        <f>IF(N176="snížená",J176,0)</f>
        <v>0</v>
      </c>
      <c r="BG176" s="145">
        <f>IF(N176="zákl. přenesená",J176,0)</f>
        <v>0</v>
      </c>
      <c r="BH176" s="145">
        <f>IF(N176="sníž. přenesená",J176,0)</f>
        <v>0</v>
      </c>
      <c r="BI176" s="145">
        <f>IF(N176="nulová",J176,0)</f>
        <v>0</v>
      </c>
      <c r="BJ176" s="17" t="s">
        <v>90</v>
      </c>
      <c r="BK176" s="145">
        <f>ROUND(I176*H176,2)</f>
        <v>0</v>
      </c>
      <c r="BL176" s="17" t="s">
        <v>141</v>
      </c>
      <c r="BM176" s="247" t="s">
        <v>224</v>
      </c>
    </row>
    <row r="177" s="2" customFormat="1">
      <c r="A177" s="40"/>
      <c r="B177" s="41"/>
      <c r="C177" s="42"/>
      <c r="D177" s="248" t="s">
        <v>143</v>
      </c>
      <c r="E177" s="42"/>
      <c r="F177" s="249" t="s">
        <v>223</v>
      </c>
      <c r="G177" s="42"/>
      <c r="H177" s="42"/>
      <c r="I177" s="250"/>
      <c r="J177" s="42"/>
      <c r="K177" s="42"/>
      <c r="L177" s="43"/>
      <c r="M177" s="251"/>
      <c r="N177" s="252"/>
      <c r="O177" s="93"/>
      <c r="P177" s="93"/>
      <c r="Q177" s="93"/>
      <c r="R177" s="93"/>
      <c r="S177" s="93"/>
      <c r="T177" s="94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7" t="s">
        <v>143</v>
      </c>
      <c r="AU177" s="17" t="s">
        <v>92</v>
      </c>
    </row>
    <row r="178" s="2" customFormat="1">
      <c r="A178" s="40"/>
      <c r="B178" s="41"/>
      <c r="C178" s="42"/>
      <c r="D178" s="248" t="s">
        <v>144</v>
      </c>
      <c r="E178" s="42"/>
      <c r="F178" s="253" t="s">
        <v>225</v>
      </c>
      <c r="G178" s="42"/>
      <c r="H178" s="42"/>
      <c r="I178" s="250"/>
      <c r="J178" s="42"/>
      <c r="K178" s="42"/>
      <c r="L178" s="43"/>
      <c r="M178" s="251"/>
      <c r="N178" s="252"/>
      <c r="O178" s="93"/>
      <c r="P178" s="93"/>
      <c r="Q178" s="93"/>
      <c r="R178" s="93"/>
      <c r="S178" s="93"/>
      <c r="T178" s="94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7" t="s">
        <v>144</v>
      </c>
      <c r="AU178" s="17" t="s">
        <v>92</v>
      </c>
    </row>
    <row r="179" s="13" customFormat="1">
      <c r="A179" s="13"/>
      <c r="B179" s="254"/>
      <c r="C179" s="255"/>
      <c r="D179" s="248" t="s">
        <v>155</v>
      </c>
      <c r="E179" s="256" t="s">
        <v>1</v>
      </c>
      <c r="F179" s="257" t="s">
        <v>226</v>
      </c>
      <c r="G179" s="255"/>
      <c r="H179" s="258">
        <v>486</v>
      </c>
      <c r="I179" s="259"/>
      <c r="J179" s="255"/>
      <c r="K179" s="255"/>
      <c r="L179" s="260"/>
      <c r="M179" s="261"/>
      <c r="N179" s="262"/>
      <c r="O179" s="262"/>
      <c r="P179" s="262"/>
      <c r="Q179" s="262"/>
      <c r="R179" s="262"/>
      <c r="S179" s="262"/>
      <c r="T179" s="26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4" t="s">
        <v>155</v>
      </c>
      <c r="AU179" s="264" t="s">
        <v>92</v>
      </c>
      <c r="AV179" s="13" t="s">
        <v>92</v>
      </c>
      <c r="AW179" s="13" t="s">
        <v>36</v>
      </c>
      <c r="AX179" s="13" t="s">
        <v>82</v>
      </c>
      <c r="AY179" s="264" t="s">
        <v>134</v>
      </c>
    </row>
    <row r="180" s="14" customFormat="1">
      <c r="A180" s="14"/>
      <c r="B180" s="265"/>
      <c r="C180" s="266"/>
      <c r="D180" s="248" t="s">
        <v>155</v>
      </c>
      <c r="E180" s="267" t="s">
        <v>1</v>
      </c>
      <c r="F180" s="268" t="s">
        <v>167</v>
      </c>
      <c r="G180" s="266"/>
      <c r="H180" s="269">
        <v>486</v>
      </c>
      <c r="I180" s="270"/>
      <c r="J180" s="266"/>
      <c r="K180" s="266"/>
      <c r="L180" s="271"/>
      <c r="M180" s="272"/>
      <c r="N180" s="273"/>
      <c r="O180" s="273"/>
      <c r="P180" s="273"/>
      <c r="Q180" s="273"/>
      <c r="R180" s="273"/>
      <c r="S180" s="273"/>
      <c r="T180" s="27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75" t="s">
        <v>155</v>
      </c>
      <c r="AU180" s="275" t="s">
        <v>92</v>
      </c>
      <c r="AV180" s="14" t="s">
        <v>141</v>
      </c>
      <c r="AW180" s="14" t="s">
        <v>36</v>
      </c>
      <c r="AX180" s="14" t="s">
        <v>90</v>
      </c>
      <c r="AY180" s="275" t="s">
        <v>134</v>
      </c>
    </row>
    <row r="181" s="2" customFormat="1" ht="16.5" customHeight="1">
      <c r="A181" s="40"/>
      <c r="B181" s="41"/>
      <c r="C181" s="276" t="s">
        <v>227</v>
      </c>
      <c r="D181" s="276" t="s">
        <v>228</v>
      </c>
      <c r="E181" s="277" t="s">
        <v>229</v>
      </c>
      <c r="F181" s="278" t="s">
        <v>230</v>
      </c>
      <c r="G181" s="279" t="s">
        <v>153</v>
      </c>
      <c r="H181" s="280">
        <v>48.600000000000001</v>
      </c>
      <c r="I181" s="281"/>
      <c r="J181" s="282">
        <f>ROUND(I181*H181,2)</f>
        <v>0</v>
      </c>
      <c r="K181" s="283"/>
      <c r="L181" s="284"/>
      <c r="M181" s="285" t="s">
        <v>1</v>
      </c>
      <c r="N181" s="286" t="s">
        <v>47</v>
      </c>
      <c r="O181" s="93"/>
      <c r="P181" s="245">
        <f>O181*H181</f>
        <v>0</v>
      </c>
      <c r="Q181" s="245">
        <v>0</v>
      </c>
      <c r="R181" s="245">
        <f>Q181*H181</f>
        <v>0</v>
      </c>
      <c r="S181" s="245">
        <v>0</v>
      </c>
      <c r="T181" s="24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47" t="s">
        <v>176</v>
      </c>
      <c r="AT181" s="247" t="s">
        <v>228</v>
      </c>
      <c r="AU181" s="247" t="s">
        <v>92</v>
      </c>
      <c r="AY181" s="17" t="s">
        <v>134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7" t="s">
        <v>90</v>
      </c>
      <c r="BK181" s="145">
        <f>ROUND(I181*H181,2)</f>
        <v>0</v>
      </c>
      <c r="BL181" s="17" t="s">
        <v>141</v>
      </c>
      <c r="BM181" s="247" t="s">
        <v>231</v>
      </c>
    </row>
    <row r="182" s="2" customFormat="1">
      <c r="A182" s="40"/>
      <c r="B182" s="41"/>
      <c r="C182" s="42"/>
      <c r="D182" s="248" t="s">
        <v>143</v>
      </c>
      <c r="E182" s="42"/>
      <c r="F182" s="249" t="s">
        <v>230</v>
      </c>
      <c r="G182" s="42"/>
      <c r="H182" s="42"/>
      <c r="I182" s="250"/>
      <c r="J182" s="42"/>
      <c r="K182" s="42"/>
      <c r="L182" s="43"/>
      <c r="M182" s="251"/>
      <c r="N182" s="252"/>
      <c r="O182" s="93"/>
      <c r="P182" s="93"/>
      <c r="Q182" s="93"/>
      <c r="R182" s="93"/>
      <c r="S182" s="93"/>
      <c r="T182" s="94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7" t="s">
        <v>143</v>
      </c>
      <c r="AU182" s="17" t="s">
        <v>92</v>
      </c>
    </row>
    <row r="183" s="2" customFormat="1" ht="16.5" customHeight="1">
      <c r="A183" s="40"/>
      <c r="B183" s="41"/>
      <c r="C183" s="235" t="s">
        <v>232</v>
      </c>
      <c r="D183" s="235" t="s">
        <v>137</v>
      </c>
      <c r="E183" s="236" t="s">
        <v>233</v>
      </c>
      <c r="F183" s="237" t="s">
        <v>234</v>
      </c>
      <c r="G183" s="238" t="s">
        <v>219</v>
      </c>
      <c r="H183" s="239">
        <v>486</v>
      </c>
      <c r="I183" s="240"/>
      <c r="J183" s="241">
        <f>ROUND(I183*H183,2)</f>
        <v>0</v>
      </c>
      <c r="K183" s="242"/>
      <c r="L183" s="43"/>
      <c r="M183" s="243" t="s">
        <v>1</v>
      </c>
      <c r="N183" s="244" t="s">
        <v>47</v>
      </c>
      <c r="O183" s="93"/>
      <c r="P183" s="245">
        <f>O183*H183</f>
        <v>0</v>
      </c>
      <c r="Q183" s="245">
        <v>0</v>
      </c>
      <c r="R183" s="245">
        <f>Q183*H183</f>
        <v>0</v>
      </c>
      <c r="S183" s="245">
        <v>0</v>
      </c>
      <c r="T183" s="24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47" t="s">
        <v>141</v>
      </c>
      <c r="AT183" s="247" t="s">
        <v>137</v>
      </c>
      <c r="AU183" s="247" t="s">
        <v>92</v>
      </c>
      <c r="AY183" s="17" t="s">
        <v>134</v>
      </c>
      <c r="BE183" s="145">
        <f>IF(N183="základní",J183,0)</f>
        <v>0</v>
      </c>
      <c r="BF183" s="145">
        <f>IF(N183="snížená",J183,0)</f>
        <v>0</v>
      </c>
      <c r="BG183" s="145">
        <f>IF(N183="zákl. přenesená",J183,0)</f>
        <v>0</v>
      </c>
      <c r="BH183" s="145">
        <f>IF(N183="sníž. přenesená",J183,0)</f>
        <v>0</v>
      </c>
      <c r="BI183" s="145">
        <f>IF(N183="nulová",J183,0)</f>
        <v>0</v>
      </c>
      <c r="BJ183" s="17" t="s">
        <v>90</v>
      </c>
      <c r="BK183" s="145">
        <f>ROUND(I183*H183,2)</f>
        <v>0</v>
      </c>
      <c r="BL183" s="17" t="s">
        <v>141</v>
      </c>
      <c r="BM183" s="247" t="s">
        <v>235</v>
      </c>
    </row>
    <row r="184" s="2" customFormat="1">
      <c r="A184" s="40"/>
      <c r="B184" s="41"/>
      <c r="C184" s="42"/>
      <c r="D184" s="248" t="s">
        <v>143</v>
      </c>
      <c r="E184" s="42"/>
      <c r="F184" s="249" t="s">
        <v>234</v>
      </c>
      <c r="G184" s="42"/>
      <c r="H184" s="42"/>
      <c r="I184" s="250"/>
      <c r="J184" s="42"/>
      <c r="K184" s="42"/>
      <c r="L184" s="43"/>
      <c r="M184" s="251"/>
      <c r="N184" s="252"/>
      <c r="O184" s="93"/>
      <c r="P184" s="93"/>
      <c r="Q184" s="93"/>
      <c r="R184" s="93"/>
      <c r="S184" s="93"/>
      <c r="T184" s="94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7" t="s">
        <v>143</v>
      </c>
      <c r="AU184" s="17" t="s">
        <v>92</v>
      </c>
    </row>
    <row r="185" s="2" customFormat="1">
      <c r="A185" s="40"/>
      <c r="B185" s="41"/>
      <c r="C185" s="42"/>
      <c r="D185" s="248" t="s">
        <v>144</v>
      </c>
      <c r="E185" s="42"/>
      <c r="F185" s="253" t="s">
        <v>236</v>
      </c>
      <c r="G185" s="42"/>
      <c r="H185" s="42"/>
      <c r="I185" s="250"/>
      <c r="J185" s="42"/>
      <c r="K185" s="42"/>
      <c r="L185" s="43"/>
      <c r="M185" s="251"/>
      <c r="N185" s="252"/>
      <c r="O185" s="93"/>
      <c r="P185" s="93"/>
      <c r="Q185" s="93"/>
      <c r="R185" s="93"/>
      <c r="S185" s="93"/>
      <c r="T185" s="94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7" t="s">
        <v>144</v>
      </c>
      <c r="AU185" s="17" t="s">
        <v>92</v>
      </c>
    </row>
    <row r="186" s="2" customFormat="1" ht="24.15" customHeight="1">
      <c r="A186" s="40"/>
      <c r="B186" s="41"/>
      <c r="C186" s="235" t="s">
        <v>237</v>
      </c>
      <c r="D186" s="235" t="s">
        <v>137</v>
      </c>
      <c r="E186" s="236" t="s">
        <v>238</v>
      </c>
      <c r="F186" s="237" t="s">
        <v>239</v>
      </c>
      <c r="G186" s="238" t="s">
        <v>219</v>
      </c>
      <c r="H186" s="239">
        <v>486</v>
      </c>
      <c r="I186" s="240"/>
      <c r="J186" s="241">
        <f>ROUND(I186*H186,2)</f>
        <v>0</v>
      </c>
      <c r="K186" s="242"/>
      <c r="L186" s="43"/>
      <c r="M186" s="243" t="s">
        <v>1</v>
      </c>
      <c r="N186" s="244" t="s">
        <v>47</v>
      </c>
      <c r="O186" s="93"/>
      <c r="P186" s="245">
        <f>O186*H186</f>
        <v>0</v>
      </c>
      <c r="Q186" s="245">
        <v>0</v>
      </c>
      <c r="R186" s="245">
        <f>Q186*H186</f>
        <v>0</v>
      </c>
      <c r="S186" s="245">
        <v>0</v>
      </c>
      <c r="T186" s="24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47" t="s">
        <v>141</v>
      </c>
      <c r="AT186" s="247" t="s">
        <v>137</v>
      </c>
      <c r="AU186" s="247" t="s">
        <v>92</v>
      </c>
      <c r="AY186" s="17" t="s">
        <v>134</v>
      </c>
      <c r="BE186" s="145">
        <f>IF(N186="základní",J186,0)</f>
        <v>0</v>
      </c>
      <c r="BF186" s="145">
        <f>IF(N186="snížená",J186,0)</f>
        <v>0</v>
      </c>
      <c r="BG186" s="145">
        <f>IF(N186="zákl. přenesená",J186,0)</f>
        <v>0</v>
      </c>
      <c r="BH186" s="145">
        <f>IF(N186="sníž. přenesená",J186,0)</f>
        <v>0</v>
      </c>
      <c r="BI186" s="145">
        <f>IF(N186="nulová",J186,0)</f>
        <v>0</v>
      </c>
      <c r="BJ186" s="17" t="s">
        <v>90</v>
      </c>
      <c r="BK186" s="145">
        <f>ROUND(I186*H186,2)</f>
        <v>0</v>
      </c>
      <c r="BL186" s="17" t="s">
        <v>141</v>
      </c>
      <c r="BM186" s="247" t="s">
        <v>240</v>
      </c>
    </row>
    <row r="187" s="2" customFormat="1">
      <c r="A187" s="40"/>
      <c r="B187" s="41"/>
      <c r="C187" s="42"/>
      <c r="D187" s="248" t="s">
        <v>143</v>
      </c>
      <c r="E187" s="42"/>
      <c r="F187" s="249" t="s">
        <v>239</v>
      </c>
      <c r="G187" s="42"/>
      <c r="H187" s="42"/>
      <c r="I187" s="250"/>
      <c r="J187" s="42"/>
      <c r="K187" s="42"/>
      <c r="L187" s="43"/>
      <c r="M187" s="251"/>
      <c r="N187" s="252"/>
      <c r="O187" s="93"/>
      <c r="P187" s="93"/>
      <c r="Q187" s="93"/>
      <c r="R187" s="93"/>
      <c r="S187" s="93"/>
      <c r="T187" s="94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7" t="s">
        <v>143</v>
      </c>
      <c r="AU187" s="17" t="s">
        <v>92</v>
      </c>
    </row>
    <row r="188" s="2" customFormat="1">
      <c r="A188" s="40"/>
      <c r="B188" s="41"/>
      <c r="C188" s="42"/>
      <c r="D188" s="248" t="s">
        <v>144</v>
      </c>
      <c r="E188" s="42"/>
      <c r="F188" s="253" t="s">
        <v>241</v>
      </c>
      <c r="G188" s="42"/>
      <c r="H188" s="42"/>
      <c r="I188" s="250"/>
      <c r="J188" s="42"/>
      <c r="K188" s="42"/>
      <c r="L188" s="43"/>
      <c r="M188" s="251"/>
      <c r="N188" s="252"/>
      <c r="O188" s="93"/>
      <c r="P188" s="93"/>
      <c r="Q188" s="93"/>
      <c r="R188" s="93"/>
      <c r="S188" s="93"/>
      <c r="T188" s="94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7" t="s">
        <v>144</v>
      </c>
      <c r="AU188" s="17" t="s">
        <v>92</v>
      </c>
    </row>
    <row r="189" s="2" customFormat="1" ht="16.5" customHeight="1">
      <c r="A189" s="40"/>
      <c r="B189" s="41"/>
      <c r="C189" s="235" t="s">
        <v>7</v>
      </c>
      <c r="D189" s="235" t="s">
        <v>137</v>
      </c>
      <c r="E189" s="236" t="s">
        <v>242</v>
      </c>
      <c r="F189" s="237" t="s">
        <v>243</v>
      </c>
      <c r="G189" s="238" t="s">
        <v>159</v>
      </c>
      <c r="H189" s="239">
        <v>475</v>
      </c>
      <c r="I189" s="240"/>
      <c r="J189" s="241">
        <f>ROUND(I189*H189,2)</f>
        <v>0</v>
      </c>
      <c r="K189" s="242"/>
      <c r="L189" s="43"/>
      <c r="M189" s="243" t="s">
        <v>1</v>
      </c>
      <c r="N189" s="244" t="s">
        <v>47</v>
      </c>
      <c r="O189" s="93"/>
      <c r="P189" s="245">
        <f>O189*H189</f>
        <v>0</v>
      </c>
      <c r="Q189" s="245">
        <v>0</v>
      </c>
      <c r="R189" s="245">
        <f>Q189*H189</f>
        <v>0</v>
      </c>
      <c r="S189" s="245">
        <v>0</v>
      </c>
      <c r="T189" s="24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47" t="s">
        <v>141</v>
      </c>
      <c r="AT189" s="247" t="s">
        <v>137</v>
      </c>
      <c r="AU189" s="247" t="s">
        <v>92</v>
      </c>
      <c r="AY189" s="17" t="s">
        <v>134</v>
      </c>
      <c r="BE189" s="145">
        <f>IF(N189="základní",J189,0)</f>
        <v>0</v>
      </c>
      <c r="BF189" s="145">
        <f>IF(N189="snížená",J189,0)</f>
        <v>0</v>
      </c>
      <c r="BG189" s="145">
        <f>IF(N189="zákl. přenesená",J189,0)</f>
        <v>0</v>
      </c>
      <c r="BH189" s="145">
        <f>IF(N189="sníž. přenesená",J189,0)</f>
        <v>0</v>
      </c>
      <c r="BI189" s="145">
        <f>IF(N189="nulová",J189,0)</f>
        <v>0</v>
      </c>
      <c r="BJ189" s="17" t="s">
        <v>90</v>
      </c>
      <c r="BK189" s="145">
        <f>ROUND(I189*H189,2)</f>
        <v>0</v>
      </c>
      <c r="BL189" s="17" t="s">
        <v>141</v>
      </c>
      <c r="BM189" s="247" t="s">
        <v>244</v>
      </c>
    </row>
    <row r="190" s="2" customFormat="1">
      <c r="A190" s="40"/>
      <c r="B190" s="41"/>
      <c r="C190" s="42"/>
      <c r="D190" s="248" t="s">
        <v>143</v>
      </c>
      <c r="E190" s="42"/>
      <c r="F190" s="249" t="s">
        <v>243</v>
      </c>
      <c r="G190" s="42"/>
      <c r="H190" s="42"/>
      <c r="I190" s="250"/>
      <c r="J190" s="42"/>
      <c r="K190" s="42"/>
      <c r="L190" s="43"/>
      <c r="M190" s="251"/>
      <c r="N190" s="252"/>
      <c r="O190" s="93"/>
      <c r="P190" s="93"/>
      <c r="Q190" s="93"/>
      <c r="R190" s="93"/>
      <c r="S190" s="93"/>
      <c r="T190" s="94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7" t="s">
        <v>143</v>
      </c>
      <c r="AU190" s="17" t="s">
        <v>92</v>
      </c>
    </row>
    <row r="191" s="13" customFormat="1">
      <c r="A191" s="13"/>
      <c r="B191" s="254"/>
      <c r="C191" s="255"/>
      <c r="D191" s="248" t="s">
        <v>155</v>
      </c>
      <c r="E191" s="256" t="s">
        <v>1</v>
      </c>
      <c r="F191" s="257" t="s">
        <v>245</v>
      </c>
      <c r="G191" s="255"/>
      <c r="H191" s="258">
        <v>475</v>
      </c>
      <c r="I191" s="259"/>
      <c r="J191" s="255"/>
      <c r="K191" s="255"/>
      <c r="L191" s="260"/>
      <c r="M191" s="261"/>
      <c r="N191" s="262"/>
      <c r="O191" s="262"/>
      <c r="P191" s="262"/>
      <c r="Q191" s="262"/>
      <c r="R191" s="262"/>
      <c r="S191" s="262"/>
      <c r="T191" s="26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4" t="s">
        <v>155</v>
      </c>
      <c r="AU191" s="264" t="s">
        <v>92</v>
      </c>
      <c r="AV191" s="13" t="s">
        <v>92</v>
      </c>
      <c r="AW191" s="13" t="s">
        <v>36</v>
      </c>
      <c r="AX191" s="13" t="s">
        <v>90</v>
      </c>
      <c r="AY191" s="264" t="s">
        <v>134</v>
      </c>
    </row>
    <row r="192" s="2" customFormat="1" ht="21.75" customHeight="1">
      <c r="A192" s="40"/>
      <c r="B192" s="41"/>
      <c r="C192" s="235" t="s">
        <v>246</v>
      </c>
      <c r="D192" s="235" t="s">
        <v>137</v>
      </c>
      <c r="E192" s="236" t="s">
        <v>247</v>
      </c>
      <c r="F192" s="237" t="s">
        <v>248</v>
      </c>
      <c r="G192" s="238" t="s">
        <v>153</v>
      </c>
      <c r="H192" s="239">
        <v>961.20000000000005</v>
      </c>
      <c r="I192" s="240"/>
      <c r="J192" s="241">
        <f>ROUND(I192*H192,2)</f>
        <v>0</v>
      </c>
      <c r="K192" s="242"/>
      <c r="L192" s="43"/>
      <c r="M192" s="243" t="s">
        <v>1</v>
      </c>
      <c r="N192" s="244" t="s">
        <v>47</v>
      </c>
      <c r="O192" s="93"/>
      <c r="P192" s="245">
        <f>O192*H192</f>
        <v>0</v>
      </c>
      <c r="Q192" s="245">
        <v>0</v>
      </c>
      <c r="R192" s="245">
        <f>Q192*H192</f>
        <v>0</v>
      </c>
      <c r="S192" s="245">
        <v>0</v>
      </c>
      <c r="T192" s="24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47" t="s">
        <v>141</v>
      </c>
      <c r="AT192" s="247" t="s">
        <v>137</v>
      </c>
      <c r="AU192" s="247" t="s">
        <v>92</v>
      </c>
      <c r="AY192" s="17" t="s">
        <v>134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7" t="s">
        <v>90</v>
      </c>
      <c r="BK192" s="145">
        <f>ROUND(I192*H192,2)</f>
        <v>0</v>
      </c>
      <c r="BL192" s="17" t="s">
        <v>141</v>
      </c>
      <c r="BM192" s="247" t="s">
        <v>249</v>
      </c>
    </row>
    <row r="193" s="2" customFormat="1">
      <c r="A193" s="40"/>
      <c r="B193" s="41"/>
      <c r="C193" s="42"/>
      <c r="D193" s="248" t="s">
        <v>143</v>
      </c>
      <c r="E193" s="42"/>
      <c r="F193" s="249" t="s">
        <v>248</v>
      </c>
      <c r="G193" s="42"/>
      <c r="H193" s="42"/>
      <c r="I193" s="250"/>
      <c r="J193" s="42"/>
      <c r="K193" s="42"/>
      <c r="L193" s="43"/>
      <c r="M193" s="251"/>
      <c r="N193" s="252"/>
      <c r="O193" s="93"/>
      <c r="P193" s="93"/>
      <c r="Q193" s="93"/>
      <c r="R193" s="93"/>
      <c r="S193" s="93"/>
      <c r="T193" s="94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7" t="s">
        <v>143</v>
      </c>
      <c r="AU193" s="17" t="s">
        <v>92</v>
      </c>
    </row>
    <row r="194" s="2" customFormat="1">
      <c r="A194" s="40"/>
      <c r="B194" s="41"/>
      <c r="C194" s="42"/>
      <c r="D194" s="248" t="s">
        <v>144</v>
      </c>
      <c r="E194" s="42"/>
      <c r="F194" s="253" t="s">
        <v>250</v>
      </c>
      <c r="G194" s="42"/>
      <c r="H194" s="42"/>
      <c r="I194" s="250"/>
      <c r="J194" s="42"/>
      <c r="K194" s="42"/>
      <c r="L194" s="43"/>
      <c r="M194" s="251"/>
      <c r="N194" s="252"/>
      <c r="O194" s="93"/>
      <c r="P194" s="93"/>
      <c r="Q194" s="93"/>
      <c r="R194" s="93"/>
      <c r="S194" s="93"/>
      <c r="T194" s="94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7" t="s">
        <v>144</v>
      </c>
      <c r="AU194" s="17" t="s">
        <v>92</v>
      </c>
    </row>
    <row r="195" s="13" customFormat="1">
      <c r="A195" s="13"/>
      <c r="B195" s="254"/>
      <c r="C195" s="255"/>
      <c r="D195" s="248" t="s">
        <v>155</v>
      </c>
      <c r="E195" s="256" t="s">
        <v>1</v>
      </c>
      <c r="F195" s="257" t="s">
        <v>251</v>
      </c>
      <c r="G195" s="255"/>
      <c r="H195" s="258">
        <v>961.20000000000005</v>
      </c>
      <c r="I195" s="259"/>
      <c r="J195" s="255"/>
      <c r="K195" s="255"/>
      <c r="L195" s="260"/>
      <c r="M195" s="261"/>
      <c r="N195" s="262"/>
      <c r="O195" s="262"/>
      <c r="P195" s="262"/>
      <c r="Q195" s="262"/>
      <c r="R195" s="262"/>
      <c r="S195" s="262"/>
      <c r="T195" s="26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4" t="s">
        <v>155</v>
      </c>
      <c r="AU195" s="264" t="s">
        <v>92</v>
      </c>
      <c r="AV195" s="13" t="s">
        <v>92</v>
      </c>
      <c r="AW195" s="13" t="s">
        <v>36</v>
      </c>
      <c r="AX195" s="13" t="s">
        <v>90</v>
      </c>
      <c r="AY195" s="264" t="s">
        <v>134</v>
      </c>
    </row>
    <row r="196" s="2" customFormat="1" ht="16.5" customHeight="1">
      <c r="A196" s="40"/>
      <c r="B196" s="41"/>
      <c r="C196" s="235" t="s">
        <v>252</v>
      </c>
      <c r="D196" s="235" t="s">
        <v>137</v>
      </c>
      <c r="E196" s="236" t="s">
        <v>253</v>
      </c>
      <c r="F196" s="237" t="s">
        <v>254</v>
      </c>
      <c r="G196" s="238" t="s">
        <v>153</v>
      </c>
      <c r="H196" s="239">
        <v>766.79999999999995</v>
      </c>
      <c r="I196" s="240"/>
      <c r="J196" s="241">
        <f>ROUND(I196*H196,2)</f>
        <v>0</v>
      </c>
      <c r="K196" s="242"/>
      <c r="L196" s="43"/>
      <c r="M196" s="243" t="s">
        <v>1</v>
      </c>
      <c r="N196" s="244" t="s">
        <v>47</v>
      </c>
      <c r="O196" s="93"/>
      <c r="P196" s="245">
        <f>O196*H196</f>
        <v>0</v>
      </c>
      <c r="Q196" s="245">
        <v>0</v>
      </c>
      <c r="R196" s="245">
        <f>Q196*H196</f>
        <v>0</v>
      </c>
      <c r="S196" s="245">
        <v>0</v>
      </c>
      <c r="T196" s="24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47" t="s">
        <v>141</v>
      </c>
      <c r="AT196" s="247" t="s">
        <v>137</v>
      </c>
      <c r="AU196" s="247" t="s">
        <v>92</v>
      </c>
      <c r="AY196" s="17" t="s">
        <v>134</v>
      </c>
      <c r="BE196" s="145">
        <f>IF(N196="základní",J196,0)</f>
        <v>0</v>
      </c>
      <c r="BF196" s="145">
        <f>IF(N196="snížená",J196,0)</f>
        <v>0</v>
      </c>
      <c r="BG196" s="145">
        <f>IF(N196="zákl. přenesená",J196,0)</f>
        <v>0</v>
      </c>
      <c r="BH196" s="145">
        <f>IF(N196="sníž. přenesená",J196,0)</f>
        <v>0</v>
      </c>
      <c r="BI196" s="145">
        <f>IF(N196="nulová",J196,0)</f>
        <v>0</v>
      </c>
      <c r="BJ196" s="17" t="s">
        <v>90</v>
      </c>
      <c r="BK196" s="145">
        <f>ROUND(I196*H196,2)</f>
        <v>0</v>
      </c>
      <c r="BL196" s="17" t="s">
        <v>141</v>
      </c>
      <c r="BM196" s="247" t="s">
        <v>255</v>
      </c>
    </row>
    <row r="197" s="2" customFormat="1">
      <c r="A197" s="40"/>
      <c r="B197" s="41"/>
      <c r="C197" s="42"/>
      <c r="D197" s="248" t="s">
        <v>143</v>
      </c>
      <c r="E197" s="42"/>
      <c r="F197" s="249" t="s">
        <v>254</v>
      </c>
      <c r="G197" s="42"/>
      <c r="H197" s="42"/>
      <c r="I197" s="250"/>
      <c r="J197" s="42"/>
      <c r="K197" s="42"/>
      <c r="L197" s="43"/>
      <c r="M197" s="251"/>
      <c r="N197" s="252"/>
      <c r="O197" s="93"/>
      <c r="P197" s="93"/>
      <c r="Q197" s="93"/>
      <c r="R197" s="93"/>
      <c r="S197" s="93"/>
      <c r="T197" s="94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7" t="s">
        <v>143</v>
      </c>
      <c r="AU197" s="17" t="s">
        <v>92</v>
      </c>
    </row>
    <row r="198" s="2" customFormat="1">
      <c r="A198" s="40"/>
      <c r="B198" s="41"/>
      <c r="C198" s="42"/>
      <c r="D198" s="248" t="s">
        <v>144</v>
      </c>
      <c r="E198" s="42"/>
      <c r="F198" s="253" t="s">
        <v>256</v>
      </c>
      <c r="G198" s="42"/>
      <c r="H198" s="42"/>
      <c r="I198" s="250"/>
      <c r="J198" s="42"/>
      <c r="K198" s="42"/>
      <c r="L198" s="43"/>
      <c r="M198" s="251"/>
      <c r="N198" s="252"/>
      <c r="O198" s="93"/>
      <c r="P198" s="93"/>
      <c r="Q198" s="93"/>
      <c r="R198" s="93"/>
      <c r="S198" s="93"/>
      <c r="T198" s="94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7" t="s">
        <v>144</v>
      </c>
      <c r="AU198" s="17" t="s">
        <v>92</v>
      </c>
    </row>
    <row r="199" s="13" customFormat="1">
      <c r="A199" s="13"/>
      <c r="B199" s="254"/>
      <c r="C199" s="255"/>
      <c r="D199" s="248" t="s">
        <v>155</v>
      </c>
      <c r="E199" s="256" t="s">
        <v>1</v>
      </c>
      <c r="F199" s="257" t="s">
        <v>257</v>
      </c>
      <c r="G199" s="255"/>
      <c r="H199" s="258">
        <v>766.79999999999995</v>
      </c>
      <c r="I199" s="259"/>
      <c r="J199" s="255"/>
      <c r="K199" s="255"/>
      <c r="L199" s="260"/>
      <c r="M199" s="261"/>
      <c r="N199" s="262"/>
      <c r="O199" s="262"/>
      <c r="P199" s="262"/>
      <c r="Q199" s="262"/>
      <c r="R199" s="262"/>
      <c r="S199" s="262"/>
      <c r="T199" s="26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4" t="s">
        <v>155</v>
      </c>
      <c r="AU199" s="264" t="s">
        <v>92</v>
      </c>
      <c r="AV199" s="13" t="s">
        <v>92</v>
      </c>
      <c r="AW199" s="13" t="s">
        <v>36</v>
      </c>
      <c r="AX199" s="13" t="s">
        <v>90</v>
      </c>
      <c r="AY199" s="264" t="s">
        <v>134</v>
      </c>
    </row>
    <row r="200" s="2" customFormat="1" ht="16.5" customHeight="1">
      <c r="A200" s="40"/>
      <c r="B200" s="41"/>
      <c r="C200" s="235" t="s">
        <v>258</v>
      </c>
      <c r="D200" s="235" t="s">
        <v>137</v>
      </c>
      <c r="E200" s="236" t="s">
        <v>259</v>
      </c>
      <c r="F200" s="237" t="s">
        <v>260</v>
      </c>
      <c r="G200" s="238" t="s">
        <v>159</v>
      </c>
      <c r="H200" s="239">
        <v>41.406999999999996</v>
      </c>
      <c r="I200" s="240"/>
      <c r="J200" s="241">
        <f>ROUND(I200*H200,2)</f>
        <v>0</v>
      </c>
      <c r="K200" s="242"/>
      <c r="L200" s="43"/>
      <c r="M200" s="243" t="s">
        <v>1</v>
      </c>
      <c r="N200" s="244" t="s">
        <v>47</v>
      </c>
      <c r="O200" s="93"/>
      <c r="P200" s="245">
        <f>O200*H200</f>
        <v>0</v>
      </c>
      <c r="Q200" s="245">
        <v>0</v>
      </c>
      <c r="R200" s="245">
        <f>Q200*H200</f>
        <v>0</v>
      </c>
      <c r="S200" s="245">
        <v>0</v>
      </c>
      <c r="T200" s="24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47" t="s">
        <v>141</v>
      </c>
      <c r="AT200" s="247" t="s">
        <v>137</v>
      </c>
      <c r="AU200" s="247" t="s">
        <v>92</v>
      </c>
      <c r="AY200" s="17" t="s">
        <v>134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7" t="s">
        <v>90</v>
      </c>
      <c r="BK200" s="145">
        <f>ROUND(I200*H200,2)</f>
        <v>0</v>
      </c>
      <c r="BL200" s="17" t="s">
        <v>141</v>
      </c>
      <c r="BM200" s="247" t="s">
        <v>261</v>
      </c>
    </row>
    <row r="201" s="2" customFormat="1">
      <c r="A201" s="40"/>
      <c r="B201" s="41"/>
      <c r="C201" s="42"/>
      <c r="D201" s="248" t="s">
        <v>143</v>
      </c>
      <c r="E201" s="42"/>
      <c r="F201" s="249" t="s">
        <v>260</v>
      </c>
      <c r="G201" s="42"/>
      <c r="H201" s="42"/>
      <c r="I201" s="250"/>
      <c r="J201" s="42"/>
      <c r="K201" s="42"/>
      <c r="L201" s="43"/>
      <c r="M201" s="251"/>
      <c r="N201" s="252"/>
      <c r="O201" s="93"/>
      <c r="P201" s="93"/>
      <c r="Q201" s="93"/>
      <c r="R201" s="93"/>
      <c r="S201" s="93"/>
      <c r="T201" s="94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7" t="s">
        <v>143</v>
      </c>
      <c r="AU201" s="17" t="s">
        <v>92</v>
      </c>
    </row>
    <row r="202" s="2" customFormat="1">
      <c r="A202" s="40"/>
      <c r="B202" s="41"/>
      <c r="C202" s="42"/>
      <c r="D202" s="248" t="s">
        <v>144</v>
      </c>
      <c r="E202" s="42"/>
      <c r="F202" s="253" t="s">
        <v>262</v>
      </c>
      <c r="G202" s="42"/>
      <c r="H202" s="42"/>
      <c r="I202" s="250"/>
      <c r="J202" s="42"/>
      <c r="K202" s="42"/>
      <c r="L202" s="43"/>
      <c r="M202" s="251"/>
      <c r="N202" s="252"/>
      <c r="O202" s="93"/>
      <c r="P202" s="93"/>
      <c r="Q202" s="93"/>
      <c r="R202" s="93"/>
      <c r="S202" s="93"/>
      <c r="T202" s="94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7" t="s">
        <v>144</v>
      </c>
      <c r="AU202" s="17" t="s">
        <v>92</v>
      </c>
    </row>
    <row r="203" s="13" customFormat="1">
      <c r="A203" s="13"/>
      <c r="B203" s="254"/>
      <c r="C203" s="255"/>
      <c r="D203" s="248" t="s">
        <v>155</v>
      </c>
      <c r="E203" s="256" t="s">
        <v>1</v>
      </c>
      <c r="F203" s="257" t="s">
        <v>263</v>
      </c>
      <c r="G203" s="255"/>
      <c r="H203" s="258">
        <v>41.406999999999996</v>
      </c>
      <c r="I203" s="259"/>
      <c r="J203" s="255"/>
      <c r="K203" s="255"/>
      <c r="L203" s="260"/>
      <c r="M203" s="261"/>
      <c r="N203" s="262"/>
      <c r="O203" s="262"/>
      <c r="P203" s="262"/>
      <c r="Q203" s="262"/>
      <c r="R203" s="262"/>
      <c r="S203" s="262"/>
      <c r="T203" s="26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64" t="s">
        <v>155</v>
      </c>
      <c r="AU203" s="264" t="s">
        <v>92</v>
      </c>
      <c r="AV203" s="13" t="s">
        <v>92</v>
      </c>
      <c r="AW203" s="13" t="s">
        <v>36</v>
      </c>
      <c r="AX203" s="13" t="s">
        <v>90</v>
      </c>
      <c r="AY203" s="264" t="s">
        <v>134</v>
      </c>
    </row>
    <row r="204" s="2" customFormat="1" ht="33" customHeight="1">
      <c r="A204" s="40"/>
      <c r="B204" s="41"/>
      <c r="C204" s="235" t="s">
        <v>264</v>
      </c>
      <c r="D204" s="235" t="s">
        <v>137</v>
      </c>
      <c r="E204" s="236" t="s">
        <v>265</v>
      </c>
      <c r="F204" s="237" t="s">
        <v>266</v>
      </c>
      <c r="G204" s="238" t="s">
        <v>219</v>
      </c>
      <c r="H204" s="239">
        <v>700.5</v>
      </c>
      <c r="I204" s="240"/>
      <c r="J204" s="241">
        <f>ROUND(I204*H204,2)</f>
        <v>0</v>
      </c>
      <c r="K204" s="242"/>
      <c r="L204" s="43"/>
      <c r="M204" s="243" t="s">
        <v>1</v>
      </c>
      <c r="N204" s="244" t="s">
        <v>47</v>
      </c>
      <c r="O204" s="93"/>
      <c r="P204" s="245">
        <f>O204*H204</f>
        <v>0</v>
      </c>
      <c r="Q204" s="245">
        <v>0</v>
      </c>
      <c r="R204" s="245">
        <f>Q204*H204</f>
        <v>0</v>
      </c>
      <c r="S204" s="245">
        <v>0</v>
      </c>
      <c r="T204" s="24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47" t="s">
        <v>141</v>
      </c>
      <c r="AT204" s="247" t="s">
        <v>137</v>
      </c>
      <c r="AU204" s="247" t="s">
        <v>92</v>
      </c>
      <c r="AY204" s="17" t="s">
        <v>134</v>
      </c>
      <c r="BE204" s="145">
        <f>IF(N204="základní",J204,0)</f>
        <v>0</v>
      </c>
      <c r="BF204" s="145">
        <f>IF(N204="snížená",J204,0)</f>
        <v>0</v>
      </c>
      <c r="BG204" s="145">
        <f>IF(N204="zákl. přenesená",J204,0)</f>
        <v>0</v>
      </c>
      <c r="BH204" s="145">
        <f>IF(N204="sníž. přenesená",J204,0)</f>
        <v>0</v>
      </c>
      <c r="BI204" s="145">
        <f>IF(N204="nulová",J204,0)</f>
        <v>0</v>
      </c>
      <c r="BJ204" s="17" t="s">
        <v>90</v>
      </c>
      <c r="BK204" s="145">
        <f>ROUND(I204*H204,2)</f>
        <v>0</v>
      </c>
      <c r="BL204" s="17" t="s">
        <v>141</v>
      </c>
      <c r="BM204" s="247" t="s">
        <v>267</v>
      </c>
    </row>
    <row r="205" s="2" customFormat="1">
      <c r="A205" s="40"/>
      <c r="B205" s="41"/>
      <c r="C205" s="42"/>
      <c r="D205" s="248" t="s">
        <v>143</v>
      </c>
      <c r="E205" s="42"/>
      <c r="F205" s="249" t="s">
        <v>266</v>
      </c>
      <c r="G205" s="42"/>
      <c r="H205" s="42"/>
      <c r="I205" s="250"/>
      <c r="J205" s="42"/>
      <c r="K205" s="42"/>
      <c r="L205" s="43"/>
      <c r="M205" s="251"/>
      <c r="N205" s="252"/>
      <c r="O205" s="93"/>
      <c r="P205" s="93"/>
      <c r="Q205" s="93"/>
      <c r="R205" s="93"/>
      <c r="S205" s="93"/>
      <c r="T205" s="94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7" t="s">
        <v>143</v>
      </c>
      <c r="AU205" s="17" t="s">
        <v>92</v>
      </c>
    </row>
    <row r="206" s="2" customFormat="1">
      <c r="A206" s="40"/>
      <c r="B206" s="41"/>
      <c r="C206" s="42"/>
      <c r="D206" s="248" t="s">
        <v>144</v>
      </c>
      <c r="E206" s="42"/>
      <c r="F206" s="253" t="s">
        <v>268</v>
      </c>
      <c r="G206" s="42"/>
      <c r="H206" s="42"/>
      <c r="I206" s="250"/>
      <c r="J206" s="42"/>
      <c r="K206" s="42"/>
      <c r="L206" s="43"/>
      <c r="M206" s="251"/>
      <c r="N206" s="252"/>
      <c r="O206" s="93"/>
      <c r="P206" s="93"/>
      <c r="Q206" s="93"/>
      <c r="R206" s="93"/>
      <c r="S206" s="93"/>
      <c r="T206" s="94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7" t="s">
        <v>144</v>
      </c>
      <c r="AU206" s="17" t="s">
        <v>92</v>
      </c>
    </row>
    <row r="207" s="13" customFormat="1">
      <c r="A207" s="13"/>
      <c r="B207" s="254"/>
      <c r="C207" s="255"/>
      <c r="D207" s="248" t="s">
        <v>155</v>
      </c>
      <c r="E207" s="256" t="s">
        <v>1</v>
      </c>
      <c r="F207" s="257" t="s">
        <v>269</v>
      </c>
      <c r="G207" s="255"/>
      <c r="H207" s="258">
        <v>700.5</v>
      </c>
      <c r="I207" s="259"/>
      <c r="J207" s="255"/>
      <c r="K207" s="255"/>
      <c r="L207" s="260"/>
      <c r="M207" s="261"/>
      <c r="N207" s="262"/>
      <c r="O207" s="262"/>
      <c r="P207" s="262"/>
      <c r="Q207" s="262"/>
      <c r="R207" s="262"/>
      <c r="S207" s="262"/>
      <c r="T207" s="26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4" t="s">
        <v>155</v>
      </c>
      <c r="AU207" s="264" t="s">
        <v>92</v>
      </c>
      <c r="AV207" s="13" t="s">
        <v>92</v>
      </c>
      <c r="AW207" s="13" t="s">
        <v>36</v>
      </c>
      <c r="AX207" s="13" t="s">
        <v>90</v>
      </c>
      <c r="AY207" s="264" t="s">
        <v>134</v>
      </c>
    </row>
    <row r="208" s="2" customFormat="1" ht="16.5" customHeight="1">
      <c r="A208" s="40"/>
      <c r="B208" s="41"/>
      <c r="C208" s="276" t="s">
        <v>270</v>
      </c>
      <c r="D208" s="276" t="s">
        <v>228</v>
      </c>
      <c r="E208" s="277" t="s">
        <v>271</v>
      </c>
      <c r="F208" s="278" t="s">
        <v>272</v>
      </c>
      <c r="G208" s="279" t="s">
        <v>219</v>
      </c>
      <c r="H208" s="280">
        <v>471</v>
      </c>
      <c r="I208" s="281"/>
      <c r="J208" s="282">
        <f>ROUND(I208*H208,2)</f>
        <v>0</v>
      </c>
      <c r="K208" s="283"/>
      <c r="L208" s="284"/>
      <c r="M208" s="285" t="s">
        <v>1</v>
      </c>
      <c r="N208" s="286" t="s">
        <v>47</v>
      </c>
      <c r="O208" s="93"/>
      <c r="P208" s="245">
        <f>O208*H208</f>
        <v>0</v>
      </c>
      <c r="Q208" s="245">
        <v>0</v>
      </c>
      <c r="R208" s="245">
        <f>Q208*H208</f>
        <v>0</v>
      </c>
      <c r="S208" s="245">
        <v>0</v>
      </c>
      <c r="T208" s="24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47" t="s">
        <v>176</v>
      </c>
      <c r="AT208" s="247" t="s">
        <v>228</v>
      </c>
      <c r="AU208" s="247" t="s">
        <v>92</v>
      </c>
      <c r="AY208" s="17" t="s">
        <v>134</v>
      </c>
      <c r="BE208" s="145">
        <f>IF(N208="základní",J208,0)</f>
        <v>0</v>
      </c>
      <c r="BF208" s="145">
        <f>IF(N208="snížená",J208,0)</f>
        <v>0</v>
      </c>
      <c r="BG208" s="145">
        <f>IF(N208="zákl. přenesená",J208,0)</f>
        <v>0</v>
      </c>
      <c r="BH208" s="145">
        <f>IF(N208="sníž. přenesená",J208,0)</f>
        <v>0</v>
      </c>
      <c r="BI208" s="145">
        <f>IF(N208="nulová",J208,0)</f>
        <v>0</v>
      </c>
      <c r="BJ208" s="17" t="s">
        <v>90</v>
      </c>
      <c r="BK208" s="145">
        <f>ROUND(I208*H208,2)</f>
        <v>0</v>
      </c>
      <c r="BL208" s="17" t="s">
        <v>141</v>
      </c>
      <c r="BM208" s="247" t="s">
        <v>273</v>
      </c>
    </row>
    <row r="209" s="2" customFormat="1">
      <c r="A209" s="40"/>
      <c r="B209" s="41"/>
      <c r="C209" s="42"/>
      <c r="D209" s="248" t="s">
        <v>143</v>
      </c>
      <c r="E209" s="42"/>
      <c r="F209" s="249" t="s">
        <v>272</v>
      </c>
      <c r="G209" s="42"/>
      <c r="H209" s="42"/>
      <c r="I209" s="250"/>
      <c r="J209" s="42"/>
      <c r="K209" s="42"/>
      <c r="L209" s="43"/>
      <c r="M209" s="251"/>
      <c r="N209" s="252"/>
      <c r="O209" s="93"/>
      <c r="P209" s="93"/>
      <c r="Q209" s="93"/>
      <c r="R209" s="93"/>
      <c r="S209" s="93"/>
      <c r="T209" s="94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7" t="s">
        <v>143</v>
      </c>
      <c r="AU209" s="17" t="s">
        <v>92</v>
      </c>
    </row>
    <row r="210" s="13" customFormat="1">
      <c r="A210" s="13"/>
      <c r="B210" s="254"/>
      <c r="C210" s="255"/>
      <c r="D210" s="248" t="s">
        <v>155</v>
      </c>
      <c r="E210" s="256" t="s">
        <v>1</v>
      </c>
      <c r="F210" s="257" t="s">
        <v>274</v>
      </c>
      <c r="G210" s="255"/>
      <c r="H210" s="258">
        <v>471</v>
      </c>
      <c r="I210" s="259"/>
      <c r="J210" s="255"/>
      <c r="K210" s="255"/>
      <c r="L210" s="260"/>
      <c r="M210" s="261"/>
      <c r="N210" s="262"/>
      <c r="O210" s="262"/>
      <c r="P210" s="262"/>
      <c r="Q210" s="262"/>
      <c r="R210" s="262"/>
      <c r="S210" s="262"/>
      <c r="T210" s="26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64" t="s">
        <v>155</v>
      </c>
      <c r="AU210" s="264" t="s">
        <v>92</v>
      </c>
      <c r="AV210" s="13" t="s">
        <v>92</v>
      </c>
      <c r="AW210" s="13" t="s">
        <v>36</v>
      </c>
      <c r="AX210" s="13" t="s">
        <v>90</v>
      </c>
      <c r="AY210" s="264" t="s">
        <v>134</v>
      </c>
    </row>
    <row r="211" s="2" customFormat="1" ht="16.5" customHeight="1">
      <c r="A211" s="40"/>
      <c r="B211" s="41"/>
      <c r="C211" s="276" t="s">
        <v>275</v>
      </c>
      <c r="D211" s="276" t="s">
        <v>228</v>
      </c>
      <c r="E211" s="277" t="s">
        <v>276</v>
      </c>
      <c r="F211" s="278" t="s">
        <v>277</v>
      </c>
      <c r="G211" s="279" t="s">
        <v>219</v>
      </c>
      <c r="H211" s="280">
        <v>229.5</v>
      </c>
      <c r="I211" s="281"/>
      <c r="J211" s="282">
        <f>ROUND(I211*H211,2)</f>
        <v>0</v>
      </c>
      <c r="K211" s="283"/>
      <c r="L211" s="284"/>
      <c r="M211" s="285" t="s">
        <v>1</v>
      </c>
      <c r="N211" s="286" t="s">
        <v>47</v>
      </c>
      <c r="O211" s="93"/>
      <c r="P211" s="245">
        <f>O211*H211</f>
        <v>0</v>
      </c>
      <c r="Q211" s="245">
        <v>0</v>
      </c>
      <c r="R211" s="245">
        <f>Q211*H211</f>
        <v>0</v>
      </c>
      <c r="S211" s="245">
        <v>0</v>
      </c>
      <c r="T211" s="24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47" t="s">
        <v>176</v>
      </c>
      <c r="AT211" s="247" t="s">
        <v>228</v>
      </c>
      <c r="AU211" s="247" t="s">
        <v>92</v>
      </c>
      <c r="AY211" s="17" t="s">
        <v>134</v>
      </c>
      <c r="BE211" s="145">
        <f>IF(N211="základní",J211,0)</f>
        <v>0</v>
      </c>
      <c r="BF211" s="145">
        <f>IF(N211="snížená",J211,0)</f>
        <v>0</v>
      </c>
      <c r="BG211" s="145">
        <f>IF(N211="zákl. přenesená",J211,0)</f>
        <v>0</v>
      </c>
      <c r="BH211" s="145">
        <f>IF(N211="sníž. přenesená",J211,0)</f>
        <v>0</v>
      </c>
      <c r="BI211" s="145">
        <f>IF(N211="nulová",J211,0)</f>
        <v>0</v>
      </c>
      <c r="BJ211" s="17" t="s">
        <v>90</v>
      </c>
      <c r="BK211" s="145">
        <f>ROUND(I211*H211,2)</f>
        <v>0</v>
      </c>
      <c r="BL211" s="17" t="s">
        <v>141</v>
      </c>
      <c r="BM211" s="247" t="s">
        <v>278</v>
      </c>
    </row>
    <row r="212" s="2" customFormat="1">
      <c r="A212" s="40"/>
      <c r="B212" s="41"/>
      <c r="C212" s="42"/>
      <c r="D212" s="248" t="s">
        <v>143</v>
      </c>
      <c r="E212" s="42"/>
      <c r="F212" s="249" t="s">
        <v>277</v>
      </c>
      <c r="G212" s="42"/>
      <c r="H212" s="42"/>
      <c r="I212" s="250"/>
      <c r="J212" s="42"/>
      <c r="K212" s="42"/>
      <c r="L212" s="43"/>
      <c r="M212" s="251"/>
      <c r="N212" s="252"/>
      <c r="O212" s="93"/>
      <c r="P212" s="93"/>
      <c r="Q212" s="93"/>
      <c r="R212" s="93"/>
      <c r="S212" s="93"/>
      <c r="T212" s="94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7" t="s">
        <v>143</v>
      </c>
      <c r="AU212" s="17" t="s">
        <v>92</v>
      </c>
    </row>
    <row r="213" s="13" customFormat="1">
      <c r="A213" s="13"/>
      <c r="B213" s="254"/>
      <c r="C213" s="255"/>
      <c r="D213" s="248" t="s">
        <v>155</v>
      </c>
      <c r="E213" s="256" t="s">
        <v>1</v>
      </c>
      <c r="F213" s="257" t="s">
        <v>279</v>
      </c>
      <c r="G213" s="255"/>
      <c r="H213" s="258">
        <v>229.5</v>
      </c>
      <c r="I213" s="259"/>
      <c r="J213" s="255"/>
      <c r="K213" s="255"/>
      <c r="L213" s="260"/>
      <c r="M213" s="261"/>
      <c r="N213" s="262"/>
      <c r="O213" s="262"/>
      <c r="P213" s="262"/>
      <c r="Q213" s="262"/>
      <c r="R213" s="262"/>
      <c r="S213" s="262"/>
      <c r="T213" s="26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4" t="s">
        <v>155</v>
      </c>
      <c r="AU213" s="264" t="s">
        <v>92</v>
      </c>
      <c r="AV213" s="13" t="s">
        <v>92</v>
      </c>
      <c r="AW213" s="13" t="s">
        <v>36</v>
      </c>
      <c r="AX213" s="13" t="s">
        <v>90</v>
      </c>
      <c r="AY213" s="264" t="s">
        <v>134</v>
      </c>
    </row>
    <row r="214" s="2" customFormat="1" ht="24.15" customHeight="1">
      <c r="A214" s="40"/>
      <c r="B214" s="41"/>
      <c r="C214" s="235" t="s">
        <v>280</v>
      </c>
      <c r="D214" s="235" t="s">
        <v>137</v>
      </c>
      <c r="E214" s="236" t="s">
        <v>281</v>
      </c>
      <c r="F214" s="237" t="s">
        <v>282</v>
      </c>
      <c r="G214" s="238" t="s">
        <v>219</v>
      </c>
      <c r="H214" s="239">
        <v>19</v>
      </c>
      <c r="I214" s="240"/>
      <c r="J214" s="241">
        <f>ROUND(I214*H214,2)</f>
        <v>0</v>
      </c>
      <c r="K214" s="242"/>
      <c r="L214" s="43"/>
      <c r="M214" s="243" t="s">
        <v>1</v>
      </c>
      <c r="N214" s="244" t="s">
        <v>47</v>
      </c>
      <c r="O214" s="93"/>
      <c r="P214" s="245">
        <f>O214*H214</f>
        <v>0</v>
      </c>
      <c r="Q214" s="245">
        <v>0</v>
      </c>
      <c r="R214" s="245">
        <f>Q214*H214</f>
        <v>0</v>
      </c>
      <c r="S214" s="245">
        <v>0</v>
      </c>
      <c r="T214" s="24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47" t="s">
        <v>141</v>
      </c>
      <c r="AT214" s="247" t="s">
        <v>137</v>
      </c>
      <c r="AU214" s="247" t="s">
        <v>92</v>
      </c>
      <c r="AY214" s="17" t="s">
        <v>134</v>
      </c>
      <c r="BE214" s="145">
        <f>IF(N214="základní",J214,0)</f>
        <v>0</v>
      </c>
      <c r="BF214" s="145">
        <f>IF(N214="snížená",J214,0)</f>
        <v>0</v>
      </c>
      <c r="BG214" s="145">
        <f>IF(N214="zákl. přenesená",J214,0)</f>
        <v>0</v>
      </c>
      <c r="BH214" s="145">
        <f>IF(N214="sníž. přenesená",J214,0)</f>
        <v>0</v>
      </c>
      <c r="BI214" s="145">
        <f>IF(N214="nulová",J214,0)</f>
        <v>0</v>
      </c>
      <c r="BJ214" s="17" t="s">
        <v>90</v>
      </c>
      <c r="BK214" s="145">
        <f>ROUND(I214*H214,2)</f>
        <v>0</v>
      </c>
      <c r="BL214" s="17" t="s">
        <v>141</v>
      </c>
      <c r="BM214" s="247" t="s">
        <v>283</v>
      </c>
    </row>
    <row r="215" s="2" customFormat="1">
      <c r="A215" s="40"/>
      <c r="B215" s="41"/>
      <c r="C215" s="42"/>
      <c r="D215" s="248" t="s">
        <v>143</v>
      </c>
      <c r="E215" s="42"/>
      <c r="F215" s="249" t="s">
        <v>282</v>
      </c>
      <c r="G215" s="42"/>
      <c r="H215" s="42"/>
      <c r="I215" s="250"/>
      <c r="J215" s="42"/>
      <c r="K215" s="42"/>
      <c r="L215" s="43"/>
      <c r="M215" s="251"/>
      <c r="N215" s="252"/>
      <c r="O215" s="93"/>
      <c r="P215" s="93"/>
      <c r="Q215" s="93"/>
      <c r="R215" s="93"/>
      <c r="S215" s="93"/>
      <c r="T215" s="94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7" t="s">
        <v>143</v>
      </c>
      <c r="AU215" s="17" t="s">
        <v>92</v>
      </c>
    </row>
    <row r="216" s="2" customFormat="1">
      <c r="A216" s="40"/>
      <c r="B216" s="41"/>
      <c r="C216" s="42"/>
      <c r="D216" s="248" t="s">
        <v>144</v>
      </c>
      <c r="E216" s="42"/>
      <c r="F216" s="253" t="s">
        <v>284</v>
      </c>
      <c r="G216" s="42"/>
      <c r="H216" s="42"/>
      <c r="I216" s="250"/>
      <c r="J216" s="42"/>
      <c r="K216" s="42"/>
      <c r="L216" s="43"/>
      <c r="M216" s="251"/>
      <c r="N216" s="252"/>
      <c r="O216" s="93"/>
      <c r="P216" s="93"/>
      <c r="Q216" s="93"/>
      <c r="R216" s="93"/>
      <c r="S216" s="93"/>
      <c r="T216" s="94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7" t="s">
        <v>144</v>
      </c>
      <c r="AU216" s="17" t="s">
        <v>92</v>
      </c>
    </row>
    <row r="217" s="2" customFormat="1" ht="16.5" customHeight="1">
      <c r="A217" s="40"/>
      <c r="B217" s="41"/>
      <c r="C217" s="276" t="s">
        <v>285</v>
      </c>
      <c r="D217" s="276" t="s">
        <v>228</v>
      </c>
      <c r="E217" s="277" t="s">
        <v>286</v>
      </c>
      <c r="F217" s="278" t="s">
        <v>287</v>
      </c>
      <c r="G217" s="279" t="s">
        <v>219</v>
      </c>
      <c r="H217" s="280">
        <v>15</v>
      </c>
      <c r="I217" s="281"/>
      <c r="J217" s="282">
        <f>ROUND(I217*H217,2)</f>
        <v>0</v>
      </c>
      <c r="K217" s="283"/>
      <c r="L217" s="284"/>
      <c r="M217" s="285" t="s">
        <v>1</v>
      </c>
      <c r="N217" s="286" t="s">
        <v>47</v>
      </c>
      <c r="O217" s="93"/>
      <c r="P217" s="245">
        <f>O217*H217</f>
        <v>0</v>
      </c>
      <c r="Q217" s="245">
        <v>0</v>
      </c>
      <c r="R217" s="245">
        <f>Q217*H217</f>
        <v>0</v>
      </c>
      <c r="S217" s="245">
        <v>0</v>
      </c>
      <c r="T217" s="24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47" t="s">
        <v>176</v>
      </c>
      <c r="AT217" s="247" t="s">
        <v>228</v>
      </c>
      <c r="AU217" s="247" t="s">
        <v>92</v>
      </c>
      <c r="AY217" s="17" t="s">
        <v>134</v>
      </c>
      <c r="BE217" s="145">
        <f>IF(N217="základní",J217,0)</f>
        <v>0</v>
      </c>
      <c r="BF217" s="145">
        <f>IF(N217="snížená",J217,0)</f>
        <v>0</v>
      </c>
      <c r="BG217" s="145">
        <f>IF(N217="zákl. přenesená",J217,0)</f>
        <v>0</v>
      </c>
      <c r="BH217" s="145">
        <f>IF(N217="sníž. přenesená",J217,0)</f>
        <v>0</v>
      </c>
      <c r="BI217" s="145">
        <f>IF(N217="nulová",J217,0)</f>
        <v>0</v>
      </c>
      <c r="BJ217" s="17" t="s">
        <v>90</v>
      </c>
      <c r="BK217" s="145">
        <f>ROUND(I217*H217,2)</f>
        <v>0</v>
      </c>
      <c r="BL217" s="17" t="s">
        <v>141</v>
      </c>
      <c r="BM217" s="247" t="s">
        <v>288</v>
      </c>
    </row>
    <row r="218" s="2" customFormat="1">
      <c r="A218" s="40"/>
      <c r="B218" s="41"/>
      <c r="C218" s="42"/>
      <c r="D218" s="248" t="s">
        <v>143</v>
      </c>
      <c r="E218" s="42"/>
      <c r="F218" s="249" t="s">
        <v>287</v>
      </c>
      <c r="G218" s="42"/>
      <c r="H218" s="42"/>
      <c r="I218" s="250"/>
      <c r="J218" s="42"/>
      <c r="K218" s="42"/>
      <c r="L218" s="43"/>
      <c r="M218" s="251"/>
      <c r="N218" s="252"/>
      <c r="O218" s="93"/>
      <c r="P218" s="93"/>
      <c r="Q218" s="93"/>
      <c r="R218" s="93"/>
      <c r="S218" s="93"/>
      <c r="T218" s="94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7" t="s">
        <v>143</v>
      </c>
      <c r="AU218" s="17" t="s">
        <v>92</v>
      </c>
    </row>
    <row r="219" s="2" customFormat="1" ht="16.5" customHeight="1">
      <c r="A219" s="40"/>
      <c r="B219" s="41"/>
      <c r="C219" s="276" t="s">
        <v>289</v>
      </c>
      <c r="D219" s="276" t="s">
        <v>228</v>
      </c>
      <c r="E219" s="277" t="s">
        <v>290</v>
      </c>
      <c r="F219" s="278" t="s">
        <v>291</v>
      </c>
      <c r="G219" s="279" t="s">
        <v>292</v>
      </c>
      <c r="H219" s="280">
        <v>2</v>
      </c>
      <c r="I219" s="281"/>
      <c r="J219" s="282">
        <f>ROUND(I219*H219,2)</f>
        <v>0</v>
      </c>
      <c r="K219" s="283"/>
      <c r="L219" s="284"/>
      <c r="M219" s="285" t="s">
        <v>1</v>
      </c>
      <c r="N219" s="286" t="s">
        <v>47</v>
      </c>
      <c r="O219" s="93"/>
      <c r="P219" s="245">
        <f>O219*H219</f>
        <v>0</v>
      </c>
      <c r="Q219" s="245">
        <v>0.14999999999999999</v>
      </c>
      <c r="R219" s="245">
        <f>Q219*H219</f>
        <v>0.29999999999999999</v>
      </c>
      <c r="S219" s="245">
        <v>0</v>
      </c>
      <c r="T219" s="24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47" t="s">
        <v>176</v>
      </c>
      <c r="AT219" s="247" t="s">
        <v>228</v>
      </c>
      <c r="AU219" s="247" t="s">
        <v>92</v>
      </c>
      <c r="AY219" s="17" t="s">
        <v>134</v>
      </c>
      <c r="BE219" s="145">
        <f>IF(N219="základní",J219,0)</f>
        <v>0</v>
      </c>
      <c r="BF219" s="145">
        <f>IF(N219="snížená",J219,0)</f>
        <v>0</v>
      </c>
      <c r="BG219" s="145">
        <f>IF(N219="zákl. přenesená",J219,0)</f>
        <v>0</v>
      </c>
      <c r="BH219" s="145">
        <f>IF(N219="sníž. přenesená",J219,0)</f>
        <v>0</v>
      </c>
      <c r="BI219" s="145">
        <f>IF(N219="nulová",J219,0)</f>
        <v>0</v>
      </c>
      <c r="BJ219" s="17" t="s">
        <v>90</v>
      </c>
      <c r="BK219" s="145">
        <f>ROUND(I219*H219,2)</f>
        <v>0</v>
      </c>
      <c r="BL219" s="17" t="s">
        <v>141</v>
      </c>
      <c r="BM219" s="247" t="s">
        <v>293</v>
      </c>
    </row>
    <row r="220" s="2" customFormat="1">
      <c r="A220" s="40"/>
      <c r="B220" s="41"/>
      <c r="C220" s="42"/>
      <c r="D220" s="248" t="s">
        <v>143</v>
      </c>
      <c r="E220" s="42"/>
      <c r="F220" s="249" t="s">
        <v>291</v>
      </c>
      <c r="G220" s="42"/>
      <c r="H220" s="42"/>
      <c r="I220" s="250"/>
      <c r="J220" s="42"/>
      <c r="K220" s="42"/>
      <c r="L220" s="43"/>
      <c r="M220" s="251"/>
      <c r="N220" s="252"/>
      <c r="O220" s="93"/>
      <c r="P220" s="93"/>
      <c r="Q220" s="93"/>
      <c r="R220" s="93"/>
      <c r="S220" s="93"/>
      <c r="T220" s="94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7" t="s">
        <v>143</v>
      </c>
      <c r="AU220" s="17" t="s">
        <v>92</v>
      </c>
    </row>
    <row r="221" s="2" customFormat="1" ht="16.5" customHeight="1">
      <c r="A221" s="40"/>
      <c r="B221" s="41"/>
      <c r="C221" s="276" t="s">
        <v>294</v>
      </c>
      <c r="D221" s="276" t="s">
        <v>228</v>
      </c>
      <c r="E221" s="277" t="s">
        <v>295</v>
      </c>
      <c r="F221" s="278" t="s">
        <v>296</v>
      </c>
      <c r="G221" s="279" t="s">
        <v>292</v>
      </c>
      <c r="H221" s="280">
        <v>2</v>
      </c>
      <c r="I221" s="281"/>
      <c r="J221" s="282">
        <f>ROUND(I221*H221,2)</f>
        <v>0</v>
      </c>
      <c r="K221" s="283"/>
      <c r="L221" s="284"/>
      <c r="M221" s="285" t="s">
        <v>1</v>
      </c>
      <c r="N221" s="286" t="s">
        <v>47</v>
      </c>
      <c r="O221" s="93"/>
      <c r="P221" s="245">
        <f>O221*H221</f>
        <v>0</v>
      </c>
      <c r="Q221" s="245">
        <v>0.14999999999999999</v>
      </c>
      <c r="R221" s="245">
        <f>Q221*H221</f>
        <v>0.29999999999999999</v>
      </c>
      <c r="S221" s="245">
        <v>0</v>
      </c>
      <c r="T221" s="24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47" t="s">
        <v>176</v>
      </c>
      <c r="AT221" s="247" t="s">
        <v>228</v>
      </c>
      <c r="AU221" s="247" t="s">
        <v>92</v>
      </c>
      <c r="AY221" s="17" t="s">
        <v>134</v>
      </c>
      <c r="BE221" s="145">
        <f>IF(N221="základní",J221,0)</f>
        <v>0</v>
      </c>
      <c r="BF221" s="145">
        <f>IF(N221="snížená",J221,0)</f>
        <v>0</v>
      </c>
      <c r="BG221" s="145">
        <f>IF(N221="zákl. přenesená",J221,0)</f>
        <v>0</v>
      </c>
      <c r="BH221" s="145">
        <f>IF(N221="sníž. přenesená",J221,0)</f>
        <v>0</v>
      </c>
      <c r="BI221" s="145">
        <f>IF(N221="nulová",J221,0)</f>
        <v>0</v>
      </c>
      <c r="BJ221" s="17" t="s">
        <v>90</v>
      </c>
      <c r="BK221" s="145">
        <f>ROUND(I221*H221,2)</f>
        <v>0</v>
      </c>
      <c r="BL221" s="17" t="s">
        <v>141</v>
      </c>
      <c r="BM221" s="247" t="s">
        <v>297</v>
      </c>
    </row>
    <row r="222" s="2" customFormat="1">
      <c r="A222" s="40"/>
      <c r="B222" s="41"/>
      <c r="C222" s="42"/>
      <c r="D222" s="248" t="s">
        <v>143</v>
      </c>
      <c r="E222" s="42"/>
      <c r="F222" s="249" t="s">
        <v>291</v>
      </c>
      <c r="G222" s="42"/>
      <c r="H222" s="42"/>
      <c r="I222" s="250"/>
      <c r="J222" s="42"/>
      <c r="K222" s="42"/>
      <c r="L222" s="43"/>
      <c r="M222" s="251"/>
      <c r="N222" s="252"/>
      <c r="O222" s="93"/>
      <c r="P222" s="93"/>
      <c r="Q222" s="93"/>
      <c r="R222" s="93"/>
      <c r="S222" s="93"/>
      <c r="T222" s="94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7" t="s">
        <v>143</v>
      </c>
      <c r="AU222" s="17" t="s">
        <v>92</v>
      </c>
    </row>
    <row r="223" s="2" customFormat="1" ht="24.15" customHeight="1">
      <c r="A223" s="40"/>
      <c r="B223" s="41"/>
      <c r="C223" s="235" t="s">
        <v>298</v>
      </c>
      <c r="D223" s="235" t="s">
        <v>137</v>
      </c>
      <c r="E223" s="236" t="s">
        <v>299</v>
      </c>
      <c r="F223" s="237" t="s">
        <v>300</v>
      </c>
      <c r="G223" s="238" t="s">
        <v>148</v>
      </c>
      <c r="H223" s="239">
        <v>1</v>
      </c>
      <c r="I223" s="240"/>
      <c r="J223" s="241">
        <f>ROUND(I223*H223,2)</f>
        <v>0</v>
      </c>
      <c r="K223" s="242"/>
      <c r="L223" s="43"/>
      <c r="M223" s="243" t="s">
        <v>1</v>
      </c>
      <c r="N223" s="244" t="s">
        <v>47</v>
      </c>
      <c r="O223" s="93"/>
      <c r="P223" s="245">
        <f>O223*H223</f>
        <v>0</v>
      </c>
      <c r="Q223" s="245">
        <v>0.11241</v>
      </c>
      <c r="R223" s="245">
        <f>Q223*H223</f>
        <v>0.11241</v>
      </c>
      <c r="S223" s="245">
        <v>0</v>
      </c>
      <c r="T223" s="24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47" t="s">
        <v>141</v>
      </c>
      <c r="AT223" s="247" t="s">
        <v>137</v>
      </c>
      <c r="AU223" s="247" t="s">
        <v>92</v>
      </c>
      <c r="AY223" s="17" t="s">
        <v>134</v>
      </c>
      <c r="BE223" s="145">
        <f>IF(N223="základní",J223,0)</f>
        <v>0</v>
      </c>
      <c r="BF223" s="145">
        <f>IF(N223="snížená",J223,0)</f>
        <v>0</v>
      </c>
      <c r="BG223" s="145">
        <f>IF(N223="zákl. přenesená",J223,0)</f>
        <v>0</v>
      </c>
      <c r="BH223" s="145">
        <f>IF(N223="sníž. přenesená",J223,0)</f>
        <v>0</v>
      </c>
      <c r="BI223" s="145">
        <f>IF(N223="nulová",J223,0)</f>
        <v>0</v>
      </c>
      <c r="BJ223" s="17" t="s">
        <v>90</v>
      </c>
      <c r="BK223" s="145">
        <f>ROUND(I223*H223,2)</f>
        <v>0</v>
      </c>
      <c r="BL223" s="17" t="s">
        <v>141</v>
      </c>
      <c r="BM223" s="247" t="s">
        <v>301</v>
      </c>
    </row>
    <row r="224" s="2" customFormat="1">
      <c r="A224" s="40"/>
      <c r="B224" s="41"/>
      <c r="C224" s="42"/>
      <c r="D224" s="248" t="s">
        <v>143</v>
      </c>
      <c r="E224" s="42"/>
      <c r="F224" s="249" t="s">
        <v>302</v>
      </c>
      <c r="G224" s="42"/>
      <c r="H224" s="42"/>
      <c r="I224" s="250"/>
      <c r="J224" s="42"/>
      <c r="K224" s="42"/>
      <c r="L224" s="43"/>
      <c r="M224" s="251"/>
      <c r="N224" s="252"/>
      <c r="O224" s="93"/>
      <c r="P224" s="93"/>
      <c r="Q224" s="93"/>
      <c r="R224" s="93"/>
      <c r="S224" s="93"/>
      <c r="T224" s="94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7" t="s">
        <v>143</v>
      </c>
      <c r="AU224" s="17" t="s">
        <v>92</v>
      </c>
    </row>
    <row r="225" s="2" customFormat="1" ht="21.75" customHeight="1">
      <c r="A225" s="40"/>
      <c r="B225" s="41"/>
      <c r="C225" s="276" t="s">
        <v>303</v>
      </c>
      <c r="D225" s="276" t="s">
        <v>228</v>
      </c>
      <c r="E225" s="277" t="s">
        <v>304</v>
      </c>
      <c r="F225" s="278" t="s">
        <v>305</v>
      </c>
      <c r="G225" s="279" t="s">
        <v>148</v>
      </c>
      <c r="H225" s="280">
        <v>1</v>
      </c>
      <c r="I225" s="281"/>
      <c r="J225" s="282">
        <f>ROUND(I225*H225,2)</f>
        <v>0</v>
      </c>
      <c r="K225" s="283"/>
      <c r="L225" s="284"/>
      <c r="M225" s="285" t="s">
        <v>1</v>
      </c>
      <c r="N225" s="286" t="s">
        <v>47</v>
      </c>
      <c r="O225" s="93"/>
      <c r="P225" s="245">
        <f>O225*H225</f>
        <v>0</v>
      </c>
      <c r="Q225" s="245">
        <v>0.0061000000000000004</v>
      </c>
      <c r="R225" s="245">
        <f>Q225*H225</f>
        <v>0.0061000000000000004</v>
      </c>
      <c r="S225" s="245">
        <v>0</v>
      </c>
      <c r="T225" s="24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47" t="s">
        <v>176</v>
      </c>
      <c r="AT225" s="247" t="s">
        <v>228</v>
      </c>
      <c r="AU225" s="247" t="s">
        <v>92</v>
      </c>
      <c r="AY225" s="17" t="s">
        <v>134</v>
      </c>
      <c r="BE225" s="145">
        <f>IF(N225="základní",J225,0)</f>
        <v>0</v>
      </c>
      <c r="BF225" s="145">
        <f>IF(N225="snížená",J225,0)</f>
        <v>0</v>
      </c>
      <c r="BG225" s="145">
        <f>IF(N225="zákl. přenesená",J225,0)</f>
        <v>0</v>
      </c>
      <c r="BH225" s="145">
        <f>IF(N225="sníž. přenesená",J225,0)</f>
        <v>0</v>
      </c>
      <c r="BI225" s="145">
        <f>IF(N225="nulová",J225,0)</f>
        <v>0</v>
      </c>
      <c r="BJ225" s="17" t="s">
        <v>90</v>
      </c>
      <c r="BK225" s="145">
        <f>ROUND(I225*H225,2)</f>
        <v>0</v>
      </c>
      <c r="BL225" s="17" t="s">
        <v>141</v>
      </c>
      <c r="BM225" s="247" t="s">
        <v>306</v>
      </c>
    </row>
    <row r="226" s="2" customFormat="1">
      <c r="A226" s="40"/>
      <c r="B226" s="41"/>
      <c r="C226" s="42"/>
      <c r="D226" s="248" t="s">
        <v>143</v>
      </c>
      <c r="E226" s="42"/>
      <c r="F226" s="249" t="s">
        <v>305</v>
      </c>
      <c r="G226" s="42"/>
      <c r="H226" s="42"/>
      <c r="I226" s="250"/>
      <c r="J226" s="42"/>
      <c r="K226" s="42"/>
      <c r="L226" s="43"/>
      <c r="M226" s="251"/>
      <c r="N226" s="252"/>
      <c r="O226" s="93"/>
      <c r="P226" s="93"/>
      <c r="Q226" s="93"/>
      <c r="R226" s="93"/>
      <c r="S226" s="93"/>
      <c r="T226" s="94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7" t="s">
        <v>143</v>
      </c>
      <c r="AU226" s="17" t="s">
        <v>92</v>
      </c>
    </row>
    <row r="227" s="2" customFormat="1" ht="33" customHeight="1">
      <c r="A227" s="40"/>
      <c r="B227" s="41"/>
      <c r="C227" s="235" t="s">
        <v>307</v>
      </c>
      <c r="D227" s="235" t="s">
        <v>137</v>
      </c>
      <c r="E227" s="236" t="s">
        <v>308</v>
      </c>
      <c r="F227" s="237" t="s">
        <v>309</v>
      </c>
      <c r="G227" s="238" t="s">
        <v>219</v>
      </c>
      <c r="H227" s="239">
        <v>17.199999999999999</v>
      </c>
      <c r="I227" s="240"/>
      <c r="J227" s="241">
        <f>ROUND(I227*H227,2)</f>
        <v>0</v>
      </c>
      <c r="K227" s="242"/>
      <c r="L227" s="43"/>
      <c r="M227" s="243" t="s">
        <v>1</v>
      </c>
      <c r="N227" s="244" t="s">
        <v>47</v>
      </c>
      <c r="O227" s="93"/>
      <c r="P227" s="245">
        <f>O227*H227</f>
        <v>0</v>
      </c>
      <c r="Q227" s="245">
        <v>0</v>
      </c>
      <c r="R227" s="245">
        <f>Q227*H227</f>
        <v>0</v>
      </c>
      <c r="S227" s="245">
        <v>0</v>
      </c>
      <c r="T227" s="24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47" t="s">
        <v>141</v>
      </c>
      <c r="AT227" s="247" t="s">
        <v>137</v>
      </c>
      <c r="AU227" s="247" t="s">
        <v>92</v>
      </c>
      <c r="AY227" s="17" t="s">
        <v>134</v>
      </c>
      <c r="BE227" s="145">
        <f>IF(N227="základní",J227,0)</f>
        <v>0</v>
      </c>
      <c r="BF227" s="145">
        <f>IF(N227="snížená",J227,0)</f>
        <v>0</v>
      </c>
      <c r="BG227" s="145">
        <f>IF(N227="zákl. přenesená",J227,0)</f>
        <v>0</v>
      </c>
      <c r="BH227" s="145">
        <f>IF(N227="sníž. přenesená",J227,0)</f>
        <v>0</v>
      </c>
      <c r="BI227" s="145">
        <f>IF(N227="nulová",J227,0)</f>
        <v>0</v>
      </c>
      <c r="BJ227" s="17" t="s">
        <v>90</v>
      </c>
      <c r="BK227" s="145">
        <f>ROUND(I227*H227,2)</f>
        <v>0</v>
      </c>
      <c r="BL227" s="17" t="s">
        <v>141</v>
      </c>
      <c r="BM227" s="247" t="s">
        <v>310</v>
      </c>
    </row>
    <row r="228" s="2" customFormat="1">
      <c r="A228" s="40"/>
      <c r="B228" s="41"/>
      <c r="C228" s="42"/>
      <c r="D228" s="248" t="s">
        <v>143</v>
      </c>
      <c r="E228" s="42"/>
      <c r="F228" s="249" t="s">
        <v>309</v>
      </c>
      <c r="G228" s="42"/>
      <c r="H228" s="42"/>
      <c r="I228" s="250"/>
      <c r="J228" s="42"/>
      <c r="K228" s="42"/>
      <c r="L228" s="43"/>
      <c r="M228" s="251"/>
      <c r="N228" s="252"/>
      <c r="O228" s="93"/>
      <c r="P228" s="93"/>
      <c r="Q228" s="93"/>
      <c r="R228" s="93"/>
      <c r="S228" s="93"/>
      <c r="T228" s="94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7" t="s">
        <v>143</v>
      </c>
      <c r="AU228" s="17" t="s">
        <v>92</v>
      </c>
    </row>
    <row r="229" s="2" customFormat="1">
      <c r="A229" s="40"/>
      <c r="B229" s="41"/>
      <c r="C229" s="42"/>
      <c r="D229" s="248" t="s">
        <v>144</v>
      </c>
      <c r="E229" s="42"/>
      <c r="F229" s="253" t="s">
        <v>311</v>
      </c>
      <c r="G229" s="42"/>
      <c r="H229" s="42"/>
      <c r="I229" s="250"/>
      <c r="J229" s="42"/>
      <c r="K229" s="42"/>
      <c r="L229" s="43"/>
      <c r="M229" s="251"/>
      <c r="N229" s="252"/>
      <c r="O229" s="93"/>
      <c r="P229" s="93"/>
      <c r="Q229" s="93"/>
      <c r="R229" s="93"/>
      <c r="S229" s="93"/>
      <c r="T229" s="94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7" t="s">
        <v>144</v>
      </c>
      <c r="AU229" s="17" t="s">
        <v>92</v>
      </c>
    </row>
    <row r="230" s="13" customFormat="1">
      <c r="A230" s="13"/>
      <c r="B230" s="254"/>
      <c r="C230" s="255"/>
      <c r="D230" s="248" t="s">
        <v>155</v>
      </c>
      <c r="E230" s="256" t="s">
        <v>1</v>
      </c>
      <c r="F230" s="257" t="s">
        <v>312</v>
      </c>
      <c r="G230" s="255"/>
      <c r="H230" s="258">
        <v>9</v>
      </c>
      <c r="I230" s="259"/>
      <c r="J230" s="255"/>
      <c r="K230" s="255"/>
      <c r="L230" s="260"/>
      <c r="M230" s="261"/>
      <c r="N230" s="262"/>
      <c r="O230" s="262"/>
      <c r="P230" s="262"/>
      <c r="Q230" s="262"/>
      <c r="R230" s="262"/>
      <c r="S230" s="262"/>
      <c r="T230" s="26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4" t="s">
        <v>155</v>
      </c>
      <c r="AU230" s="264" t="s">
        <v>92</v>
      </c>
      <c r="AV230" s="13" t="s">
        <v>92</v>
      </c>
      <c r="AW230" s="13" t="s">
        <v>36</v>
      </c>
      <c r="AX230" s="13" t="s">
        <v>82</v>
      </c>
      <c r="AY230" s="264" t="s">
        <v>134</v>
      </c>
    </row>
    <row r="231" s="13" customFormat="1">
      <c r="A231" s="13"/>
      <c r="B231" s="254"/>
      <c r="C231" s="255"/>
      <c r="D231" s="248" t="s">
        <v>155</v>
      </c>
      <c r="E231" s="256" t="s">
        <v>1</v>
      </c>
      <c r="F231" s="257" t="s">
        <v>313</v>
      </c>
      <c r="G231" s="255"/>
      <c r="H231" s="258">
        <v>8.1999999999999993</v>
      </c>
      <c r="I231" s="259"/>
      <c r="J231" s="255"/>
      <c r="K231" s="255"/>
      <c r="L231" s="260"/>
      <c r="M231" s="261"/>
      <c r="N231" s="262"/>
      <c r="O231" s="262"/>
      <c r="P231" s="262"/>
      <c r="Q231" s="262"/>
      <c r="R231" s="262"/>
      <c r="S231" s="262"/>
      <c r="T231" s="26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64" t="s">
        <v>155</v>
      </c>
      <c r="AU231" s="264" t="s">
        <v>92</v>
      </c>
      <c r="AV231" s="13" t="s">
        <v>92</v>
      </c>
      <c r="AW231" s="13" t="s">
        <v>36</v>
      </c>
      <c r="AX231" s="13" t="s">
        <v>82</v>
      </c>
      <c r="AY231" s="264" t="s">
        <v>134</v>
      </c>
    </row>
    <row r="232" s="14" customFormat="1">
      <c r="A232" s="14"/>
      <c r="B232" s="265"/>
      <c r="C232" s="266"/>
      <c r="D232" s="248" t="s">
        <v>155</v>
      </c>
      <c r="E232" s="267" t="s">
        <v>1</v>
      </c>
      <c r="F232" s="268" t="s">
        <v>167</v>
      </c>
      <c r="G232" s="266"/>
      <c r="H232" s="269">
        <v>17.199999999999999</v>
      </c>
      <c r="I232" s="270"/>
      <c r="J232" s="266"/>
      <c r="K232" s="266"/>
      <c r="L232" s="271"/>
      <c r="M232" s="272"/>
      <c r="N232" s="273"/>
      <c r="O232" s="273"/>
      <c r="P232" s="273"/>
      <c r="Q232" s="273"/>
      <c r="R232" s="273"/>
      <c r="S232" s="273"/>
      <c r="T232" s="27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75" t="s">
        <v>155</v>
      </c>
      <c r="AU232" s="275" t="s">
        <v>92</v>
      </c>
      <c r="AV232" s="14" t="s">
        <v>141</v>
      </c>
      <c r="AW232" s="14" t="s">
        <v>36</v>
      </c>
      <c r="AX232" s="14" t="s">
        <v>90</v>
      </c>
      <c r="AY232" s="275" t="s">
        <v>134</v>
      </c>
    </row>
    <row r="233" s="2" customFormat="1" ht="33" customHeight="1">
      <c r="A233" s="40"/>
      <c r="B233" s="41"/>
      <c r="C233" s="276" t="s">
        <v>314</v>
      </c>
      <c r="D233" s="276" t="s">
        <v>228</v>
      </c>
      <c r="E233" s="277" t="s">
        <v>315</v>
      </c>
      <c r="F233" s="278" t="s">
        <v>316</v>
      </c>
      <c r="G233" s="279" t="s">
        <v>148</v>
      </c>
      <c r="H233" s="280">
        <v>35</v>
      </c>
      <c r="I233" s="281"/>
      <c r="J233" s="282">
        <f>ROUND(I233*H233,2)</f>
        <v>0</v>
      </c>
      <c r="K233" s="283"/>
      <c r="L233" s="284"/>
      <c r="M233" s="285" t="s">
        <v>1</v>
      </c>
      <c r="N233" s="286" t="s">
        <v>47</v>
      </c>
      <c r="O233" s="93"/>
      <c r="P233" s="245">
        <f>O233*H233</f>
        <v>0</v>
      </c>
      <c r="Q233" s="245">
        <v>0</v>
      </c>
      <c r="R233" s="245">
        <f>Q233*H233</f>
        <v>0</v>
      </c>
      <c r="S233" s="245">
        <v>0</v>
      </c>
      <c r="T233" s="24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47" t="s">
        <v>176</v>
      </c>
      <c r="AT233" s="247" t="s">
        <v>228</v>
      </c>
      <c r="AU233" s="247" t="s">
        <v>92</v>
      </c>
      <c r="AY233" s="17" t="s">
        <v>134</v>
      </c>
      <c r="BE233" s="145">
        <f>IF(N233="základní",J233,0)</f>
        <v>0</v>
      </c>
      <c r="BF233" s="145">
        <f>IF(N233="snížená",J233,0)</f>
        <v>0</v>
      </c>
      <c r="BG233" s="145">
        <f>IF(N233="zákl. přenesená",J233,0)</f>
        <v>0</v>
      </c>
      <c r="BH233" s="145">
        <f>IF(N233="sníž. přenesená",J233,0)</f>
        <v>0</v>
      </c>
      <c r="BI233" s="145">
        <f>IF(N233="nulová",J233,0)</f>
        <v>0</v>
      </c>
      <c r="BJ233" s="17" t="s">
        <v>90</v>
      </c>
      <c r="BK233" s="145">
        <f>ROUND(I233*H233,2)</f>
        <v>0</v>
      </c>
      <c r="BL233" s="17" t="s">
        <v>141</v>
      </c>
      <c r="BM233" s="247" t="s">
        <v>317</v>
      </c>
    </row>
    <row r="234" s="2" customFormat="1">
      <c r="A234" s="40"/>
      <c r="B234" s="41"/>
      <c r="C234" s="42"/>
      <c r="D234" s="248" t="s">
        <v>143</v>
      </c>
      <c r="E234" s="42"/>
      <c r="F234" s="249" t="s">
        <v>316</v>
      </c>
      <c r="G234" s="42"/>
      <c r="H234" s="42"/>
      <c r="I234" s="250"/>
      <c r="J234" s="42"/>
      <c r="K234" s="42"/>
      <c r="L234" s="43"/>
      <c r="M234" s="251"/>
      <c r="N234" s="252"/>
      <c r="O234" s="93"/>
      <c r="P234" s="93"/>
      <c r="Q234" s="93"/>
      <c r="R234" s="93"/>
      <c r="S234" s="93"/>
      <c r="T234" s="94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7" t="s">
        <v>143</v>
      </c>
      <c r="AU234" s="17" t="s">
        <v>92</v>
      </c>
    </row>
    <row r="235" s="2" customFormat="1">
      <c r="A235" s="40"/>
      <c r="B235" s="41"/>
      <c r="C235" s="42"/>
      <c r="D235" s="248" t="s">
        <v>144</v>
      </c>
      <c r="E235" s="42"/>
      <c r="F235" s="253" t="s">
        <v>311</v>
      </c>
      <c r="G235" s="42"/>
      <c r="H235" s="42"/>
      <c r="I235" s="250"/>
      <c r="J235" s="42"/>
      <c r="K235" s="42"/>
      <c r="L235" s="43"/>
      <c r="M235" s="251"/>
      <c r="N235" s="252"/>
      <c r="O235" s="93"/>
      <c r="P235" s="93"/>
      <c r="Q235" s="93"/>
      <c r="R235" s="93"/>
      <c r="S235" s="93"/>
      <c r="T235" s="94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7" t="s">
        <v>144</v>
      </c>
      <c r="AU235" s="17" t="s">
        <v>92</v>
      </c>
    </row>
    <row r="236" s="13" customFormat="1">
      <c r="A236" s="13"/>
      <c r="B236" s="254"/>
      <c r="C236" s="255"/>
      <c r="D236" s="248" t="s">
        <v>155</v>
      </c>
      <c r="E236" s="256" t="s">
        <v>1</v>
      </c>
      <c r="F236" s="257" t="s">
        <v>312</v>
      </c>
      <c r="G236" s="255"/>
      <c r="H236" s="258">
        <v>9</v>
      </c>
      <c r="I236" s="259"/>
      <c r="J236" s="255"/>
      <c r="K236" s="255"/>
      <c r="L236" s="260"/>
      <c r="M236" s="261"/>
      <c r="N236" s="262"/>
      <c r="O236" s="262"/>
      <c r="P236" s="262"/>
      <c r="Q236" s="262"/>
      <c r="R236" s="262"/>
      <c r="S236" s="262"/>
      <c r="T236" s="26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64" t="s">
        <v>155</v>
      </c>
      <c r="AU236" s="264" t="s">
        <v>92</v>
      </c>
      <c r="AV236" s="13" t="s">
        <v>92</v>
      </c>
      <c r="AW236" s="13" t="s">
        <v>36</v>
      </c>
      <c r="AX236" s="13" t="s">
        <v>82</v>
      </c>
      <c r="AY236" s="264" t="s">
        <v>134</v>
      </c>
    </row>
    <row r="237" s="13" customFormat="1">
      <c r="A237" s="13"/>
      <c r="B237" s="254"/>
      <c r="C237" s="255"/>
      <c r="D237" s="248" t="s">
        <v>155</v>
      </c>
      <c r="E237" s="256" t="s">
        <v>1</v>
      </c>
      <c r="F237" s="257" t="s">
        <v>313</v>
      </c>
      <c r="G237" s="255"/>
      <c r="H237" s="258">
        <v>8.1999999999999993</v>
      </c>
      <c r="I237" s="259"/>
      <c r="J237" s="255"/>
      <c r="K237" s="255"/>
      <c r="L237" s="260"/>
      <c r="M237" s="261"/>
      <c r="N237" s="262"/>
      <c r="O237" s="262"/>
      <c r="P237" s="262"/>
      <c r="Q237" s="262"/>
      <c r="R237" s="262"/>
      <c r="S237" s="262"/>
      <c r="T237" s="26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4" t="s">
        <v>155</v>
      </c>
      <c r="AU237" s="264" t="s">
        <v>92</v>
      </c>
      <c r="AV237" s="13" t="s">
        <v>92</v>
      </c>
      <c r="AW237" s="13" t="s">
        <v>36</v>
      </c>
      <c r="AX237" s="13" t="s">
        <v>82</v>
      </c>
      <c r="AY237" s="264" t="s">
        <v>134</v>
      </c>
    </row>
    <row r="238" s="13" customFormat="1">
      <c r="A238" s="13"/>
      <c r="B238" s="254"/>
      <c r="C238" s="255"/>
      <c r="D238" s="248" t="s">
        <v>155</v>
      </c>
      <c r="E238" s="256" t="s">
        <v>1</v>
      </c>
      <c r="F238" s="257" t="s">
        <v>318</v>
      </c>
      <c r="G238" s="255"/>
      <c r="H238" s="258">
        <v>34.399999999999999</v>
      </c>
      <c r="I238" s="259"/>
      <c r="J238" s="255"/>
      <c r="K238" s="255"/>
      <c r="L238" s="260"/>
      <c r="M238" s="261"/>
      <c r="N238" s="262"/>
      <c r="O238" s="262"/>
      <c r="P238" s="262"/>
      <c r="Q238" s="262"/>
      <c r="R238" s="262"/>
      <c r="S238" s="262"/>
      <c r="T238" s="26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64" t="s">
        <v>155</v>
      </c>
      <c r="AU238" s="264" t="s">
        <v>92</v>
      </c>
      <c r="AV238" s="13" t="s">
        <v>92</v>
      </c>
      <c r="AW238" s="13" t="s">
        <v>36</v>
      </c>
      <c r="AX238" s="13" t="s">
        <v>82</v>
      </c>
      <c r="AY238" s="264" t="s">
        <v>134</v>
      </c>
    </row>
    <row r="239" s="13" customFormat="1">
      <c r="A239" s="13"/>
      <c r="B239" s="254"/>
      <c r="C239" s="255"/>
      <c r="D239" s="248" t="s">
        <v>155</v>
      </c>
      <c r="E239" s="256" t="s">
        <v>1</v>
      </c>
      <c r="F239" s="257" t="s">
        <v>319</v>
      </c>
      <c r="G239" s="255"/>
      <c r="H239" s="258">
        <v>35</v>
      </c>
      <c r="I239" s="259"/>
      <c r="J239" s="255"/>
      <c r="K239" s="255"/>
      <c r="L239" s="260"/>
      <c r="M239" s="261"/>
      <c r="N239" s="262"/>
      <c r="O239" s="262"/>
      <c r="P239" s="262"/>
      <c r="Q239" s="262"/>
      <c r="R239" s="262"/>
      <c r="S239" s="262"/>
      <c r="T239" s="26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64" t="s">
        <v>155</v>
      </c>
      <c r="AU239" s="264" t="s">
        <v>92</v>
      </c>
      <c r="AV239" s="13" t="s">
        <v>92</v>
      </c>
      <c r="AW239" s="13" t="s">
        <v>36</v>
      </c>
      <c r="AX239" s="13" t="s">
        <v>90</v>
      </c>
      <c r="AY239" s="264" t="s">
        <v>134</v>
      </c>
    </row>
    <row r="240" s="2" customFormat="1" ht="24.15" customHeight="1">
      <c r="A240" s="40"/>
      <c r="B240" s="41"/>
      <c r="C240" s="235" t="s">
        <v>320</v>
      </c>
      <c r="D240" s="235" t="s">
        <v>137</v>
      </c>
      <c r="E240" s="236" t="s">
        <v>321</v>
      </c>
      <c r="F240" s="237" t="s">
        <v>322</v>
      </c>
      <c r="G240" s="238" t="s">
        <v>148</v>
      </c>
      <c r="H240" s="239">
        <v>1463</v>
      </c>
      <c r="I240" s="240"/>
      <c r="J240" s="241">
        <f>ROUND(I240*H240,2)</f>
        <v>0</v>
      </c>
      <c r="K240" s="242"/>
      <c r="L240" s="43"/>
      <c r="M240" s="243" t="s">
        <v>1</v>
      </c>
      <c r="N240" s="244" t="s">
        <v>47</v>
      </c>
      <c r="O240" s="93"/>
      <c r="P240" s="245">
        <f>O240*H240</f>
        <v>0</v>
      </c>
      <c r="Q240" s="245">
        <v>0</v>
      </c>
      <c r="R240" s="245">
        <f>Q240*H240</f>
        <v>0</v>
      </c>
      <c r="S240" s="245">
        <v>0</v>
      </c>
      <c r="T240" s="24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47" t="s">
        <v>141</v>
      </c>
      <c r="AT240" s="247" t="s">
        <v>137</v>
      </c>
      <c r="AU240" s="247" t="s">
        <v>92</v>
      </c>
      <c r="AY240" s="17" t="s">
        <v>134</v>
      </c>
      <c r="BE240" s="145">
        <f>IF(N240="základní",J240,0)</f>
        <v>0</v>
      </c>
      <c r="BF240" s="145">
        <f>IF(N240="snížená",J240,0)</f>
        <v>0</v>
      </c>
      <c r="BG240" s="145">
        <f>IF(N240="zákl. přenesená",J240,0)</f>
        <v>0</v>
      </c>
      <c r="BH240" s="145">
        <f>IF(N240="sníž. přenesená",J240,0)</f>
        <v>0</v>
      </c>
      <c r="BI240" s="145">
        <f>IF(N240="nulová",J240,0)</f>
        <v>0</v>
      </c>
      <c r="BJ240" s="17" t="s">
        <v>90</v>
      </c>
      <c r="BK240" s="145">
        <f>ROUND(I240*H240,2)</f>
        <v>0</v>
      </c>
      <c r="BL240" s="17" t="s">
        <v>141</v>
      </c>
      <c r="BM240" s="247" t="s">
        <v>323</v>
      </c>
    </row>
    <row r="241" s="2" customFormat="1">
      <c r="A241" s="40"/>
      <c r="B241" s="41"/>
      <c r="C241" s="42"/>
      <c r="D241" s="248" t="s">
        <v>143</v>
      </c>
      <c r="E241" s="42"/>
      <c r="F241" s="249" t="s">
        <v>322</v>
      </c>
      <c r="G241" s="42"/>
      <c r="H241" s="42"/>
      <c r="I241" s="250"/>
      <c r="J241" s="42"/>
      <c r="K241" s="42"/>
      <c r="L241" s="43"/>
      <c r="M241" s="251"/>
      <c r="N241" s="252"/>
      <c r="O241" s="93"/>
      <c r="P241" s="93"/>
      <c r="Q241" s="93"/>
      <c r="R241" s="93"/>
      <c r="S241" s="93"/>
      <c r="T241" s="94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7" t="s">
        <v>143</v>
      </c>
      <c r="AU241" s="17" t="s">
        <v>92</v>
      </c>
    </row>
    <row r="242" s="2" customFormat="1">
      <c r="A242" s="40"/>
      <c r="B242" s="41"/>
      <c r="C242" s="42"/>
      <c r="D242" s="248" t="s">
        <v>144</v>
      </c>
      <c r="E242" s="42"/>
      <c r="F242" s="253" t="s">
        <v>324</v>
      </c>
      <c r="G242" s="42"/>
      <c r="H242" s="42"/>
      <c r="I242" s="250"/>
      <c r="J242" s="42"/>
      <c r="K242" s="42"/>
      <c r="L242" s="43"/>
      <c r="M242" s="251"/>
      <c r="N242" s="252"/>
      <c r="O242" s="93"/>
      <c r="P242" s="93"/>
      <c r="Q242" s="93"/>
      <c r="R242" s="93"/>
      <c r="S242" s="93"/>
      <c r="T242" s="94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7" t="s">
        <v>144</v>
      </c>
      <c r="AU242" s="17" t="s">
        <v>92</v>
      </c>
    </row>
    <row r="243" s="13" customFormat="1">
      <c r="A243" s="13"/>
      <c r="B243" s="254"/>
      <c r="C243" s="255"/>
      <c r="D243" s="248" t="s">
        <v>155</v>
      </c>
      <c r="E243" s="256" t="s">
        <v>1</v>
      </c>
      <c r="F243" s="257" t="s">
        <v>325</v>
      </c>
      <c r="G243" s="255"/>
      <c r="H243" s="258">
        <v>1462.05</v>
      </c>
      <c r="I243" s="259"/>
      <c r="J243" s="255"/>
      <c r="K243" s="255"/>
      <c r="L243" s="260"/>
      <c r="M243" s="261"/>
      <c r="N243" s="262"/>
      <c r="O243" s="262"/>
      <c r="P243" s="262"/>
      <c r="Q243" s="262"/>
      <c r="R243" s="262"/>
      <c r="S243" s="262"/>
      <c r="T243" s="26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64" t="s">
        <v>155</v>
      </c>
      <c r="AU243" s="264" t="s">
        <v>92</v>
      </c>
      <c r="AV243" s="13" t="s">
        <v>92</v>
      </c>
      <c r="AW243" s="13" t="s">
        <v>36</v>
      </c>
      <c r="AX243" s="13" t="s">
        <v>82</v>
      </c>
      <c r="AY243" s="264" t="s">
        <v>134</v>
      </c>
    </row>
    <row r="244" s="13" customFormat="1">
      <c r="A244" s="13"/>
      <c r="B244" s="254"/>
      <c r="C244" s="255"/>
      <c r="D244" s="248" t="s">
        <v>155</v>
      </c>
      <c r="E244" s="256" t="s">
        <v>1</v>
      </c>
      <c r="F244" s="257" t="s">
        <v>326</v>
      </c>
      <c r="G244" s="255"/>
      <c r="H244" s="258">
        <v>1463</v>
      </c>
      <c r="I244" s="259"/>
      <c r="J244" s="255"/>
      <c r="K244" s="255"/>
      <c r="L244" s="260"/>
      <c r="M244" s="261"/>
      <c r="N244" s="262"/>
      <c r="O244" s="262"/>
      <c r="P244" s="262"/>
      <c r="Q244" s="262"/>
      <c r="R244" s="262"/>
      <c r="S244" s="262"/>
      <c r="T244" s="26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64" t="s">
        <v>155</v>
      </c>
      <c r="AU244" s="264" t="s">
        <v>92</v>
      </c>
      <c r="AV244" s="13" t="s">
        <v>92</v>
      </c>
      <c r="AW244" s="13" t="s">
        <v>36</v>
      </c>
      <c r="AX244" s="13" t="s">
        <v>90</v>
      </c>
      <c r="AY244" s="264" t="s">
        <v>134</v>
      </c>
    </row>
    <row r="245" s="2" customFormat="1" ht="24.15" customHeight="1">
      <c r="A245" s="40"/>
      <c r="B245" s="41"/>
      <c r="C245" s="276" t="s">
        <v>327</v>
      </c>
      <c r="D245" s="276" t="s">
        <v>228</v>
      </c>
      <c r="E245" s="277" t="s">
        <v>328</v>
      </c>
      <c r="F245" s="278" t="s">
        <v>329</v>
      </c>
      <c r="G245" s="279" t="s">
        <v>148</v>
      </c>
      <c r="H245" s="280">
        <v>1463</v>
      </c>
      <c r="I245" s="281"/>
      <c r="J245" s="282">
        <f>ROUND(I245*H245,2)</f>
        <v>0</v>
      </c>
      <c r="K245" s="283"/>
      <c r="L245" s="284"/>
      <c r="M245" s="285" t="s">
        <v>1</v>
      </c>
      <c r="N245" s="286" t="s">
        <v>47</v>
      </c>
      <c r="O245" s="93"/>
      <c r="P245" s="245">
        <f>O245*H245</f>
        <v>0</v>
      </c>
      <c r="Q245" s="245">
        <v>0</v>
      </c>
      <c r="R245" s="245">
        <f>Q245*H245</f>
        <v>0</v>
      </c>
      <c r="S245" s="245">
        <v>0</v>
      </c>
      <c r="T245" s="24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47" t="s">
        <v>176</v>
      </c>
      <c r="AT245" s="247" t="s">
        <v>228</v>
      </c>
      <c r="AU245" s="247" t="s">
        <v>92</v>
      </c>
      <c r="AY245" s="17" t="s">
        <v>134</v>
      </c>
      <c r="BE245" s="145">
        <f>IF(N245="základní",J245,0)</f>
        <v>0</v>
      </c>
      <c r="BF245" s="145">
        <f>IF(N245="snížená",J245,0)</f>
        <v>0</v>
      </c>
      <c r="BG245" s="145">
        <f>IF(N245="zákl. přenesená",J245,0)</f>
        <v>0</v>
      </c>
      <c r="BH245" s="145">
        <f>IF(N245="sníž. přenesená",J245,0)</f>
        <v>0</v>
      </c>
      <c r="BI245" s="145">
        <f>IF(N245="nulová",J245,0)</f>
        <v>0</v>
      </c>
      <c r="BJ245" s="17" t="s">
        <v>90</v>
      </c>
      <c r="BK245" s="145">
        <f>ROUND(I245*H245,2)</f>
        <v>0</v>
      </c>
      <c r="BL245" s="17" t="s">
        <v>141</v>
      </c>
      <c r="BM245" s="247" t="s">
        <v>330</v>
      </c>
    </row>
    <row r="246" s="2" customFormat="1">
      <c r="A246" s="40"/>
      <c r="B246" s="41"/>
      <c r="C246" s="42"/>
      <c r="D246" s="248" t="s">
        <v>143</v>
      </c>
      <c r="E246" s="42"/>
      <c r="F246" s="249" t="s">
        <v>329</v>
      </c>
      <c r="G246" s="42"/>
      <c r="H246" s="42"/>
      <c r="I246" s="250"/>
      <c r="J246" s="42"/>
      <c r="K246" s="42"/>
      <c r="L246" s="43"/>
      <c r="M246" s="251"/>
      <c r="N246" s="252"/>
      <c r="O246" s="93"/>
      <c r="P246" s="93"/>
      <c r="Q246" s="93"/>
      <c r="R246" s="93"/>
      <c r="S246" s="93"/>
      <c r="T246" s="94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7" t="s">
        <v>143</v>
      </c>
      <c r="AU246" s="17" t="s">
        <v>92</v>
      </c>
    </row>
    <row r="247" s="13" customFormat="1">
      <c r="A247" s="13"/>
      <c r="B247" s="254"/>
      <c r="C247" s="255"/>
      <c r="D247" s="248" t="s">
        <v>155</v>
      </c>
      <c r="E247" s="256" t="s">
        <v>1</v>
      </c>
      <c r="F247" s="257" t="s">
        <v>325</v>
      </c>
      <c r="G247" s="255"/>
      <c r="H247" s="258">
        <v>1462.05</v>
      </c>
      <c r="I247" s="259"/>
      <c r="J247" s="255"/>
      <c r="K247" s="255"/>
      <c r="L247" s="260"/>
      <c r="M247" s="261"/>
      <c r="N247" s="262"/>
      <c r="O247" s="262"/>
      <c r="P247" s="262"/>
      <c r="Q247" s="262"/>
      <c r="R247" s="262"/>
      <c r="S247" s="262"/>
      <c r="T247" s="26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64" t="s">
        <v>155</v>
      </c>
      <c r="AU247" s="264" t="s">
        <v>92</v>
      </c>
      <c r="AV247" s="13" t="s">
        <v>92</v>
      </c>
      <c r="AW247" s="13" t="s">
        <v>36</v>
      </c>
      <c r="AX247" s="13" t="s">
        <v>82</v>
      </c>
      <c r="AY247" s="264" t="s">
        <v>134</v>
      </c>
    </row>
    <row r="248" s="13" customFormat="1">
      <c r="A248" s="13"/>
      <c r="B248" s="254"/>
      <c r="C248" s="255"/>
      <c r="D248" s="248" t="s">
        <v>155</v>
      </c>
      <c r="E248" s="256" t="s">
        <v>1</v>
      </c>
      <c r="F248" s="257" t="s">
        <v>326</v>
      </c>
      <c r="G248" s="255"/>
      <c r="H248" s="258">
        <v>1463</v>
      </c>
      <c r="I248" s="259"/>
      <c r="J248" s="255"/>
      <c r="K248" s="255"/>
      <c r="L248" s="260"/>
      <c r="M248" s="261"/>
      <c r="N248" s="262"/>
      <c r="O248" s="262"/>
      <c r="P248" s="262"/>
      <c r="Q248" s="262"/>
      <c r="R248" s="262"/>
      <c r="S248" s="262"/>
      <c r="T248" s="26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64" t="s">
        <v>155</v>
      </c>
      <c r="AU248" s="264" t="s">
        <v>92</v>
      </c>
      <c r="AV248" s="13" t="s">
        <v>92</v>
      </c>
      <c r="AW248" s="13" t="s">
        <v>36</v>
      </c>
      <c r="AX248" s="13" t="s">
        <v>90</v>
      </c>
      <c r="AY248" s="264" t="s">
        <v>134</v>
      </c>
    </row>
    <row r="249" s="2" customFormat="1" ht="24.15" customHeight="1">
      <c r="A249" s="40"/>
      <c r="B249" s="41"/>
      <c r="C249" s="235" t="s">
        <v>331</v>
      </c>
      <c r="D249" s="235" t="s">
        <v>137</v>
      </c>
      <c r="E249" s="236" t="s">
        <v>332</v>
      </c>
      <c r="F249" s="237" t="s">
        <v>333</v>
      </c>
      <c r="G249" s="238" t="s">
        <v>153</v>
      </c>
      <c r="H249" s="239">
        <v>590</v>
      </c>
      <c r="I249" s="240"/>
      <c r="J249" s="241">
        <f>ROUND(I249*H249,2)</f>
        <v>0</v>
      </c>
      <c r="K249" s="242"/>
      <c r="L249" s="43"/>
      <c r="M249" s="243" t="s">
        <v>1</v>
      </c>
      <c r="N249" s="244" t="s">
        <v>47</v>
      </c>
      <c r="O249" s="93"/>
      <c r="P249" s="245">
        <f>O249*H249</f>
        <v>0</v>
      </c>
      <c r="Q249" s="245">
        <v>0</v>
      </c>
      <c r="R249" s="245">
        <f>Q249*H249</f>
        <v>0</v>
      </c>
      <c r="S249" s="245">
        <v>0</v>
      </c>
      <c r="T249" s="24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47" t="s">
        <v>141</v>
      </c>
      <c r="AT249" s="247" t="s">
        <v>137</v>
      </c>
      <c r="AU249" s="247" t="s">
        <v>92</v>
      </c>
      <c r="AY249" s="17" t="s">
        <v>134</v>
      </c>
      <c r="BE249" s="145">
        <f>IF(N249="základní",J249,0)</f>
        <v>0</v>
      </c>
      <c r="BF249" s="145">
        <f>IF(N249="snížená",J249,0)</f>
        <v>0</v>
      </c>
      <c r="BG249" s="145">
        <f>IF(N249="zákl. přenesená",J249,0)</f>
        <v>0</v>
      </c>
      <c r="BH249" s="145">
        <f>IF(N249="sníž. přenesená",J249,0)</f>
        <v>0</v>
      </c>
      <c r="BI249" s="145">
        <f>IF(N249="nulová",J249,0)</f>
        <v>0</v>
      </c>
      <c r="BJ249" s="17" t="s">
        <v>90</v>
      </c>
      <c r="BK249" s="145">
        <f>ROUND(I249*H249,2)</f>
        <v>0</v>
      </c>
      <c r="BL249" s="17" t="s">
        <v>141</v>
      </c>
      <c r="BM249" s="247" t="s">
        <v>334</v>
      </c>
    </row>
    <row r="250" s="2" customFormat="1">
      <c r="A250" s="40"/>
      <c r="B250" s="41"/>
      <c r="C250" s="42"/>
      <c r="D250" s="248" t="s">
        <v>143</v>
      </c>
      <c r="E250" s="42"/>
      <c r="F250" s="249" t="s">
        <v>333</v>
      </c>
      <c r="G250" s="42"/>
      <c r="H250" s="42"/>
      <c r="I250" s="250"/>
      <c r="J250" s="42"/>
      <c r="K250" s="42"/>
      <c r="L250" s="43"/>
      <c r="M250" s="251"/>
      <c r="N250" s="252"/>
      <c r="O250" s="93"/>
      <c r="P250" s="93"/>
      <c r="Q250" s="93"/>
      <c r="R250" s="93"/>
      <c r="S250" s="93"/>
      <c r="T250" s="94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7" t="s">
        <v>143</v>
      </c>
      <c r="AU250" s="17" t="s">
        <v>92</v>
      </c>
    </row>
    <row r="251" s="2" customFormat="1">
      <c r="A251" s="40"/>
      <c r="B251" s="41"/>
      <c r="C251" s="42"/>
      <c r="D251" s="248" t="s">
        <v>144</v>
      </c>
      <c r="E251" s="42"/>
      <c r="F251" s="253" t="s">
        <v>335</v>
      </c>
      <c r="G251" s="42"/>
      <c r="H251" s="42"/>
      <c r="I251" s="250"/>
      <c r="J251" s="42"/>
      <c r="K251" s="42"/>
      <c r="L251" s="43"/>
      <c r="M251" s="251"/>
      <c r="N251" s="252"/>
      <c r="O251" s="93"/>
      <c r="P251" s="93"/>
      <c r="Q251" s="93"/>
      <c r="R251" s="93"/>
      <c r="S251" s="93"/>
      <c r="T251" s="94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7" t="s">
        <v>144</v>
      </c>
      <c r="AU251" s="17" t="s">
        <v>92</v>
      </c>
    </row>
    <row r="252" s="2" customFormat="1" ht="21.75" customHeight="1">
      <c r="A252" s="40"/>
      <c r="B252" s="41"/>
      <c r="C252" s="276" t="s">
        <v>336</v>
      </c>
      <c r="D252" s="276" t="s">
        <v>228</v>
      </c>
      <c r="E252" s="277" t="s">
        <v>337</v>
      </c>
      <c r="F252" s="278" t="s">
        <v>338</v>
      </c>
      <c r="G252" s="279" t="s">
        <v>153</v>
      </c>
      <c r="H252" s="280">
        <v>569</v>
      </c>
      <c r="I252" s="281"/>
      <c r="J252" s="282">
        <f>ROUND(I252*H252,2)</f>
        <v>0</v>
      </c>
      <c r="K252" s="283"/>
      <c r="L252" s="284"/>
      <c r="M252" s="285" t="s">
        <v>1</v>
      </c>
      <c r="N252" s="286" t="s">
        <v>47</v>
      </c>
      <c r="O252" s="93"/>
      <c r="P252" s="245">
        <f>O252*H252</f>
        <v>0</v>
      </c>
      <c r="Q252" s="245">
        <v>0</v>
      </c>
      <c r="R252" s="245">
        <f>Q252*H252</f>
        <v>0</v>
      </c>
      <c r="S252" s="245">
        <v>0</v>
      </c>
      <c r="T252" s="24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47" t="s">
        <v>176</v>
      </c>
      <c r="AT252" s="247" t="s">
        <v>228</v>
      </c>
      <c r="AU252" s="247" t="s">
        <v>92</v>
      </c>
      <c r="AY252" s="17" t="s">
        <v>134</v>
      </c>
      <c r="BE252" s="145">
        <f>IF(N252="základní",J252,0)</f>
        <v>0</v>
      </c>
      <c r="BF252" s="145">
        <f>IF(N252="snížená",J252,0)</f>
        <v>0</v>
      </c>
      <c r="BG252" s="145">
        <f>IF(N252="zákl. přenesená",J252,0)</f>
        <v>0</v>
      </c>
      <c r="BH252" s="145">
        <f>IF(N252="sníž. přenesená",J252,0)</f>
        <v>0</v>
      </c>
      <c r="BI252" s="145">
        <f>IF(N252="nulová",J252,0)</f>
        <v>0</v>
      </c>
      <c r="BJ252" s="17" t="s">
        <v>90</v>
      </c>
      <c r="BK252" s="145">
        <f>ROUND(I252*H252,2)</f>
        <v>0</v>
      </c>
      <c r="BL252" s="17" t="s">
        <v>141</v>
      </c>
      <c r="BM252" s="247" t="s">
        <v>339</v>
      </c>
    </row>
    <row r="253" s="2" customFormat="1">
      <c r="A253" s="40"/>
      <c r="B253" s="41"/>
      <c r="C253" s="42"/>
      <c r="D253" s="248" t="s">
        <v>143</v>
      </c>
      <c r="E253" s="42"/>
      <c r="F253" s="249" t="s">
        <v>338</v>
      </c>
      <c r="G253" s="42"/>
      <c r="H253" s="42"/>
      <c r="I253" s="250"/>
      <c r="J253" s="42"/>
      <c r="K253" s="42"/>
      <c r="L253" s="43"/>
      <c r="M253" s="251"/>
      <c r="N253" s="252"/>
      <c r="O253" s="93"/>
      <c r="P253" s="93"/>
      <c r="Q253" s="93"/>
      <c r="R253" s="93"/>
      <c r="S253" s="93"/>
      <c r="T253" s="94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7" t="s">
        <v>143</v>
      </c>
      <c r="AU253" s="17" t="s">
        <v>92</v>
      </c>
    </row>
    <row r="254" s="2" customFormat="1" ht="24.15" customHeight="1">
      <c r="A254" s="40"/>
      <c r="B254" s="41"/>
      <c r="C254" s="276" t="s">
        <v>340</v>
      </c>
      <c r="D254" s="276" t="s">
        <v>228</v>
      </c>
      <c r="E254" s="277" t="s">
        <v>341</v>
      </c>
      <c r="F254" s="278" t="s">
        <v>342</v>
      </c>
      <c r="G254" s="279" t="s">
        <v>153</v>
      </c>
      <c r="H254" s="280">
        <v>2</v>
      </c>
      <c r="I254" s="281"/>
      <c r="J254" s="282">
        <f>ROUND(I254*H254,2)</f>
        <v>0</v>
      </c>
      <c r="K254" s="283"/>
      <c r="L254" s="284"/>
      <c r="M254" s="285" t="s">
        <v>1</v>
      </c>
      <c r="N254" s="286" t="s">
        <v>47</v>
      </c>
      <c r="O254" s="93"/>
      <c r="P254" s="245">
        <f>O254*H254</f>
        <v>0</v>
      </c>
      <c r="Q254" s="245">
        <v>0.13100000000000001</v>
      </c>
      <c r="R254" s="245">
        <f>Q254*H254</f>
        <v>0.26200000000000001</v>
      </c>
      <c r="S254" s="245">
        <v>0</v>
      </c>
      <c r="T254" s="24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47" t="s">
        <v>176</v>
      </c>
      <c r="AT254" s="247" t="s">
        <v>228</v>
      </c>
      <c r="AU254" s="247" t="s">
        <v>92</v>
      </c>
      <c r="AY254" s="17" t="s">
        <v>134</v>
      </c>
      <c r="BE254" s="145">
        <f>IF(N254="základní",J254,0)</f>
        <v>0</v>
      </c>
      <c r="BF254" s="145">
        <f>IF(N254="snížená",J254,0)</f>
        <v>0</v>
      </c>
      <c r="BG254" s="145">
        <f>IF(N254="zákl. přenesená",J254,0)</f>
        <v>0</v>
      </c>
      <c r="BH254" s="145">
        <f>IF(N254="sníž. přenesená",J254,0)</f>
        <v>0</v>
      </c>
      <c r="BI254" s="145">
        <f>IF(N254="nulová",J254,0)</f>
        <v>0</v>
      </c>
      <c r="BJ254" s="17" t="s">
        <v>90</v>
      </c>
      <c r="BK254" s="145">
        <f>ROUND(I254*H254,2)</f>
        <v>0</v>
      </c>
      <c r="BL254" s="17" t="s">
        <v>141</v>
      </c>
      <c r="BM254" s="247" t="s">
        <v>343</v>
      </c>
    </row>
    <row r="255" s="2" customFormat="1">
      <c r="A255" s="40"/>
      <c r="B255" s="41"/>
      <c r="C255" s="42"/>
      <c r="D255" s="248" t="s">
        <v>143</v>
      </c>
      <c r="E255" s="42"/>
      <c r="F255" s="249" t="s">
        <v>342</v>
      </c>
      <c r="G255" s="42"/>
      <c r="H255" s="42"/>
      <c r="I255" s="250"/>
      <c r="J255" s="42"/>
      <c r="K255" s="42"/>
      <c r="L255" s="43"/>
      <c r="M255" s="251"/>
      <c r="N255" s="252"/>
      <c r="O255" s="93"/>
      <c r="P255" s="93"/>
      <c r="Q255" s="93"/>
      <c r="R255" s="93"/>
      <c r="S255" s="93"/>
      <c r="T255" s="94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7" t="s">
        <v>143</v>
      </c>
      <c r="AU255" s="17" t="s">
        <v>92</v>
      </c>
    </row>
    <row r="256" s="2" customFormat="1" ht="16.5" customHeight="1">
      <c r="A256" s="40"/>
      <c r="B256" s="41"/>
      <c r="C256" s="235" t="s">
        <v>344</v>
      </c>
      <c r="D256" s="235" t="s">
        <v>137</v>
      </c>
      <c r="E256" s="236" t="s">
        <v>345</v>
      </c>
      <c r="F256" s="237" t="s">
        <v>346</v>
      </c>
      <c r="G256" s="238" t="s">
        <v>153</v>
      </c>
      <c r="H256" s="239">
        <v>19.16</v>
      </c>
      <c r="I256" s="240"/>
      <c r="J256" s="241">
        <f>ROUND(I256*H256,2)</f>
        <v>0</v>
      </c>
      <c r="K256" s="242"/>
      <c r="L256" s="43"/>
      <c r="M256" s="243" t="s">
        <v>1</v>
      </c>
      <c r="N256" s="244" t="s">
        <v>47</v>
      </c>
      <c r="O256" s="93"/>
      <c r="P256" s="245">
        <f>O256*H256</f>
        <v>0</v>
      </c>
      <c r="Q256" s="245">
        <v>0</v>
      </c>
      <c r="R256" s="245">
        <f>Q256*H256</f>
        <v>0</v>
      </c>
      <c r="S256" s="245">
        <v>0</v>
      </c>
      <c r="T256" s="24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47" t="s">
        <v>141</v>
      </c>
      <c r="AT256" s="247" t="s">
        <v>137</v>
      </c>
      <c r="AU256" s="247" t="s">
        <v>92</v>
      </c>
      <c r="AY256" s="17" t="s">
        <v>134</v>
      </c>
      <c r="BE256" s="145">
        <f>IF(N256="základní",J256,0)</f>
        <v>0</v>
      </c>
      <c r="BF256" s="145">
        <f>IF(N256="snížená",J256,0)</f>
        <v>0</v>
      </c>
      <c r="BG256" s="145">
        <f>IF(N256="zákl. přenesená",J256,0)</f>
        <v>0</v>
      </c>
      <c r="BH256" s="145">
        <f>IF(N256="sníž. přenesená",J256,0)</f>
        <v>0</v>
      </c>
      <c r="BI256" s="145">
        <f>IF(N256="nulová",J256,0)</f>
        <v>0</v>
      </c>
      <c r="BJ256" s="17" t="s">
        <v>90</v>
      </c>
      <c r="BK256" s="145">
        <f>ROUND(I256*H256,2)</f>
        <v>0</v>
      </c>
      <c r="BL256" s="17" t="s">
        <v>141</v>
      </c>
      <c r="BM256" s="247" t="s">
        <v>347</v>
      </c>
    </row>
    <row r="257" s="2" customFormat="1">
      <c r="A257" s="40"/>
      <c r="B257" s="41"/>
      <c r="C257" s="42"/>
      <c r="D257" s="248" t="s">
        <v>143</v>
      </c>
      <c r="E257" s="42"/>
      <c r="F257" s="249" t="s">
        <v>348</v>
      </c>
      <c r="G257" s="42"/>
      <c r="H257" s="42"/>
      <c r="I257" s="250"/>
      <c r="J257" s="42"/>
      <c r="K257" s="42"/>
      <c r="L257" s="43"/>
      <c r="M257" s="251"/>
      <c r="N257" s="252"/>
      <c r="O257" s="93"/>
      <c r="P257" s="93"/>
      <c r="Q257" s="93"/>
      <c r="R257" s="93"/>
      <c r="S257" s="93"/>
      <c r="T257" s="94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7" t="s">
        <v>143</v>
      </c>
      <c r="AU257" s="17" t="s">
        <v>92</v>
      </c>
    </row>
    <row r="258" s="2" customFormat="1">
      <c r="A258" s="40"/>
      <c r="B258" s="41"/>
      <c r="C258" s="42"/>
      <c r="D258" s="248" t="s">
        <v>144</v>
      </c>
      <c r="E258" s="42"/>
      <c r="F258" s="253" t="s">
        <v>349</v>
      </c>
      <c r="G258" s="42"/>
      <c r="H258" s="42"/>
      <c r="I258" s="250"/>
      <c r="J258" s="42"/>
      <c r="K258" s="42"/>
      <c r="L258" s="43"/>
      <c r="M258" s="251"/>
      <c r="N258" s="252"/>
      <c r="O258" s="93"/>
      <c r="P258" s="93"/>
      <c r="Q258" s="93"/>
      <c r="R258" s="93"/>
      <c r="S258" s="93"/>
      <c r="T258" s="94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7" t="s">
        <v>144</v>
      </c>
      <c r="AU258" s="17" t="s">
        <v>92</v>
      </c>
    </row>
    <row r="259" s="13" customFormat="1">
      <c r="A259" s="13"/>
      <c r="B259" s="254"/>
      <c r="C259" s="255"/>
      <c r="D259" s="248" t="s">
        <v>155</v>
      </c>
      <c r="E259" s="256" t="s">
        <v>1</v>
      </c>
      <c r="F259" s="257" t="s">
        <v>350</v>
      </c>
      <c r="G259" s="255"/>
      <c r="H259" s="258">
        <v>19.16</v>
      </c>
      <c r="I259" s="259"/>
      <c r="J259" s="255"/>
      <c r="K259" s="255"/>
      <c r="L259" s="260"/>
      <c r="M259" s="261"/>
      <c r="N259" s="262"/>
      <c r="O259" s="262"/>
      <c r="P259" s="262"/>
      <c r="Q259" s="262"/>
      <c r="R259" s="262"/>
      <c r="S259" s="262"/>
      <c r="T259" s="26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64" t="s">
        <v>155</v>
      </c>
      <c r="AU259" s="264" t="s">
        <v>92</v>
      </c>
      <c r="AV259" s="13" t="s">
        <v>92</v>
      </c>
      <c r="AW259" s="13" t="s">
        <v>36</v>
      </c>
      <c r="AX259" s="13" t="s">
        <v>82</v>
      </c>
      <c r="AY259" s="264" t="s">
        <v>134</v>
      </c>
    </row>
    <row r="260" s="14" customFormat="1">
      <c r="A260" s="14"/>
      <c r="B260" s="265"/>
      <c r="C260" s="266"/>
      <c r="D260" s="248" t="s">
        <v>155</v>
      </c>
      <c r="E260" s="267" t="s">
        <v>1</v>
      </c>
      <c r="F260" s="268" t="s">
        <v>167</v>
      </c>
      <c r="G260" s="266"/>
      <c r="H260" s="269">
        <v>19.16</v>
      </c>
      <c r="I260" s="270"/>
      <c r="J260" s="266"/>
      <c r="K260" s="266"/>
      <c r="L260" s="271"/>
      <c r="M260" s="272"/>
      <c r="N260" s="273"/>
      <c r="O260" s="273"/>
      <c r="P260" s="273"/>
      <c r="Q260" s="273"/>
      <c r="R260" s="273"/>
      <c r="S260" s="273"/>
      <c r="T260" s="27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75" t="s">
        <v>155</v>
      </c>
      <c r="AU260" s="275" t="s">
        <v>92</v>
      </c>
      <c r="AV260" s="14" t="s">
        <v>141</v>
      </c>
      <c r="AW260" s="14" t="s">
        <v>36</v>
      </c>
      <c r="AX260" s="14" t="s">
        <v>90</v>
      </c>
      <c r="AY260" s="275" t="s">
        <v>134</v>
      </c>
    </row>
    <row r="261" s="2" customFormat="1" ht="24.15" customHeight="1">
      <c r="A261" s="40"/>
      <c r="B261" s="41"/>
      <c r="C261" s="235" t="s">
        <v>351</v>
      </c>
      <c r="D261" s="235" t="s">
        <v>137</v>
      </c>
      <c r="E261" s="236" t="s">
        <v>352</v>
      </c>
      <c r="F261" s="237" t="s">
        <v>353</v>
      </c>
      <c r="G261" s="238" t="s">
        <v>153</v>
      </c>
      <c r="H261" s="239">
        <v>258</v>
      </c>
      <c r="I261" s="240"/>
      <c r="J261" s="241">
        <f>ROUND(I261*H261,2)</f>
        <v>0</v>
      </c>
      <c r="K261" s="242"/>
      <c r="L261" s="43"/>
      <c r="M261" s="243" t="s">
        <v>1</v>
      </c>
      <c r="N261" s="244" t="s">
        <v>47</v>
      </c>
      <c r="O261" s="93"/>
      <c r="P261" s="245">
        <f>O261*H261</f>
        <v>0</v>
      </c>
      <c r="Q261" s="245">
        <v>0</v>
      </c>
      <c r="R261" s="245">
        <f>Q261*H261</f>
        <v>0</v>
      </c>
      <c r="S261" s="245">
        <v>0</v>
      </c>
      <c r="T261" s="24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47" t="s">
        <v>141</v>
      </c>
      <c r="AT261" s="247" t="s">
        <v>137</v>
      </c>
      <c r="AU261" s="247" t="s">
        <v>92</v>
      </c>
      <c r="AY261" s="17" t="s">
        <v>134</v>
      </c>
      <c r="BE261" s="145">
        <f>IF(N261="základní",J261,0)</f>
        <v>0</v>
      </c>
      <c r="BF261" s="145">
        <f>IF(N261="snížená",J261,0)</f>
        <v>0</v>
      </c>
      <c r="BG261" s="145">
        <f>IF(N261="zákl. přenesená",J261,0)</f>
        <v>0</v>
      </c>
      <c r="BH261" s="145">
        <f>IF(N261="sníž. přenesená",J261,0)</f>
        <v>0</v>
      </c>
      <c r="BI261" s="145">
        <f>IF(N261="nulová",J261,0)</f>
        <v>0</v>
      </c>
      <c r="BJ261" s="17" t="s">
        <v>90</v>
      </c>
      <c r="BK261" s="145">
        <f>ROUND(I261*H261,2)</f>
        <v>0</v>
      </c>
      <c r="BL261" s="17" t="s">
        <v>141</v>
      </c>
      <c r="BM261" s="247" t="s">
        <v>354</v>
      </c>
    </row>
    <row r="262" s="2" customFormat="1">
      <c r="A262" s="40"/>
      <c r="B262" s="41"/>
      <c r="C262" s="42"/>
      <c r="D262" s="248" t="s">
        <v>143</v>
      </c>
      <c r="E262" s="42"/>
      <c r="F262" s="249" t="s">
        <v>353</v>
      </c>
      <c r="G262" s="42"/>
      <c r="H262" s="42"/>
      <c r="I262" s="250"/>
      <c r="J262" s="42"/>
      <c r="K262" s="42"/>
      <c r="L262" s="43"/>
      <c r="M262" s="251"/>
      <c r="N262" s="252"/>
      <c r="O262" s="93"/>
      <c r="P262" s="93"/>
      <c r="Q262" s="93"/>
      <c r="R262" s="93"/>
      <c r="S262" s="93"/>
      <c r="T262" s="94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7" t="s">
        <v>143</v>
      </c>
      <c r="AU262" s="17" t="s">
        <v>92</v>
      </c>
    </row>
    <row r="263" s="2" customFormat="1">
      <c r="A263" s="40"/>
      <c r="B263" s="41"/>
      <c r="C263" s="42"/>
      <c r="D263" s="248" t="s">
        <v>144</v>
      </c>
      <c r="E263" s="42"/>
      <c r="F263" s="253" t="s">
        <v>355</v>
      </c>
      <c r="G263" s="42"/>
      <c r="H263" s="42"/>
      <c r="I263" s="250"/>
      <c r="J263" s="42"/>
      <c r="K263" s="42"/>
      <c r="L263" s="43"/>
      <c r="M263" s="251"/>
      <c r="N263" s="252"/>
      <c r="O263" s="93"/>
      <c r="P263" s="93"/>
      <c r="Q263" s="93"/>
      <c r="R263" s="93"/>
      <c r="S263" s="93"/>
      <c r="T263" s="94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7" t="s">
        <v>144</v>
      </c>
      <c r="AU263" s="17" t="s">
        <v>92</v>
      </c>
    </row>
    <row r="264" s="13" customFormat="1">
      <c r="A264" s="13"/>
      <c r="B264" s="254"/>
      <c r="C264" s="255"/>
      <c r="D264" s="248" t="s">
        <v>155</v>
      </c>
      <c r="E264" s="256" t="s">
        <v>1</v>
      </c>
      <c r="F264" s="257" t="s">
        <v>356</v>
      </c>
      <c r="G264" s="255"/>
      <c r="H264" s="258">
        <v>258</v>
      </c>
      <c r="I264" s="259"/>
      <c r="J264" s="255"/>
      <c r="K264" s="255"/>
      <c r="L264" s="260"/>
      <c r="M264" s="261"/>
      <c r="N264" s="262"/>
      <c r="O264" s="262"/>
      <c r="P264" s="262"/>
      <c r="Q264" s="262"/>
      <c r="R264" s="262"/>
      <c r="S264" s="262"/>
      <c r="T264" s="26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64" t="s">
        <v>155</v>
      </c>
      <c r="AU264" s="264" t="s">
        <v>92</v>
      </c>
      <c r="AV264" s="13" t="s">
        <v>92</v>
      </c>
      <c r="AW264" s="13" t="s">
        <v>36</v>
      </c>
      <c r="AX264" s="13" t="s">
        <v>90</v>
      </c>
      <c r="AY264" s="264" t="s">
        <v>134</v>
      </c>
    </row>
    <row r="265" s="2" customFormat="1" ht="21.75" customHeight="1">
      <c r="A265" s="40"/>
      <c r="B265" s="41"/>
      <c r="C265" s="276" t="s">
        <v>357</v>
      </c>
      <c r="D265" s="276" t="s">
        <v>228</v>
      </c>
      <c r="E265" s="277" t="s">
        <v>358</v>
      </c>
      <c r="F265" s="278" t="s">
        <v>359</v>
      </c>
      <c r="G265" s="279" t="s">
        <v>153</v>
      </c>
      <c r="H265" s="280">
        <v>209.5</v>
      </c>
      <c r="I265" s="281"/>
      <c r="J265" s="282">
        <f>ROUND(I265*H265,2)</f>
        <v>0</v>
      </c>
      <c r="K265" s="283"/>
      <c r="L265" s="284"/>
      <c r="M265" s="285" t="s">
        <v>1</v>
      </c>
      <c r="N265" s="286" t="s">
        <v>47</v>
      </c>
      <c r="O265" s="93"/>
      <c r="P265" s="245">
        <f>O265*H265</f>
        <v>0</v>
      </c>
      <c r="Q265" s="245">
        <v>0</v>
      </c>
      <c r="R265" s="245">
        <f>Q265*H265</f>
        <v>0</v>
      </c>
      <c r="S265" s="245">
        <v>0</v>
      </c>
      <c r="T265" s="24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47" t="s">
        <v>176</v>
      </c>
      <c r="AT265" s="247" t="s">
        <v>228</v>
      </c>
      <c r="AU265" s="247" t="s">
        <v>92</v>
      </c>
      <c r="AY265" s="17" t="s">
        <v>134</v>
      </c>
      <c r="BE265" s="145">
        <f>IF(N265="základní",J265,0)</f>
        <v>0</v>
      </c>
      <c r="BF265" s="145">
        <f>IF(N265="snížená",J265,0)</f>
        <v>0</v>
      </c>
      <c r="BG265" s="145">
        <f>IF(N265="zákl. přenesená",J265,0)</f>
        <v>0</v>
      </c>
      <c r="BH265" s="145">
        <f>IF(N265="sníž. přenesená",J265,0)</f>
        <v>0</v>
      </c>
      <c r="BI265" s="145">
        <f>IF(N265="nulová",J265,0)</f>
        <v>0</v>
      </c>
      <c r="BJ265" s="17" t="s">
        <v>90</v>
      </c>
      <c r="BK265" s="145">
        <f>ROUND(I265*H265,2)</f>
        <v>0</v>
      </c>
      <c r="BL265" s="17" t="s">
        <v>141</v>
      </c>
      <c r="BM265" s="247" t="s">
        <v>360</v>
      </c>
    </row>
    <row r="266" s="2" customFormat="1">
      <c r="A266" s="40"/>
      <c r="B266" s="41"/>
      <c r="C266" s="42"/>
      <c r="D266" s="248" t="s">
        <v>143</v>
      </c>
      <c r="E266" s="42"/>
      <c r="F266" s="249" t="s">
        <v>359</v>
      </c>
      <c r="G266" s="42"/>
      <c r="H266" s="42"/>
      <c r="I266" s="250"/>
      <c r="J266" s="42"/>
      <c r="K266" s="42"/>
      <c r="L266" s="43"/>
      <c r="M266" s="251"/>
      <c r="N266" s="252"/>
      <c r="O266" s="93"/>
      <c r="P266" s="93"/>
      <c r="Q266" s="93"/>
      <c r="R266" s="93"/>
      <c r="S266" s="93"/>
      <c r="T266" s="94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7" t="s">
        <v>143</v>
      </c>
      <c r="AU266" s="17" t="s">
        <v>92</v>
      </c>
    </row>
    <row r="267" s="13" customFormat="1">
      <c r="A267" s="13"/>
      <c r="B267" s="254"/>
      <c r="C267" s="255"/>
      <c r="D267" s="248" t="s">
        <v>155</v>
      </c>
      <c r="E267" s="256" t="s">
        <v>1</v>
      </c>
      <c r="F267" s="257" t="s">
        <v>361</v>
      </c>
      <c r="G267" s="255"/>
      <c r="H267" s="258">
        <v>209.5</v>
      </c>
      <c r="I267" s="259"/>
      <c r="J267" s="255"/>
      <c r="K267" s="255"/>
      <c r="L267" s="260"/>
      <c r="M267" s="261"/>
      <c r="N267" s="262"/>
      <c r="O267" s="262"/>
      <c r="P267" s="262"/>
      <c r="Q267" s="262"/>
      <c r="R267" s="262"/>
      <c r="S267" s="262"/>
      <c r="T267" s="26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64" t="s">
        <v>155</v>
      </c>
      <c r="AU267" s="264" t="s">
        <v>92</v>
      </c>
      <c r="AV267" s="13" t="s">
        <v>92</v>
      </c>
      <c r="AW267" s="13" t="s">
        <v>36</v>
      </c>
      <c r="AX267" s="13" t="s">
        <v>90</v>
      </c>
      <c r="AY267" s="264" t="s">
        <v>134</v>
      </c>
    </row>
    <row r="268" s="2" customFormat="1" ht="24.15" customHeight="1">
      <c r="A268" s="40"/>
      <c r="B268" s="41"/>
      <c r="C268" s="276" t="s">
        <v>362</v>
      </c>
      <c r="D268" s="276" t="s">
        <v>228</v>
      </c>
      <c r="E268" s="277" t="s">
        <v>363</v>
      </c>
      <c r="F268" s="278" t="s">
        <v>364</v>
      </c>
      <c r="G268" s="279" t="s">
        <v>153</v>
      </c>
      <c r="H268" s="280">
        <v>48.5</v>
      </c>
      <c r="I268" s="281"/>
      <c r="J268" s="282">
        <f>ROUND(I268*H268,2)</f>
        <v>0</v>
      </c>
      <c r="K268" s="283"/>
      <c r="L268" s="284"/>
      <c r="M268" s="285" t="s">
        <v>1</v>
      </c>
      <c r="N268" s="286" t="s">
        <v>47</v>
      </c>
      <c r="O268" s="93"/>
      <c r="P268" s="245">
        <f>O268*H268</f>
        <v>0</v>
      </c>
      <c r="Q268" s="245">
        <v>0</v>
      </c>
      <c r="R268" s="245">
        <f>Q268*H268</f>
        <v>0</v>
      </c>
      <c r="S268" s="245">
        <v>0</v>
      </c>
      <c r="T268" s="24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47" t="s">
        <v>176</v>
      </c>
      <c r="AT268" s="247" t="s">
        <v>228</v>
      </c>
      <c r="AU268" s="247" t="s">
        <v>92</v>
      </c>
      <c r="AY268" s="17" t="s">
        <v>134</v>
      </c>
      <c r="BE268" s="145">
        <f>IF(N268="základní",J268,0)</f>
        <v>0</v>
      </c>
      <c r="BF268" s="145">
        <f>IF(N268="snížená",J268,0)</f>
        <v>0</v>
      </c>
      <c r="BG268" s="145">
        <f>IF(N268="zákl. přenesená",J268,0)</f>
        <v>0</v>
      </c>
      <c r="BH268" s="145">
        <f>IF(N268="sníž. přenesená",J268,0)</f>
        <v>0</v>
      </c>
      <c r="BI268" s="145">
        <f>IF(N268="nulová",J268,0)</f>
        <v>0</v>
      </c>
      <c r="BJ268" s="17" t="s">
        <v>90</v>
      </c>
      <c r="BK268" s="145">
        <f>ROUND(I268*H268,2)</f>
        <v>0</v>
      </c>
      <c r="BL268" s="17" t="s">
        <v>141</v>
      </c>
      <c r="BM268" s="247" t="s">
        <v>365</v>
      </c>
    </row>
    <row r="269" s="2" customFormat="1">
      <c r="A269" s="40"/>
      <c r="B269" s="41"/>
      <c r="C269" s="42"/>
      <c r="D269" s="248" t="s">
        <v>143</v>
      </c>
      <c r="E269" s="42"/>
      <c r="F269" s="249" t="s">
        <v>364</v>
      </c>
      <c r="G269" s="42"/>
      <c r="H269" s="42"/>
      <c r="I269" s="250"/>
      <c r="J269" s="42"/>
      <c r="K269" s="42"/>
      <c r="L269" s="43"/>
      <c r="M269" s="251"/>
      <c r="N269" s="252"/>
      <c r="O269" s="93"/>
      <c r="P269" s="93"/>
      <c r="Q269" s="93"/>
      <c r="R269" s="93"/>
      <c r="S269" s="93"/>
      <c r="T269" s="94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7" t="s">
        <v>143</v>
      </c>
      <c r="AU269" s="17" t="s">
        <v>92</v>
      </c>
    </row>
    <row r="270" s="2" customFormat="1">
      <c r="A270" s="40"/>
      <c r="B270" s="41"/>
      <c r="C270" s="42"/>
      <c r="D270" s="248" t="s">
        <v>144</v>
      </c>
      <c r="E270" s="42"/>
      <c r="F270" s="253" t="s">
        <v>366</v>
      </c>
      <c r="G270" s="42"/>
      <c r="H270" s="42"/>
      <c r="I270" s="250"/>
      <c r="J270" s="42"/>
      <c r="K270" s="42"/>
      <c r="L270" s="43"/>
      <c r="M270" s="251"/>
      <c r="N270" s="252"/>
      <c r="O270" s="93"/>
      <c r="P270" s="93"/>
      <c r="Q270" s="93"/>
      <c r="R270" s="93"/>
      <c r="S270" s="93"/>
      <c r="T270" s="94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7" t="s">
        <v>144</v>
      </c>
      <c r="AU270" s="17" t="s">
        <v>92</v>
      </c>
    </row>
    <row r="271" s="2" customFormat="1" ht="24.15" customHeight="1">
      <c r="A271" s="40"/>
      <c r="B271" s="41"/>
      <c r="C271" s="235" t="s">
        <v>367</v>
      </c>
      <c r="D271" s="235" t="s">
        <v>137</v>
      </c>
      <c r="E271" s="236" t="s">
        <v>368</v>
      </c>
      <c r="F271" s="237" t="s">
        <v>369</v>
      </c>
      <c r="G271" s="238" t="s">
        <v>148</v>
      </c>
      <c r="H271" s="239">
        <v>27</v>
      </c>
      <c r="I271" s="240"/>
      <c r="J271" s="241">
        <f>ROUND(I271*H271,2)</f>
        <v>0</v>
      </c>
      <c r="K271" s="242"/>
      <c r="L271" s="43"/>
      <c r="M271" s="243" t="s">
        <v>1</v>
      </c>
      <c r="N271" s="244" t="s">
        <v>47</v>
      </c>
      <c r="O271" s="93"/>
      <c r="P271" s="245">
        <f>O271*H271</f>
        <v>0</v>
      </c>
      <c r="Q271" s="245">
        <v>0</v>
      </c>
      <c r="R271" s="245">
        <f>Q271*H271</f>
        <v>0</v>
      </c>
      <c r="S271" s="245">
        <v>0</v>
      </c>
      <c r="T271" s="24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47" t="s">
        <v>141</v>
      </c>
      <c r="AT271" s="247" t="s">
        <v>137</v>
      </c>
      <c r="AU271" s="247" t="s">
        <v>92</v>
      </c>
      <c r="AY271" s="17" t="s">
        <v>134</v>
      </c>
      <c r="BE271" s="145">
        <f>IF(N271="základní",J271,0)</f>
        <v>0</v>
      </c>
      <c r="BF271" s="145">
        <f>IF(N271="snížená",J271,0)</f>
        <v>0</v>
      </c>
      <c r="BG271" s="145">
        <f>IF(N271="zákl. přenesená",J271,0)</f>
        <v>0</v>
      </c>
      <c r="BH271" s="145">
        <f>IF(N271="sníž. přenesená",J271,0)</f>
        <v>0</v>
      </c>
      <c r="BI271" s="145">
        <f>IF(N271="nulová",J271,0)</f>
        <v>0</v>
      </c>
      <c r="BJ271" s="17" t="s">
        <v>90</v>
      </c>
      <c r="BK271" s="145">
        <f>ROUND(I271*H271,2)</f>
        <v>0</v>
      </c>
      <c r="BL271" s="17" t="s">
        <v>141</v>
      </c>
      <c r="BM271" s="247" t="s">
        <v>370</v>
      </c>
    </row>
    <row r="272" s="2" customFormat="1">
      <c r="A272" s="40"/>
      <c r="B272" s="41"/>
      <c r="C272" s="42"/>
      <c r="D272" s="248" t="s">
        <v>143</v>
      </c>
      <c r="E272" s="42"/>
      <c r="F272" s="249" t="s">
        <v>369</v>
      </c>
      <c r="G272" s="42"/>
      <c r="H272" s="42"/>
      <c r="I272" s="250"/>
      <c r="J272" s="42"/>
      <c r="K272" s="42"/>
      <c r="L272" s="43"/>
      <c r="M272" s="251"/>
      <c r="N272" s="252"/>
      <c r="O272" s="93"/>
      <c r="P272" s="93"/>
      <c r="Q272" s="93"/>
      <c r="R272" s="93"/>
      <c r="S272" s="93"/>
      <c r="T272" s="94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7" t="s">
        <v>143</v>
      </c>
      <c r="AU272" s="17" t="s">
        <v>92</v>
      </c>
    </row>
    <row r="273" s="2" customFormat="1">
      <c r="A273" s="40"/>
      <c r="B273" s="41"/>
      <c r="C273" s="42"/>
      <c r="D273" s="248" t="s">
        <v>144</v>
      </c>
      <c r="E273" s="42"/>
      <c r="F273" s="253" t="s">
        <v>371</v>
      </c>
      <c r="G273" s="42"/>
      <c r="H273" s="42"/>
      <c r="I273" s="250"/>
      <c r="J273" s="42"/>
      <c r="K273" s="42"/>
      <c r="L273" s="43"/>
      <c r="M273" s="251"/>
      <c r="N273" s="252"/>
      <c r="O273" s="93"/>
      <c r="P273" s="93"/>
      <c r="Q273" s="93"/>
      <c r="R273" s="93"/>
      <c r="S273" s="93"/>
      <c r="T273" s="94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7" t="s">
        <v>144</v>
      </c>
      <c r="AU273" s="17" t="s">
        <v>92</v>
      </c>
    </row>
    <row r="274" s="2" customFormat="1" ht="24.15" customHeight="1">
      <c r="A274" s="40"/>
      <c r="B274" s="41"/>
      <c r="C274" s="235" t="s">
        <v>372</v>
      </c>
      <c r="D274" s="235" t="s">
        <v>137</v>
      </c>
      <c r="E274" s="236" t="s">
        <v>373</v>
      </c>
      <c r="F274" s="237" t="s">
        <v>374</v>
      </c>
      <c r="G274" s="238" t="s">
        <v>219</v>
      </c>
      <c r="H274" s="239">
        <v>9.8000000000000007</v>
      </c>
      <c r="I274" s="240"/>
      <c r="J274" s="241">
        <f>ROUND(I274*H274,2)</f>
        <v>0</v>
      </c>
      <c r="K274" s="242"/>
      <c r="L274" s="43"/>
      <c r="M274" s="243" t="s">
        <v>1</v>
      </c>
      <c r="N274" s="244" t="s">
        <v>47</v>
      </c>
      <c r="O274" s="93"/>
      <c r="P274" s="245">
        <f>O274*H274</f>
        <v>0</v>
      </c>
      <c r="Q274" s="245">
        <v>0</v>
      </c>
      <c r="R274" s="245">
        <f>Q274*H274</f>
        <v>0</v>
      </c>
      <c r="S274" s="245">
        <v>0</v>
      </c>
      <c r="T274" s="24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47" t="s">
        <v>141</v>
      </c>
      <c r="AT274" s="247" t="s">
        <v>137</v>
      </c>
      <c r="AU274" s="247" t="s">
        <v>92</v>
      </c>
      <c r="AY274" s="17" t="s">
        <v>134</v>
      </c>
      <c r="BE274" s="145">
        <f>IF(N274="základní",J274,0)</f>
        <v>0</v>
      </c>
      <c r="BF274" s="145">
        <f>IF(N274="snížená",J274,0)</f>
        <v>0</v>
      </c>
      <c r="BG274" s="145">
        <f>IF(N274="zákl. přenesená",J274,0)</f>
        <v>0</v>
      </c>
      <c r="BH274" s="145">
        <f>IF(N274="sníž. přenesená",J274,0)</f>
        <v>0</v>
      </c>
      <c r="BI274" s="145">
        <f>IF(N274="nulová",J274,0)</f>
        <v>0</v>
      </c>
      <c r="BJ274" s="17" t="s">
        <v>90</v>
      </c>
      <c r="BK274" s="145">
        <f>ROUND(I274*H274,2)</f>
        <v>0</v>
      </c>
      <c r="BL274" s="17" t="s">
        <v>141</v>
      </c>
      <c r="BM274" s="247" t="s">
        <v>375</v>
      </c>
    </row>
    <row r="275" s="2" customFormat="1">
      <c r="A275" s="40"/>
      <c r="B275" s="41"/>
      <c r="C275" s="42"/>
      <c r="D275" s="248" t="s">
        <v>143</v>
      </c>
      <c r="E275" s="42"/>
      <c r="F275" s="249" t="s">
        <v>374</v>
      </c>
      <c r="G275" s="42"/>
      <c r="H275" s="42"/>
      <c r="I275" s="250"/>
      <c r="J275" s="42"/>
      <c r="K275" s="42"/>
      <c r="L275" s="43"/>
      <c r="M275" s="251"/>
      <c r="N275" s="252"/>
      <c r="O275" s="93"/>
      <c r="P275" s="93"/>
      <c r="Q275" s="93"/>
      <c r="R275" s="93"/>
      <c r="S275" s="93"/>
      <c r="T275" s="94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7" t="s">
        <v>143</v>
      </c>
      <c r="AU275" s="17" t="s">
        <v>92</v>
      </c>
    </row>
    <row r="276" s="2" customFormat="1">
      <c r="A276" s="40"/>
      <c r="B276" s="41"/>
      <c r="C276" s="42"/>
      <c r="D276" s="248" t="s">
        <v>144</v>
      </c>
      <c r="E276" s="42"/>
      <c r="F276" s="253" t="s">
        <v>376</v>
      </c>
      <c r="G276" s="42"/>
      <c r="H276" s="42"/>
      <c r="I276" s="250"/>
      <c r="J276" s="42"/>
      <c r="K276" s="42"/>
      <c r="L276" s="43"/>
      <c r="M276" s="251"/>
      <c r="N276" s="252"/>
      <c r="O276" s="93"/>
      <c r="P276" s="93"/>
      <c r="Q276" s="93"/>
      <c r="R276" s="93"/>
      <c r="S276" s="93"/>
      <c r="T276" s="94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7" t="s">
        <v>144</v>
      </c>
      <c r="AU276" s="17" t="s">
        <v>92</v>
      </c>
    </row>
    <row r="277" s="2" customFormat="1" ht="21.75" customHeight="1">
      <c r="A277" s="40"/>
      <c r="B277" s="41"/>
      <c r="C277" s="235" t="s">
        <v>377</v>
      </c>
      <c r="D277" s="235" t="s">
        <v>137</v>
      </c>
      <c r="E277" s="236" t="s">
        <v>378</v>
      </c>
      <c r="F277" s="237" t="s">
        <v>379</v>
      </c>
      <c r="G277" s="238" t="s">
        <v>140</v>
      </c>
      <c r="H277" s="239">
        <v>1.54</v>
      </c>
      <c r="I277" s="240"/>
      <c r="J277" s="241">
        <f>ROUND(I277*H277,2)</f>
        <v>0</v>
      </c>
      <c r="K277" s="242"/>
      <c r="L277" s="43"/>
      <c r="M277" s="243" t="s">
        <v>1</v>
      </c>
      <c r="N277" s="244" t="s">
        <v>47</v>
      </c>
      <c r="O277" s="93"/>
      <c r="P277" s="245">
        <f>O277*H277</f>
        <v>0</v>
      </c>
      <c r="Q277" s="245">
        <v>0</v>
      </c>
      <c r="R277" s="245">
        <f>Q277*H277</f>
        <v>0</v>
      </c>
      <c r="S277" s="245">
        <v>0</v>
      </c>
      <c r="T277" s="24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47" t="s">
        <v>141</v>
      </c>
      <c r="AT277" s="247" t="s">
        <v>137</v>
      </c>
      <c r="AU277" s="247" t="s">
        <v>92</v>
      </c>
      <c r="AY277" s="17" t="s">
        <v>134</v>
      </c>
      <c r="BE277" s="145">
        <f>IF(N277="základní",J277,0)</f>
        <v>0</v>
      </c>
      <c r="BF277" s="145">
        <f>IF(N277="snížená",J277,0)</f>
        <v>0</v>
      </c>
      <c r="BG277" s="145">
        <f>IF(N277="zákl. přenesená",J277,0)</f>
        <v>0</v>
      </c>
      <c r="BH277" s="145">
        <f>IF(N277="sníž. přenesená",J277,0)</f>
        <v>0</v>
      </c>
      <c r="BI277" s="145">
        <f>IF(N277="nulová",J277,0)</f>
        <v>0</v>
      </c>
      <c r="BJ277" s="17" t="s">
        <v>90</v>
      </c>
      <c r="BK277" s="145">
        <f>ROUND(I277*H277,2)</f>
        <v>0</v>
      </c>
      <c r="BL277" s="17" t="s">
        <v>141</v>
      </c>
      <c r="BM277" s="247" t="s">
        <v>380</v>
      </c>
    </row>
    <row r="278" s="2" customFormat="1">
      <c r="A278" s="40"/>
      <c r="B278" s="41"/>
      <c r="C278" s="42"/>
      <c r="D278" s="248" t="s">
        <v>143</v>
      </c>
      <c r="E278" s="42"/>
      <c r="F278" s="249" t="s">
        <v>379</v>
      </c>
      <c r="G278" s="42"/>
      <c r="H278" s="42"/>
      <c r="I278" s="250"/>
      <c r="J278" s="42"/>
      <c r="K278" s="42"/>
      <c r="L278" s="43"/>
      <c r="M278" s="251"/>
      <c r="N278" s="252"/>
      <c r="O278" s="93"/>
      <c r="P278" s="93"/>
      <c r="Q278" s="93"/>
      <c r="R278" s="93"/>
      <c r="S278" s="93"/>
      <c r="T278" s="94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7" t="s">
        <v>143</v>
      </c>
      <c r="AU278" s="17" t="s">
        <v>92</v>
      </c>
    </row>
    <row r="279" s="2" customFormat="1">
      <c r="A279" s="40"/>
      <c r="B279" s="41"/>
      <c r="C279" s="42"/>
      <c r="D279" s="248" t="s">
        <v>144</v>
      </c>
      <c r="E279" s="42"/>
      <c r="F279" s="253" t="s">
        <v>381</v>
      </c>
      <c r="G279" s="42"/>
      <c r="H279" s="42"/>
      <c r="I279" s="250"/>
      <c r="J279" s="42"/>
      <c r="K279" s="42"/>
      <c r="L279" s="43"/>
      <c r="M279" s="251"/>
      <c r="N279" s="252"/>
      <c r="O279" s="93"/>
      <c r="P279" s="93"/>
      <c r="Q279" s="93"/>
      <c r="R279" s="93"/>
      <c r="S279" s="93"/>
      <c r="T279" s="94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7" t="s">
        <v>144</v>
      </c>
      <c r="AU279" s="17" t="s">
        <v>92</v>
      </c>
    </row>
    <row r="280" s="13" customFormat="1">
      <c r="A280" s="13"/>
      <c r="B280" s="254"/>
      <c r="C280" s="255"/>
      <c r="D280" s="248" t="s">
        <v>155</v>
      </c>
      <c r="E280" s="256" t="s">
        <v>1</v>
      </c>
      <c r="F280" s="257" t="s">
        <v>382</v>
      </c>
      <c r="G280" s="255"/>
      <c r="H280" s="258">
        <v>1.54</v>
      </c>
      <c r="I280" s="259"/>
      <c r="J280" s="255"/>
      <c r="K280" s="255"/>
      <c r="L280" s="260"/>
      <c r="M280" s="261"/>
      <c r="N280" s="262"/>
      <c r="O280" s="262"/>
      <c r="P280" s="262"/>
      <c r="Q280" s="262"/>
      <c r="R280" s="262"/>
      <c r="S280" s="262"/>
      <c r="T280" s="26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64" t="s">
        <v>155</v>
      </c>
      <c r="AU280" s="264" t="s">
        <v>92</v>
      </c>
      <c r="AV280" s="13" t="s">
        <v>92</v>
      </c>
      <c r="AW280" s="13" t="s">
        <v>36</v>
      </c>
      <c r="AX280" s="13" t="s">
        <v>82</v>
      </c>
      <c r="AY280" s="264" t="s">
        <v>134</v>
      </c>
    </row>
    <row r="281" s="14" customFormat="1">
      <c r="A281" s="14"/>
      <c r="B281" s="265"/>
      <c r="C281" s="266"/>
      <c r="D281" s="248" t="s">
        <v>155</v>
      </c>
      <c r="E281" s="267" t="s">
        <v>1</v>
      </c>
      <c r="F281" s="268" t="s">
        <v>167</v>
      </c>
      <c r="G281" s="266"/>
      <c r="H281" s="269">
        <v>1.54</v>
      </c>
      <c r="I281" s="270"/>
      <c r="J281" s="266"/>
      <c r="K281" s="266"/>
      <c r="L281" s="271"/>
      <c r="M281" s="272"/>
      <c r="N281" s="273"/>
      <c r="O281" s="273"/>
      <c r="P281" s="273"/>
      <c r="Q281" s="273"/>
      <c r="R281" s="273"/>
      <c r="S281" s="273"/>
      <c r="T281" s="27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75" t="s">
        <v>155</v>
      </c>
      <c r="AU281" s="275" t="s">
        <v>92</v>
      </c>
      <c r="AV281" s="14" t="s">
        <v>141</v>
      </c>
      <c r="AW281" s="14" t="s">
        <v>36</v>
      </c>
      <c r="AX281" s="14" t="s">
        <v>90</v>
      </c>
      <c r="AY281" s="275" t="s">
        <v>134</v>
      </c>
    </row>
    <row r="282" s="2" customFormat="1" ht="24.15" customHeight="1">
      <c r="A282" s="40"/>
      <c r="B282" s="41"/>
      <c r="C282" s="235" t="s">
        <v>383</v>
      </c>
      <c r="D282" s="235" t="s">
        <v>137</v>
      </c>
      <c r="E282" s="236" t="s">
        <v>384</v>
      </c>
      <c r="F282" s="237" t="s">
        <v>385</v>
      </c>
      <c r="G282" s="238" t="s">
        <v>159</v>
      </c>
      <c r="H282" s="239">
        <v>0.12</v>
      </c>
      <c r="I282" s="240"/>
      <c r="J282" s="241">
        <f>ROUND(I282*H282,2)</f>
        <v>0</v>
      </c>
      <c r="K282" s="242"/>
      <c r="L282" s="43"/>
      <c r="M282" s="243" t="s">
        <v>1</v>
      </c>
      <c r="N282" s="244" t="s">
        <v>47</v>
      </c>
      <c r="O282" s="93"/>
      <c r="P282" s="245">
        <f>O282*H282</f>
        <v>0</v>
      </c>
      <c r="Q282" s="245">
        <v>0</v>
      </c>
      <c r="R282" s="245">
        <f>Q282*H282</f>
        <v>0</v>
      </c>
      <c r="S282" s="245">
        <v>0</v>
      </c>
      <c r="T282" s="24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47" t="s">
        <v>141</v>
      </c>
      <c r="AT282" s="247" t="s">
        <v>137</v>
      </c>
      <c r="AU282" s="247" t="s">
        <v>92</v>
      </c>
      <c r="AY282" s="17" t="s">
        <v>134</v>
      </c>
      <c r="BE282" s="145">
        <f>IF(N282="základní",J282,0)</f>
        <v>0</v>
      </c>
      <c r="BF282" s="145">
        <f>IF(N282="snížená",J282,0)</f>
        <v>0</v>
      </c>
      <c r="BG282" s="145">
        <f>IF(N282="zákl. přenesená",J282,0)</f>
        <v>0</v>
      </c>
      <c r="BH282" s="145">
        <f>IF(N282="sníž. přenesená",J282,0)</f>
        <v>0</v>
      </c>
      <c r="BI282" s="145">
        <f>IF(N282="nulová",J282,0)</f>
        <v>0</v>
      </c>
      <c r="BJ282" s="17" t="s">
        <v>90</v>
      </c>
      <c r="BK282" s="145">
        <f>ROUND(I282*H282,2)</f>
        <v>0</v>
      </c>
      <c r="BL282" s="17" t="s">
        <v>141</v>
      </c>
      <c r="BM282" s="247" t="s">
        <v>386</v>
      </c>
    </row>
    <row r="283" s="2" customFormat="1">
      <c r="A283" s="40"/>
      <c r="B283" s="41"/>
      <c r="C283" s="42"/>
      <c r="D283" s="248" t="s">
        <v>143</v>
      </c>
      <c r="E283" s="42"/>
      <c r="F283" s="249" t="s">
        <v>385</v>
      </c>
      <c r="G283" s="42"/>
      <c r="H283" s="42"/>
      <c r="I283" s="250"/>
      <c r="J283" s="42"/>
      <c r="K283" s="42"/>
      <c r="L283" s="43"/>
      <c r="M283" s="251"/>
      <c r="N283" s="252"/>
      <c r="O283" s="93"/>
      <c r="P283" s="93"/>
      <c r="Q283" s="93"/>
      <c r="R283" s="93"/>
      <c r="S283" s="93"/>
      <c r="T283" s="94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7" t="s">
        <v>143</v>
      </c>
      <c r="AU283" s="17" t="s">
        <v>92</v>
      </c>
    </row>
    <row r="284" s="2" customFormat="1">
      <c r="A284" s="40"/>
      <c r="B284" s="41"/>
      <c r="C284" s="42"/>
      <c r="D284" s="248" t="s">
        <v>144</v>
      </c>
      <c r="E284" s="42"/>
      <c r="F284" s="253" t="s">
        <v>387</v>
      </c>
      <c r="G284" s="42"/>
      <c r="H284" s="42"/>
      <c r="I284" s="250"/>
      <c r="J284" s="42"/>
      <c r="K284" s="42"/>
      <c r="L284" s="43"/>
      <c r="M284" s="251"/>
      <c r="N284" s="252"/>
      <c r="O284" s="93"/>
      <c r="P284" s="93"/>
      <c r="Q284" s="93"/>
      <c r="R284" s="93"/>
      <c r="S284" s="93"/>
      <c r="T284" s="94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7" t="s">
        <v>144</v>
      </c>
      <c r="AU284" s="17" t="s">
        <v>92</v>
      </c>
    </row>
    <row r="285" s="2" customFormat="1" ht="24.15" customHeight="1">
      <c r="A285" s="40"/>
      <c r="B285" s="41"/>
      <c r="C285" s="235" t="s">
        <v>388</v>
      </c>
      <c r="D285" s="235" t="s">
        <v>137</v>
      </c>
      <c r="E285" s="236" t="s">
        <v>389</v>
      </c>
      <c r="F285" s="237" t="s">
        <v>390</v>
      </c>
      <c r="G285" s="238" t="s">
        <v>153</v>
      </c>
      <c r="H285" s="239">
        <v>12.699999999999999</v>
      </c>
      <c r="I285" s="240"/>
      <c r="J285" s="241">
        <f>ROUND(I285*H285,2)</f>
        <v>0</v>
      </c>
      <c r="K285" s="242"/>
      <c r="L285" s="43"/>
      <c r="M285" s="243" t="s">
        <v>1</v>
      </c>
      <c r="N285" s="244" t="s">
        <v>47</v>
      </c>
      <c r="O285" s="93"/>
      <c r="P285" s="245">
        <f>O285*H285</f>
        <v>0</v>
      </c>
      <c r="Q285" s="245">
        <v>0</v>
      </c>
      <c r="R285" s="245">
        <f>Q285*H285</f>
        <v>0</v>
      </c>
      <c r="S285" s="245">
        <v>0</v>
      </c>
      <c r="T285" s="24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47" t="s">
        <v>141</v>
      </c>
      <c r="AT285" s="247" t="s">
        <v>137</v>
      </c>
      <c r="AU285" s="247" t="s">
        <v>92</v>
      </c>
      <c r="AY285" s="17" t="s">
        <v>134</v>
      </c>
      <c r="BE285" s="145">
        <f>IF(N285="základní",J285,0)</f>
        <v>0</v>
      </c>
      <c r="BF285" s="145">
        <f>IF(N285="snížená",J285,0)</f>
        <v>0</v>
      </c>
      <c r="BG285" s="145">
        <f>IF(N285="zákl. přenesená",J285,0)</f>
        <v>0</v>
      </c>
      <c r="BH285" s="145">
        <f>IF(N285="sníž. přenesená",J285,0)</f>
        <v>0</v>
      </c>
      <c r="BI285" s="145">
        <f>IF(N285="nulová",J285,0)</f>
        <v>0</v>
      </c>
      <c r="BJ285" s="17" t="s">
        <v>90</v>
      </c>
      <c r="BK285" s="145">
        <f>ROUND(I285*H285,2)</f>
        <v>0</v>
      </c>
      <c r="BL285" s="17" t="s">
        <v>141</v>
      </c>
      <c r="BM285" s="247" t="s">
        <v>391</v>
      </c>
    </row>
    <row r="286" s="2" customFormat="1">
      <c r="A286" s="40"/>
      <c r="B286" s="41"/>
      <c r="C286" s="42"/>
      <c r="D286" s="248" t="s">
        <v>143</v>
      </c>
      <c r="E286" s="42"/>
      <c r="F286" s="249" t="s">
        <v>390</v>
      </c>
      <c r="G286" s="42"/>
      <c r="H286" s="42"/>
      <c r="I286" s="250"/>
      <c r="J286" s="42"/>
      <c r="K286" s="42"/>
      <c r="L286" s="43"/>
      <c r="M286" s="251"/>
      <c r="N286" s="252"/>
      <c r="O286" s="93"/>
      <c r="P286" s="93"/>
      <c r="Q286" s="93"/>
      <c r="R286" s="93"/>
      <c r="S286" s="93"/>
      <c r="T286" s="94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7" t="s">
        <v>143</v>
      </c>
      <c r="AU286" s="17" t="s">
        <v>92</v>
      </c>
    </row>
    <row r="287" s="2" customFormat="1">
      <c r="A287" s="40"/>
      <c r="B287" s="41"/>
      <c r="C287" s="42"/>
      <c r="D287" s="248" t="s">
        <v>144</v>
      </c>
      <c r="E287" s="42"/>
      <c r="F287" s="253" t="s">
        <v>392</v>
      </c>
      <c r="G287" s="42"/>
      <c r="H287" s="42"/>
      <c r="I287" s="250"/>
      <c r="J287" s="42"/>
      <c r="K287" s="42"/>
      <c r="L287" s="43"/>
      <c r="M287" s="251"/>
      <c r="N287" s="252"/>
      <c r="O287" s="93"/>
      <c r="P287" s="93"/>
      <c r="Q287" s="93"/>
      <c r="R287" s="93"/>
      <c r="S287" s="93"/>
      <c r="T287" s="94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7" t="s">
        <v>144</v>
      </c>
      <c r="AU287" s="17" t="s">
        <v>92</v>
      </c>
    </row>
    <row r="288" s="2" customFormat="1" ht="24.15" customHeight="1">
      <c r="A288" s="40"/>
      <c r="B288" s="41"/>
      <c r="C288" s="235" t="s">
        <v>393</v>
      </c>
      <c r="D288" s="235" t="s">
        <v>137</v>
      </c>
      <c r="E288" s="236" t="s">
        <v>394</v>
      </c>
      <c r="F288" s="237" t="s">
        <v>395</v>
      </c>
      <c r="G288" s="238" t="s">
        <v>153</v>
      </c>
      <c r="H288" s="239">
        <v>12.699999999999999</v>
      </c>
      <c r="I288" s="240"/>
      <c r="J288" s="241">
        <f>ROUND(I288*H288,2)</f>
        <v>0</v>
      </c>
      <c r="K288" s="242"/>
      <c r="L288" s="43"/>
      <c r="M288" s="243" t="s">
        <v>1</v>
      </c>
      <c r="N288" s="244" t="s">
        <v>47</v>
      </c>
      <c r="O288" s="93"/>
      <c r="P288" s="245">
        <f>O288*H288</f>
        <v>0</v>
      </c>
      <c r="Q288" s="245">
        <v>0</v>
      </c>
      <c r="R288" s="245">
        <f>Q288*H288</f>
        <v>0</v>
      </c>
      <c r="S288" s="245">
        <v>0</v>
      </c>
      <c r="T288" s="24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47" t="s">
        <v>141</v>
      </c>
      <c r="AT288" s="247" t="s">
        <v>137</v>
      </c>
      <c r="AU288" s="247" t="s">
        <v>92</v>
      </c>
      <c r="AY288" s="17" t="s">
        <v>134</v>
      </c>
      <c r="BE288" s="145">
        <f>IF(N288="základní",J288,0)</f>
        <v>0</v>
      </c>
      <c r="BF288" s="145">
        <f>IF(N288="snížená",J288,0)</f>
        <v>0</v>
      </c>
      <c r="BG288" s="145">
        <f>IF(N288="zákl. přenesená",J288,0)</f>
        <v>0</v>
      </c>
      <c r="BH288" s="145">
        <f>IF(N288="sníž. přenesená",J288,0)</f>
        <v>0</v>
      </c>
      <c r="BI288" s="145">
        <f>IF(N288="nulová",J288,0)</f>
        <v>0</v>
      </c>
      <c r="BJ288" s="17" t="s">
        <v>90</v>
      </c>
      <c r="BK288" s="145">
        <f>ROUND(I288*H288,2)</f>
        <v>0</v>
      </c>
      <c r="BL288" s="17" t="s">
        <v>141</v>
      </c>
      <c r="BM288" s="247" t="s">
        <v>396</v>
      </c>
    </row>
    <row r="289" s="2" customFormat="1">
      <c r="A289" s="40"/>
      <c r="B289" s="41"/>
      <c r="C289" s="42"/>
      <c r="D289" s="248" t="s">
        <v>143</v>
      </c>
      <c r="E289" s="42"/>
      <c r="F289" s="249" t="s">
        <v>395</v>
      </c>
      <c r="G289" s="42"/>
      <c r="H289" s="42"/>
      <c r="I289" s="250"/>
      <c r="J289" s="42"/>
      <c r="K289" s="42"/>
      <c r="L289" s="43"/>
      <c r="M289" s="251"/>
      <c r="N289" s="252"/>
      <c r="O289" s="93"/>
      <c r="P289" s="93"/>
      <c r="Q289" s="93"/>
      <c r="R289" s="93"/>
      <c r="S289" s="93"/>
      <c r="T289" s="94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7" t="s">
        <v>143</v>
      </c>
      <c r="AU289" s="17" t="s">
        <v>92</v>
      </c>
    </row>
    <row r="290" s="2" customFormat="1">
      <c r="A290" s="40"/>
      <c r="B290" s="41"/>
      <c r="C290" s="42"/>
      <c r="D290" s="248" t="s">
        <v>144</v>
      </c>
      <c r="E290" s="42"/>
      <c r="F290" s="253" t="s">
        <v>381</v>
      </c>
      <c r="G290" s="42"/>
      <c r="H290" s="42"/>
      <c r="I290" s="250"/>
      <c r="J290" s="42"/>
      <c r="K290" s="42"/>
      <c r="L290" s="43"/>
      <c r="M290" s="251"/>
      <c r="N290" s="252"/>
      <c r="O290" s="93"/>
      <c r="P290" s="93"/>
      <c r="Q290" s="93"/>
      <c r="R290" s="93"/>
      <c r="S290" s="93"/>
      <c r="T290" s="94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7" t="s">
        <v>144</v>
      </c>
      <c r="AU290" s="17" t="s">
        <v>92</v>
      </c>
    </row>
    <row r="291" s="2" customFormat="1" ht="16.5" customHeight="1">
      <c r="A291" s="40"/>
      <c r="B291" s="41"/>
      <c r="C291" s="235" t="s">
        <v>397</v>
      </c>
      <c r="D291" s="235" t="s">
        <v>137</v>
      </c>
      <c r="E291" s="236" t="s">
        <v>398</v>
      </c>
      <c r="F291" s="237" t="s">
        <v>399</v>
      </c>
      <c r="G291" s="238" t="s">
        <v>153</v>
      </c>
      <c r="H291" s="239">
        <v>202.97999999999999</v>
      </c>
      <c r="I291" s="240"/>
      <c r="J291" s="241">
        <f>ROUND(I291*H291,2)</f>
        <v>0</v>
      </c>
      <c r="K291" s="242"/>
      <c r="L291" s="43"/>
      <c r="M291" s="243" t="s">
        <v>1</v>
      </c>
      <c r="N291" s="244" t="s">
        <v>47</v>
      </c>
      <c r="O291" s="93"/>
      <c r="P291" s="245">
        <f>O291*H291</f>
        <v>0</v>
      </c>
      <c r="Q291" s="245">
        <v>0</v>
      </c>
      <c r="R291" s="245">
        <f>Q291*H291</f>
        <v>0</v>
      </c>
      <c r="S291" s="245">
        <v>0</v>
      </c>
      <c r="T291" s="24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47" t="s">
        <v>141</v>
      </c>
      <c r="AT291" s="247" t="s">
        <v>137</v>
      </c>
      <c r="AU291" s="247" t="s">
        <v>92</v>
      </c>
      <c r="AY291" s="17" t="s">
        <v>134</v>
      </c>
      <c r="BE291" s="145">
        <f>IF(N291="základní",J291,0)</f>
        <v>0</v>
      </c>
      <c r="BF291" s="145">
        <f>IF(N291="snížená",J291,0)</f>
        <v>0</v>
      </c>
      <c r="BG291" s="145">
        <f>IF(N291="zákl. přenesená",J291,0)</f>
        <v>0</v>
      </c>
      <c r="BH291" s="145">
        <f>IF(N291="sníž. přenesená",J291,0)</f>
        <v>0</v>
      </c>
      <c r="BI291" s="145">
        <f>IF(N291="nulová",J291,0)</f>
        <v>0</v>
      </c>
      <c r="BJ291" s="17" t="s">
        <v>90</v>
      </c>
      <c r="BK291" s="145">
        <f>ROUND(I291*H291,2)</f>
        <v>0</v>
      </c>
      <c r="BL291" s="17" t="s">
        <v>141</v>
      </c>
      <c r="BM291" s="247" t="s">
        <v>400</v>
      </c>
    </row>
    <row r="292" s="2" customFormat="1">
      <c r="A292" s="40"/>
      <c r="B292" s="41"/>
      <c r="C292" s="42"/>
      <c r="D292" s="248" t="s">
        <v>143</v>
      </c>
      <c r="E292" s="42"/>
      <c r="F292" s="249" t="s">
        <v>399</v>
      </c>
      <c r="G292" s="42"/>
      <c r="H292" s="42"/>
      <c r="I292" s="250"/>
      <c r="J292" s="42"/>
      <c r="K292" s="42"/>
      <c r="L292" s="43"/>
      <c r="M292" s="251"/>
      <c r="N292" s="252"/>
      <c r="O292" s="93"/>
      <c r="P292" s="93"/>
      <c r="Q292" s="93"/>
      <c r="R292" s="93"/>
      <c r="S292" s="93"/>
      <c r="T292" s="94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7" t="s">
        <v>143</v>
      </c>
      <c r="AU292" s="17" t="s">
        <v>92</v>
      </c>
    </row>
    <row r="293" s="2" customFormat="1">
      <c r="A293" s="40"/>
      <c r="B293" s="41"/>
      <c r="C293" s="42"/>
      <c r="D293" s="248" t="s">
        <v>144</v>
      </c>
      <c r="E293" s="42"/>
      <c r="F293" s="253" t="s">
        <v>401</v>
      </c>
      <c r="G293" s="42"/>
      <c r="H293" s="42"/>
      <c r="I293" s="250"/>
      <c r="J293" s="42"/>
      <c r="K293" s="42"/>
      <c r="L293" s="43"/>
      <c r="M293" s="251"/>
      <c r="N293" s="252"/>
      <c r="O293" s="93"/>
      <c r="P293" s="93"/>
      <c r="Q293" s="93"/>
      <c r="R293" s="93"/>
      <c r="S293" s="93"/>
      <c r="T293" s="94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7" t="s">
        <v>144</v>
      </c>
      <c r="AU293" s="17" t="s">
        <v>92</v>
      </c>
    </row>
    <row r="294" s="13" customFormat="1">
      <c r="A294" s="13"/>
      <c r="B294" s="254"/>
      <c r="C294" s="255"/>
      <c r="D294" s="248" t="s">
        <v>155</v>
      </c>
      <c r="E294" s="255"/>
      <c r="F294" s="257" t="s">
        <v>402</v>
      </c>
      <c r="G294" s="255"/>
      <c r="H294" s="258">
        <v>202.97999999999999</v>
      </c>
      <c r="I294" s="259"/>
      <c r="J294" s="255"/>
      <c r="K294" s="255"/>
      <c r="L294" s="260"/>
      <c r="M294" s="261"/>
      <c r="N294" s="262"/>
      <c r="O294" s="262"/>
      <c r="P294" s="262"/>
      <c r="Q294" s="262"/>
      <c r="R294" s="262"/>
      <c r="S294" s="262"/>
      <c r="T294" s="26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64" t="s">
        <v>155</v>
      </c>
      <c r="AU294" s="264" t="s">
        <v>92</v>
      </c>
      <c r="AV294" s="13" t="s">
        <v>92</v>
      </c>
      <c r="AW294" s="13" t="s">
        <v>4</v>
      </c>
      <c r="AX294" s="13" t="s">
        <v>90</v>
      </c>
      <c r="AY294" s="264" t="s">
        <v>134</v>
      </c>
    </row>
    <row r="295" s="2" customFormat="1" ht="24.15" customHeight="1">
      <c r="A295" s="40"/>
      <c r="B295" s="41"/>
      <c r="C295" s="276" t="s">
        <v>403</v>
      </c>
      <c r="D295" s="276" t="s">
        <v>228</v>
      </c>
      <c r="E295" s="277" t="s">
        <v>404</v>
      </c>
      <c r="F295" s="278" t="s">
        <v>405</v>
      </c>
      <c r="G295" s="279" t="s">
        <v>153</v>
      </c>
      <c r="H295" s="280">
        <v>202.97999999999999</v>
      </c>
      <c r="I295" s="281"/>
      <c r="J295" s="282">
        <f>ROUND(I295*H295,2)</f>
        <v>0</v>
      </c>
      <c r="K295" s="283"/>
      <c r="L295" s="284"/>
      <c r="M295" s="285" t="s">
        <v>1</v>
      </c>
      <c r="N295" s="286" t="s">
        <v>47</v>
      </c>
      <c r="O295" s="93"/>
      <c r="P295" s="245">
        <f>O295*H295</f>
        <v>0</v>
      </c>
      <c r="Q295" s="245">
        <v>0</v>
      </c>
      <c r="R295" s="245">
        <f>Q295*H295</f>
        <v>0</v>
      </c>
      <c r="S295" s="245">
        <v>0</v>
      </c>
      <c r="T295" s="24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47" t="s">
        <v>176</v>
      </c>
      <c r="AT295" s="247" t="s">
        <v>228</v>
      </c>
      <c r="AU295" s="247" t="s">
        <v>92</v>
      </c>
      <c r="AY295" s="17" t="s">
        <v>134</v>
      </c>
      <c r="BE295" s="145">
        <f>IF(N295="základní",J295,0)</f>
        <v>0</v>
      </c>
      <c r="BF295" s="145">
        <f>IF(N295="snížená",J295,0)</f>
        <v>0</v>
      </c>
      <c r="BG295" s="145">
        <f>IF(N295="zákl. přenesená",J295,0)</f>
        <v>0</v>
      </c>
      <c r="BH295" s="145">
        <f>IF(N295="sníž. přenesená",J295,0)</f>
        <v>0</v>
      </c>
      <c r="BI295" s="145">
        <f>IF(N295="nulová",J295,0)</f>
        <v>0</v>
      </c>
      <c r="BJ295" s="17" t="s">
        <v>90</v>
      </c>
      <c r="BK295" s="145">
        <f>ROUND(I295*H295,2)</f>
        <v>0</v>
      </c>
      <c r="BL295" s="17" t="s">
        <v>141</v>
      </c>
      <c r="BM295" s="247" t="s">
        <v>406</v>
      </c>
    </row>
    <row r="296" s="2" customFormat="1">
      <c r="A296" s="40"/>
      <c r="B296" s="41"/>
      <c r="C296" s="42"/>
      <c r="D296" s="248" t="s">
        <v>143</v>
      </c>
      <c r="E296" s="42"/>
      <c r="F296" s="249" t="s">
        <v>405</v>
      </c>
      <c r="G296" s="42"/>
      <c r="H296" s="42"/>
      <c r="I296" s="250"/>
      <c r="J296" s="42"/>
      <c r="K296" s="42"/>
      <c r="L296" s="43"/>
      <c r="M296" s="251"/>
      <c r="N296" s="252"/>
      <c r="O296" s="93"/>
      <c r="P296" s="93"/>
      <c r="Q296" s="93"/>
      <c r="R296" s="93"/>
      <c r="S296" s="93"/>
      <c r="T296" s="94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7" t="s">
        <v>143</v>
      </c>
      <c r="AU296" s="17" t="s">
        <v>92</v>
      </c>
    </row>
    <row r="297" s="2" customFormat="1">
      <c r="A297" s="40"/>
      <c r="B297" s="41"/>
      <c r="C297" s="42"/>
      <c r="D297" s="248" t="s">
        <v>144</v>
      </c>
      <c r="E297" s="42"/>
      <c r="F297" s="253" t="s">
        <v>407</v>
      </c>
      <c r="G297" s="42"/>
      <c r="H297" s="42"/>
      <c r="I297" s="250"/>
      <c r="J297" s="42"/>
      <c r="K297" s="42"/>
      <c r="L297" s="43"/>
      <c r="M297" s="251"/>
      <c r="N297" s="252"/>
      <c r="O297" s="93"/>
      <c r="P297" s="93"/>
      <c r="Q297" s="93"/>
      <c r="R297" s="93"/>
      <c r="S297" s="93"/>
      <c r="T297" s="94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7" t="s">
        <v>144</v>
      </c>
      <c r="AU297" s="17" t="s">
        <v>92</v>
      </c>
    </row>
    <row r="298" s="13" customFormat="1">
      <c r="A298" s="13"/>
      <c r="B298" s="254"/>
      <c r="C298" s="255"/>
      <c r="D298" s="248" t="s">
        <v>155</v>
      </c>
      <c r="E298" s="255"/>
      <c r="F298" s="257" t="s">
        <v>402</v>
      </c>
      <c r="G298" s="255"/>
      <c r="H298" s="258">
        <v>202.97999999999999</v>
      </c>
      <c r="I298" s="259"/>
      <c r="J298" s="255"/>
      <c r="K298" s="255"/>
      <c r="L298" s="260"/>
      <c r="M298" s="261"/>
      <c r="N298" s="262"/>
      <c r="O298" s="262"/>
      <c r="P298" s="262"/>
      <c r="Q298" s="262"/>
      <c r="R298" s="262"/>
      <c r="S298" s="262"/>
      <c r="T298" s="26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64" t="s">
        <v>155</v>
      </c>
      <c r="AU298" s="264" t="s">
        <v>92</v>
      </c>
      <c r="AV298" s="13" t="s">
        <v>92</v>
      </c>
      <c r="AW298" s="13" t="s">
        <v>4</v>
      </c>
      <c r="AX298" s="13" t="s">
        <v>90</v>
      </c>
      <c r="AY298" s="264" t="s">
        <v>134</v>
      </c>
    </row>
    <row r="299" s="2" customFormat="1" ht="16.5" customHeight="1">
      <c r="A299" s="40"/>
      <c r="B299" s="41"/>
      <c r="C299" s="276" t="s">
        <v>408</v>
      </c>
      <c r="D299" s="276" t="s">
        <v>228</v>
      </c>
      <c r="E299" s="277" t="s">
        <v>409</v>
      </c>
      <c r="F299" s="278" t="s">
        <v>410</v>
      </c>
      <c r="G299" s="279" t="s">
        <v>159</v>
      </c>
      <c r="H299" s="280">
        <v>39.799999999999997</v>
      </c>
      <c r="I299" s="281"/>
      <c r="J299" s="282">
        <f>ROUND(I299*H299,2)</f>
        <v>0</v>
      </c>
      <c r="K299" s="283"/>
      <c r="L299" s="284"/>
      <c r="M299" s="285" t="s">
        <v>1</v>
      </c>
      <c r="N299" s="286" t="s">
        <v>47</v>
      </c>
      <c r="O299" s="93"/>
      <c r="P299" s="245">
        <f>O299*H299</f>
        <v>0</v>
      </c>
      <c r="Q299" s="245">
        <v>0</v>
      </c>
      <c r="R299" s="245">
        <f>Q299*H299</f>
        <v>0</v>
      </c>
      <c r="S299" s="245">
        <v>0</v>
      </c>
      <c r="T299" s="24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47" t="s">
        <v>176</v>
      </c>
      <c r="AT299" s="247" t="s">
        <v>228</v>
      </c>
      <c r="AU299" s="247" t="s">
        <v>92</v>
      </c>
      <c r="AY299" s="17" t="s">
        <v>134</v>
      </c>
      <c r="BE299" s="145">
        <f>IF(N299="základní",J299,0)</f>
        <v>0</v>
      </c>
      <c r="BF299" s="145">
        <f>IF(N299="snížená",J299,0)</f>
        <v>0</v>
      </c>
      <c r="BG299" s="145">
        <f>IF(N299="zákl. přenesená",J299,0)</f>
        <v>0</v>
      </c>
      <c r="BH299" s="145">
        <f>IF(N299="sníž. přenesená",J299,0)</f>
        <v>0</v>
      </c>
      <c r="BI299" s="145">
        <f>IF(N299="nulová",J299,0)</f>
        <v>0</v>
      </c>
      <c r="BJ299" s="17" t="s">
        <v>90</v>
      </c>
      <c r="BK299" s="145">
        <f>ROUND(I299*H299,2)</f>
        <v>0</v>
      </c>
      <c r="BL299" s="17" t="s">
        <v>141</v>
      </c>
      <c r="BM299" s="247" t="s">
        <v>411</v>
      </c>
    </row>
    <row r="300" s="2" customFormat="1">
      <c r="A300" s="40"/>
      <c r="B300" s="41"/>
      <c r="C300" s="42"/>
      <c r="D300" s="248" t="s">
        <v>143</v>
      </c>
      <c r="E300" s="42"/>
      <c r="F300" s="249" t="s">
        <v>410</v>
      </c>
      <c r="G300" s="42"/>
      <c r="H300" s="42"/>
      <c r="I300" s="250"/>
      <c r="J300" s="42"/>
      <c r="K300" s="42"/>
      <c r="L300" s="43"/>
      <c r="M300" s="251"/>
      <c r="N300" s="252"/>
      <c r="O300" s="93"/>
      <c r="P300" s="93"/>
      <c r="Q300" s="93"/>
      <c r="R300" s="93"/>
      <c r="S300" s="93"/>
      <c r="T300" s="94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7" t="s">
        <v>143</v>
      </c>
      <c r="AU300" s="17" t="s">
        <v>92</v>
      </c>
    </row>
    <row r="301" s="13" customFormat="1">
      <c r="A301" s="13"/>
      <c r="B301" s="254"/>
      <c r="C301" s="255"/>
      <c r="D301" s="248" t="s">
        <v>155</v>
      </c>
      <c r="E301" s="256" t="s">
        <v>1</v>
      </c>
      <c r="F301" s="257" t="s">
        <v>412</v>
      </c>
      <c r="G301" s="255"/>
      <c r="H301" s="258">
        <v>39.799999999999997</v>
      </c>
      <c r="I301" s="259"/>
      <c r="J301" s="255"/>
      <c r="K301" s="255"/>
      <c r="L301" s="260"/>
      <c r="M301" s="261"/>
      <c r="N301" s="262"/>
      <c r="O301" s="262"/>
      <c r="P301" s="262"/>
      <c r="Q301" s="262"/>
      <c r="R301" s="262"/>
      <c r="S301" s="262"/>
      <c r="T301" s="26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64" t="s">
        <v>155</v>
      </c>
      <c r="AU301" s="264" t="s">
        <v>92</v>
      </c>
      <c r="AV301" s="13" t="s">
        <v>92</v>
      </c>
      <c r="AW301" s="13" t="s">
        <v>36</v>
      </c>
      <c r="AX301" s="13" t="s">
        <v>82</v>
      </c>
      <c r="AY301" s="264" t="s">
        <v>134</v>
      </c>
    </row>
    <row r="302" s="14" customFormat="1">
      <c r="A302" s="14"/>
      <c r="B302" s="265"/>
      <c r="C302" s="266"/>
      <c r="D302" s="248" t="s">
        <v>155</v>
      </c>
      <c r="E302" s="267" t="s">
        <v>1</v>
      </c>
      <c r="F302" s="268" t="s">
        <v>167</v>
      </c>
      <c r="G302" s="266"/>
      <c r="H302" s="269">
        <v>39.799999999999997</v>
      </c>
      <c r="I302" s="270"/>
      <c r="J302" s="266"/>
      <c r="K302" s="266"/>
      <c r="L302" s="271"/>
      <c r="M302" s="272"/>
      <c r="N302" s="273"/>
      <c r="O302" s="273"/>
      <c r="P302" s="273"/>
      <c r="Q302" s="273"/>
      <c r="R302" s="273"/>
      <c r="S302" s="273"/>
      <c r="T302" s="27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75" t="s">
        <v>155</v>
      </c>
      <c r="AU302" s="275" t="s">
        <v>92</v>
      </c>
      <c r="AV302" s="14" t="s">
        <v>141</v>
      </c>
      <c r="AW302" s="14" t="s">
        <v>36</v>
      </c>
      <c r="AX302" s="14" t="s">
        <v>90</v>
      </c>
      <c r="AY302" s="275" t="s">
        <v>134</v>
      </c>
    </row>
    <row r="303" s="2" customFormat="1" ht="24.15" customHeight="1">
      <c r="A303" s="40"/>
      <c r="B303" s="41"/>
      <c r="C303" s="235" t="s">
        <v>413</v>
      </c>
      <c r="D303" s="235" t="s">
        <v>137</v>
      </c>
      <c r="E303" s="236" t="s">
        <v>414</v>
      </c>
      <c r="F303" s="237" t="s">
        <v>415</v>
      </c>
      <c r="G303" s="238" t="s">
        <v>159</v>
      </c>
      <c r="H303" s="239">
        <v>328.25999999999999</v>
      </c>
      <c r="I303" s="240"/>
      <c r="J303" s="241">
        <f>ROUND(I303*H303,2)</f>
        <v>0</v>
      </c>
      <c r="K303" s="242"/>
      <c r="L303" s="43"/>
      <c r="M303" s="243" t="s">
        <v>1</v>
      </c>
      <c r="N303" s="244" t="s">
        <v>47</v>
      </c>
      <c r="O303" s="93"/>
      <c r="P303" s="245">
        <f>O303*H303</f>
        <v>0</v>
      </c>
      <c r="Q303" s="245">
        <v>0</v>
      </c>
      <c r="R303" s="245">
        <f>Q303*H303</f>
        <v>0</v>
      </c>
      <c r="S303" s="245">
        <v>0</v>
      </c>
      <c r="T303" s="24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47" t="s">
        <v>141</v>
      </c>
      <c r="AT303" s="247" t="s">
        <v>137</v>
      </c>
      <c r="AU303" s="247" t="s">
        <v>92</v>
      </c>
      <c r="AY303" s="17" t="s">
        <v>134</v>
      </c>
      <c r="BE303" s="145">
        <f>IF(N303="základní",J303,0)</f>
        <v>0</v>
      </c>
      <c r="BF303" s="145">
        <f>IF(N303="snížená",J303,0)</f>
        <v>0</v>
      </c>
      <c r="BG303" s="145">
        <f>IF(N303="zákl. přenesená",J303,0)</f>
        <v>0</v>
      </c>
      <c r="BH303" s="145">
        <f>IF(N303="sníž. přenesená",J303,0)</f>
        <v>0</v>
      </c>
      <c r="BI303" s="145">
        <f>IF(N303="nulová",J303,0)</f>
        <v>0</v>
      </c>
      <c r="BJ303" s="17" t="s">
        <v>90</v>
      </c>
      <c r="BK303" s="145">
        <f>ROUND(I303*H303,2)</f>
        <v>0</v>
      </c>
      <c r="BL303" s="17" t="s">
        <v>141</v>
      </c>
      <c r="BM303" s="247" t="s">
        <v>416</v>
      </c>
    </row>
    <row r="304" s="2" customFormat="1">
      <c r="A304" s="40"/>
      <c r="B304" s="41"/>
      <c r="C304" s="42"/>
      <c r="D304" s="248" t="s">
        <v>143</v>
      </c>
      <c r="E304" s="42"/>
      <c r="F304" s="249" t="s">
        <v>415</v>
      </c>
      <c r="G304" s="42"/>
      <c r="H304" s="42"/>
      <c r="I304" s="250"/>
      <c r="J304" s="42"/>
      <c r="K304" s="42"/>
      <c r="L304" s="43"/>
      <c r="M304" s="251"/>
      <c r="N304" s="252"/>
      <c r="O304" s="93"/>
      <c r="P304" s="93"/>
      <c r="Q304" s="93"/>
      <c r="R304" s="93"/>
      <c r="S304" s="93"/>
      <c r="T304" s="94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7" t="s">
        <v>143</v>
      </c>
      <c r="AU304" s="17" t="s">
        <v>92</v>
      </c>
    </row>
    <row r="305" s="12" customFormat="1" ht="22.8" customHeight="1">
      <c r="A305" s="12"/>
      <c r="B305" s="219"/>
      <c r="C305" s="220"/>
      <c r="D305" s="221" t="s">
        <v>81</v>
      </c>
      <c r="E305" s="233" t="s">
        <v>417</v>
      </c>
      <c r="F305" s="233" t="s">
        <v>418</v>
      </c>
      <c r="G305" s="220"/>
      <c r="H305" s="220"/>
      <c r="I305" s="223"/>
      <c r="J305" s="234">
        <f>BK305</f>
        <v>0</v>
      </c>
      <c r="K305" s="220"/>
      <c r="L305" s="225"/>
      <c r="M305" s="226"/>
      <c r="N305" s="227"/>
      <c r="O305" s="227"/>
      <c r="P305" s="228">
        <f>SUM(P306:P324)</f>
        <v>0</v>
      </c>
      <c r="Q305" s="227"/>
      <c r="R305" s="228">
        <f>SUM(R306:R324)</f>
        <v>0</v>
      </c>
      <c r="S305" s="227"/>
      <c r="T305" s="229">
        <f>SUM(T306:T324)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30" t="s">
        <v>90</v>
      </c>
      <c r="AT305" s="231" t="s">
        <v>81</v>
      </c>
      <c r="AU305" s="231" t="s">
        <v>90</v>
      </c>
      <c r="AY305" s="230" t="s">
        <v>134</v>
      </c>
      <c r="BK305" s="232">
        <f>SUM(BK306:BK324)</f>
        <v>0</v>
      </c>
    </row>
    <row r="306" s="2" customFormat="1" ht="24.15" customHeight="1">
      <c r="A306" s="40"/>
      <c r="B306" s="41"/>
      <c r="C306" s="235" t="s">
        <v>419</v>
      </c>
      <c r="D306" s="235" t="s">
        <v>137</v>
      </c>
      <c r="E306" s="236" t="s">
        <v>420</v>
      </c>
      <c r="F306" s="237" t="s">
        <v>421</v>
      </c>
      <c r="G306" s="238" t="s">
        <v>148</v>
      </c>
      <c r="H306" s="239">
        <v>12</v>
      </c>
      <c r="I306" s="240"/>
      <c r="J306" s="241">
        <f>ROUND(I306*H306,2)</f>
        <v>0</v>
      </c>
      <c r="K306" s="242"/>
      <c r="L306" s="43"/>
      <c r="M306" s="243" t="s">
        <v>1</v>
      </c>
      <c r="N306" s="244" t="s">
        <v>47</v>
      </c>
      <c r="O306" s="93"/>
      <c r="P306" s="245">
        <f>O306*H306</f>
        <v>0</v>
      </c>
      <c r="Q306" s="245">
        <v>0</v>
      </c>
      <c r="R306" s="245">
        <f>Q306*H306</f>
        <v>0</v>
      </c>
      <c r="S306" s="245">
        <v>0</v>
      </c>
      <c r="T306" s="246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47" t="s">
        <v>141</v>
      </c>
      <c r="AT306" s="247" t="s">
        <v>137</v>
      </c>
      <c r="AU306" s="247" t="s">
        <v>92</v>
      </c>
      <c r="AY306" s="17" t="s">
        <v>134</v>
      </c>
      <c r="BE306" s="145">
        <f>IF(N306="základní",J306,0)</f>
        <v>0</v>
      </c>
      <c r="BF306" s="145">
        <f>IF(N306="snížená",J306,0)</f>
        <v>0</v>
      </c>
      <c r="BG306" s="145">
        <f>IF(N306="zákl. přenesená",J306,0)</f>
        <v>0</v>
      </c>
      <c r="BH306" s="145">
        <f>IF(N306="sníž. přenesená",J306,0)</f>
        <v>0</v>
      </c>
      <c r="BI306" s="145">
        <f>IF(N306="nulová",J306,0)</f>
        <v>0</v>
      </c>
      <c r="BJ306" s="17" t="s">
        <v>90</v>
      </c>
      <c r="BK306" s="145">
        <f>ROUND(I306*H306,2)</f>
        <v>0</v>
      </c>
      <c r="BL306" s="17" t="s">
        <v>141</v>
      </c>
      <c r="BM306" s="247" t="s">
        <v>422</v>
      </c>
    </row>
    <row r="307" s="2" customFormat="1">
      <c r="A307" s="40"/>
      <c r="B307" s="41"/>
      <c r="C307" s="42"/>
      <c r="D307" s="248" t="s">
        <v>143</v>
      </c>
      <c r="E307" s="42"/>
      <c r="F307" s="249" t="s">
        <v>421</v>
      </c>
      <c r="G307" s="42"/>
      <c r="H307" s="42"/>
      <c r="I307" s="250"/>
      <c r="J307" s="42"/>
      <c r="K307" s="42"/>
      <c r="L307" s="43"/>
      <c r="M307" s="251"/>
      <c r="N307" s="252"/>
      <c r="O307" s="93"/>
      <c r="P307" s="93"/>
      <c r="Q307" s="93"/>
      <c r="R307" s="93"/>
      <c r="S307" s="93"/>
      <c r="T307" s="94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7" t="s">
        <v>143</v>
      </c>
      <c r="AU307" s="17" t="s">
        <v>92</v>
      </c>
    </row>
    <row r="308" s="2" customFormat="1" ht="24.15" customHeight="1">
      <c r="A308" s="40"/>
      <c r="B308" s="41"/>
      <c r="C308" s="235" t="s">
        <v>423</v>
      </c>
      <c r="D308" s="235" t="s">
        <v>137</v>
      </c>
      <c r="E308" s="236" t="s">
        <v>424</v>
      </c>
      <c r="F308" s="237" t="s">
        <v>425</v>
      </c>
      <c r="G308" s="238" t="s">
        <v>148</v>
      </c>
      <c r="H308" s="239">
        <v>12</v>
      </c>
      <c r="I308" s="240"/>
      <c r="J308" s="241">
        <f>ROUND(I308*H308,2)</f>
        <v>0</v>
      </c>
      <c r="K308" s="242"/>
      <c r="L308" s="43"/>
      <c r="M308" s="243" t="s">
        <v>1</v>
      </c>
      <c r="N308" s="244" t="s">
        <v>47</v>
      </c>
      <c r="O308" s="93"/>
      <c r="P308" s="245">
        <f>O308*H308</f>
        <v>0</v>
      </c>
      <c r="Q308" s="245">
        <v>0</v>
      </c>
      <c r="R308" s="245">
        <f>Q308*H308</f>
        <v>0</v>
      </c>
      <c r="S308" s="245">
        <v>0</v>
      </c>
      <c r="T308" s="24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47" t="s">
        <v>141</v>
      </c>
      <c r="AT308" s="247" t="s">
        <v>137</v>
      </c>
      <c r="AU308" s="247" t="s">
        <v>92</v>
      </c>
      <c r="AY308" s="17" t="s">
        <v>134</v>
      </c>
      <c r="BE308" s="145">
        <f>IF(N308="základní",J308,0)</f>
        <v>0</v>
      </c>
      <c r="BF308" s="145">
        <f>IF(N308="snížená",J308,0)</f>
        <v>0</v>
      </c>
      <c r="BG308" s="145">
        <f>IF(N308="zákl. přenesená",J308,0)</f>
        <v>0</v>
      </c>
      <c r="BH308" s="145">
        <f>IF(N308="sníž. přenesená",J308,0)</f>
        <v>0</v>
      </c>
      <c r="BI308" s="145">
        <f>IF(N308="nulová",J308,0)</f>
        <v>0</v>
      </c>
      <c r="BJ308" s="17" t="s">
        <v>90</v>
      </c>
      <c r="BK308" s="145">
        <f>ROUND(I308*H308,2)</f>
        <v>0</v>
      </c>
      <c r="BL308" s="17" t="s">
        <v>141</v>
      </c>
      <c r="BM308" s="247" t="s">
        <v>426</v>
      </c>
    </row>
    <row r="309" s="2" customFormat="1">
      <c r="A309" s="40"/>
      <c r="B309" s="41"/>
      <c r="C309" s="42"/>
      <c r="D309" s="248" t="s">
        <v>143</v>
      </c>
      <c r="E309" s="42"/>
      <c r="F309" s="249" t="s">
        <v>427</v>
      </c>
      <c r="G309" s="42"/>
      <c r="H309" s="42"/>
      <c r="I309" s="250"/>
      <c r="J309" s="42"/>
      <c r="K309" s="42"/>
      <c r="L309" s="43"/>
      <c r="M309" s="251"/>
      <c r="N309" s="252"/>
      <c r="O309" s="93"/>
      <c r="P309" s="93"/>
      <c r="Q309" s="93"/>
      <c r="R309" s="93"/>
      <c r="S309" s="93"/>
      <c r="T309" s="94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7" t="s">
        <v>143</v>
      </c>
      <c r="AU309" s="17" t="s">
        <v>92</v>
      </c>
    </row>
    <row r="310" s="2" customFormat="1">
      <c r="A310" s="40"/>
      <c r="B310" s="41"/>
      <c r="C310" s="42"/>
      <c r="D310" s="248" t="s">
        <v>144</v>
      </c>
      <c r="E310" s="42"/>
      <c r="F310" s="253" t="s">
        <v>428</v>
      </c>
      <c r="G310" s="42"/>
      <c r="H310" s="42"/>
      <c r="I310" s="250"/>
      <c r="J310" s="42"/>
      <c r="K310" s="42"/>
      <c r="L310" s="43"/>
      <c r="M310" s="251"/>
      <c r="N310" s="252"/>
      <c r="O310" s="93"/>
      <c r="P310" s="93"/>
      <c r="Q310" s="93"/>
      <c r="R310" s="93"/>
      <c r="S310" s="93"/>
      <c r="T310" s="94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7" t="s">
        <v>144</v>
      </c>
      <c r="AU310" s="17" t="s">
        <v>92</v>
      </c>
    </row>
    <row r="311" s="2" customFormat="1" ht="16.5" customHeight="1">
      <c r="A311" s="40"/>
      <c r="B311" s="41"/>
      <c r="C311" s="276" t="s">
        <v>429</v>
      </c>
      <c r="D311" s="276" t="s">
        <v>228</v>
      </c>
      <c r="E311" s="277" t="s">
        <v>430</v>
      </c>
      <c r="F311" s="278" t="s">
        <v>431</v>
      </c>
      <c r="G311" s="279" t="s">
        <v>148</v>
      </c>
      <c r="H311" s="280">
        <v>6</v>
      </c>
      <c r="I311" s="281"/>
      <c r="J311" s="282">
        <f>ROUND(I311*H311,2)</f>
        <v>0</v>
      </c>
      <c r="K311" s="283"/>
      <c r="L311" s="284"/>
      <c r="M311" s="285" t="s">
        <v>1</v>
      </c>
      <c r="N311" s="286" t="s">
        <v>47</v>
      </c>
      <c r="O311" s="93"/>
      <c r="P311" s="245">
        <f>O311*H311</f>
        <v>0</v>
      </c>
      <c r="Q311" s="245">
        <v>0</v>
      </c>
      <c r="R311" s="245">
        <f>Q311*H311</f>
        <v>0</v>
      </c>
      <c r="S311" s="245">
        <v>0</v>
      </c>
      <c r="T311" s="24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47" t="s">
        <v>176</v>
      </c>
      <c r="AT311" s="247" t="s">
        <v>228</v>
      </c>
      <c r="AU311" s="247" t="s">
        <v>92</v>
      </c>
      <c r="AY311" s="17" t="s">
        <v>134</v>
      </c>
      <c r="BE311" s="145">
        <f>IF(N311="základní",J311,0)</f>
        <v>0</v>
      </c>
      <c r="BF311" s="145">
        <f>IF(N311="snížená",J311,0)</f>
        <v>0</v>
      </c>
      <c r="BG311" s="145">
        <f>IF(N311="zákl. přenesená",J311,0)</f>
        <v>0</v>
      </c>
      <c r="BH311" s="145">
        <f>IF(N311="sníž. přenesená",J311,0)</f>
        <v>0</v>
      </c>
      <c r="BI311" s="145">
        <f>IF(N311="nulová",J311,0)</f>
        <v>0</v>
      </c>
      <c r="BJ311" s="17" t="s">
        <v>90</v>
      </c>
      <c r="BK311" s="145">
        <f>ROUND(I311*H311,2)</f>
        <v>0</v>
      </c>
      <c r="BL311" s="17" t="s">
        <v>141</v>
      </c>
      <c r="BM311" s="247" t="s">
        <v>432</v>
      </c>
    </row>
    <row r="312" s="2" customFormat="1">
      <c r="A312" s="40"/>
      <c r="B312" s="41"/>
      <c r="C312" s="42"/>
      <c r="D312" s="248" t="s">
        <v>143</v>
      </c>
      <c r="E312" s="42"/>
      <c r="F312" s="249" t="s">
        <v>431</v>
      </c>
      <c r="G312" s="42"/>
      <c r="H312" s="42"/>
      <c r="I312" s="250"/>
      <c r="J312" s="42"/>
      <c r="K312" s="42"/>
      <c r="L312" s="43"/>
      <c r="M312" s="251"/>
      <c r="N312" s="252"/>
      <c r="O312" s="93"/>
      <c r="P312" s="93"/>
      <c r="Q312" s="93"/>
      <c r="R312" s="93"/>
      <c r="S312" s="93"/>
      <c r="T312" s="94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7" t="s">
        <v>143</v>
      </c>
      <c r="AU312" s="17" t="s">
        <v>92</v>
      </c>
    </row>
    <row r="313" s="2" customFormat="1" ht="24.15" customHeight="1">
      <c r="A313" s="40"/>
      <c r="B313" s="41"/>
      <c r="C313" s="276" t="s">
        <v>433</v>
      </c>
      <c r="D313" s="276" t="s">
        <v>228</v>
      </c>
      <c r="E313" s="277" t="s">
        <v>434</v>
      </c>
      <c r="F313" s="278" t="s">
        <v>435</v>
      </c>
      <c r="G313" s="279" t="s">
        <v>148</v>
      </c>
      <c r="H313" s="280">
        <v>12</v>
      </c>
      <c r="I313" s="281"/>
      <c r="J313" s="282">
        <f>ROUND(I313*H313,2)</f>
        <v>0</v>
      </c>
      <c r="K313" s="283"/>
      <c r="L313" s="284"/>
      <c r="M313" s="285" t="s">
        <v>1</v>
      </c>
      <c r="N313" s="286" t="s">
        <v>47</v>
      </c>
      <c r="O313" s="93"/>
      <c r="P313" s="245">
        <f>O313*H313</f>
        <v>0</v>
      </c>
      <c r="Q313" s="245">
        <v>0</v>
      </c>
      <c r="R313" s="245">
        <f>Q313*H313</f>
        <v>0</v>
      </c>
      <c r="S313" s="245">
        <v>0</v>
      </c>
      <c r="T313" s="24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47" t="s">
        <v>176</v>
      </c>
      <c r="AT313" s="247" t="s">
        <v>228</v>
      </c>
      <c r="AU313" s="247" t="s">
        <v>92</v>
      </c>
      <c r="AY313" s="17" t="s">
        <v>134</v>
      </c>
      <c r="BE313" s="145">
        <f>IF(N313="základní",J313,0)</f>
        <v>0</v>
      </c>
      <c r="BF313" s="145">
        <f>IF(N313="snížená",J313,0)</f>
        <v>0</v>
      </c>
      <c r="BG313" s="145">
        <f>IF(N313="zákl. přenesená",J313,0)</f>
        <v>0</v>
      </c>
      <c r="BH313" s="145">
        <f>IF(N313="sníž. přenesená",J313,0)</f>
        <v>0</v>
      </c>
      <c r="BI313" s="145">
        <f>IF(N313="nulová",J313,0)</f>
        <v>0</v>
      </c>
      <c r="BJ313" s="17" t="s">
        <v>90</v>
      </c>
      <c r="BK313" s="145">
        <f>ROUND(I313*H313,2)</f>
        <v>0</v>
      </c>
      <c r="BL313" s="17" t="s">
        <v>141</v>
      </c>
      <c r="BM313" s="247" t="s">
        <v>436</v>
      </c>
    </row>
    <row r="314" s="2" customFormat="1">
      <c r="A314" s="40"/>
      <c r="B314" s="41"/>
      <c r="C314" s="42"/>
      <c r="D314" s="248" t="s">
        <v>143</v>
      </c>
      <c r="E314" s="42"/>
      <c r="F314" s="249" t="s">
        <v>435</v>
      </c>
      <c r="G314" s="42"/>
      <c r="H314" s="42"/>
      <c r="I314" s="250"/>
      <c r="J314" s="42"/>
      <c r="K314" s="42"/>
      <c r="L314" s="43"/>
      <c r="M314" s="251"/>
      <c r="N314" s="252"/>
      <c r="O314" s="93"/>
      <c r="P314" s="93"/>
      <c r="Q314" s="93"/>
      <c r="R314" s="93"/>
      <c r="S314" s="93"/>
      <c r="T314" s="94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7" t="s">
        <v>143</v>
      </c>
      <c r="AU314" s="17" t="s">
        <v>92</v>
      </c>
    </row>
    <row r="315" s="2" customFormat="1" ht="24.15" customHeight="1">
      <c r="A315" s="40"/>
      <c r="B315" s="41"/>
      <c r="C315" s="276" t="s">
        <v>437</v>
      </c>
      <c r="D315" s="276" t="s">
        <v>228</v>
      </c>
      <c r="E315" s="277" t="s">
        <v>438</v>
      </c>
      <c r="F315" s="278" t="s">
        <v>439</v>
      </c>
      <c r="G315" s="279" t="s">
        <v>148</v>
      </c>
      <c r="H315" s="280">
        <v>12</v>
      </c>
      <c r="I315" s="281"/>
      <c r="J315" s="282">
        <f>ROUND(I315*H315,2)</f>
        <v>0</v>
      </c>
      <c r="K315" s="283"/>
      <c r="L315" s="284"/>
      <c r="M315" s="285" t="s">
        <v>1</v>
      </c>
      <c r="N315" s="286" t="s">
        <v>47</v>
      </c>
      <c r="O315" s="93"/>
      <c r="P315" s="245">
        <f>O315*H315</f>
        <v>0</v>
      </c>
      <c r="Q315" s="245">
        <v>0</v>
      </c>
      <c r="R315" s="245">
        <f>Q315*H315</f>
        <v>0</v>
      </c>
      <c r="S315" s="245">
        <v>0</v>
      </c>
      <c r="T315" s="24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47" t="s">
        <v>176</v>
      </c>
      <c r="AT315" s="247" t="s">
        <v>228</v>
      </c>
      <c r="AU315" s="247" t="s">
        <v>92</v>
      </c>
      <c r="AY315" s="17" t="s">
        <v>134</v>
      </c>
      <c r="BE315" s="145">
        <f>IF(N315="základní",J315,0)</f>
        <v>0</v>
      </c>
      <c r="BF315" s="145">
        <f>IF(N315="snížená",J315,0)</f>
        <v>0</v>
      </c>
      <c r="BG315" s="145">
        <f>IF(N315="zákl. přenesená",J315,0)</f>
        <v>0</v>
      </c>
      <c r="BH315" s="145">
        <f>IF(N315="sníž. přenesená",J315,0)</f>
        <v>0</v>
      </c>
      <c r="BI315" s="145">
        <f>IF(N315="nulová",J315,0)</f>
        <v>0</v>
      </c>
      <c r="BJ315" s="17" t="s">
        <v>90</v>
      </c>
      <c r="BK315" s="145">
        <f>ROUND(I315*H315,2)</f>
        <v>0</v>
      </c>
      <c r="BL315" s="17" t="s">
        <v>141</v>
      </c>
      <c r="BM315" s="247" t="s">
        <v>440</v>
      </c>
    </row>
    <row r="316" s="2" customFormat="1">
      <c r="A316" s="40"/>
      <c r="B316" s="41"/>
      <c r="C316" s="42"/>
      <c r="D316" s="248" t="s">
        <v>143</v>
      </c>
      <c r="E316" s="42"/>
      <c r="F316" s="249" t="s">
        <v>439</v>
      </c>
      <c r="G316" s="42"/>
      <c r="H316" s="42"/>
      <c r="I316" s="250"/>
      <c r="J316" s="42"/>
      <c r="K316" s="42"/>
      <c r="L316" s="43"/>
      <c r="M316" s="251"/>
      <c r="N316" s="252"/>
      <c r="O316" s="93"/>
      <c r="P316" s="93"/>
      <c r="Q316" s="93"/>
      <c r="R316" s="93"/>
      <c r="S316" s="93"/>
      <c r="T316" s="94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7" t="s">
        <v>143</v>
      </c>
      <c r="AU316" s="17" t="s">
        <v>92</v>
      </c>
    </row>
    <row r="317" s="2" customFormat="1" ht="16.5" customHeight="1">
      <c r="A317" s="40"/>
      <c r="B317" s="41"/>
      <c r="C317" s="276" t="s">
        <v>441</v>
      </c>
      <c r="D317" s="276" t="s">
        <v>228</v>
      </c>
      <c r="E317" s="277" t="s">
        <v>442</v>
      </c>
      <c r="F317" s="278" t="s">
        <v>443</v>
      </c>
      <c r="G317" s="279" t="s">
        <v>148</v>
      </c>
      <c r="H317" s="280">
        <v>12</v>
      </c>
      <c r="I317" s="281"/>
      <c r="J317" s="282">
        <f>ROUND(I317*H317,2)</f>
        <v>0</v>
      </c>
      <c r="K317" s="283"/>
      <c r="L317" s="284"/>
      <c r="M317" s="285" t="s">
        <v>1</v>
      </c>
      <c r="N317" s="286" t="s">
        <v>47</v>
      </c>
      <c r="O317" s="93"/>
      <c r="P317" s="245">
        <f>O317*H317</f>
        <v>0</v>
      </c>
      <c r="Q317" s="245">
        <v>0</v>
      </c>
      <c r="R317" s="245">
        <f>Q317*H317</f>
        <v>0</v>
      </c>
      <c r="S317" s="245">
        <v>0</v>
      </c>
      <c r="T317" s="24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47" t="s">
        <v>176</v>
      </c>
      <c r="AT317" s="247" t="s">
        <v>228</v>
      </c>
      <c r="AU317" s="247" t="s">
        <v>92</v>
      </c>
      <c r="AY317" s="17" t="s">
        <v>134</v>
      </c>
      <c r="BE317" s="145">
        <f>IF(N317="základní",J317,0)</f>
        <v>0</v>
      </c>
      <c r="BF317" s="145">
        <f>IF(N317="snížená",J317,0)</f>
        <v>0</v>
      </c>
      <c r="BG317" s="145">
        <f>IF(N317="zákl. přenesená",J317,0)</f>
        <v>0</v>
      </c>
      <c r="BH317" s="145">
        <f>IF(N317="sníž. přenesená",J317,0)</f>
        <v>0</v>
      </c>
      <c r="BI317" s="145">
        <f>IF(N317="nulová",J317,0)</f>
        <v>0</v>
      </c>
      <c r="BJ317" s="17" t="s">
        <v>90</v>
      </c>
      <c r="BK317" s="145">
        <f>ROUND(I317*H317,2)</f>
        <v>0</v>
      </c>
      <c r="BL317" s="17" t="s">
        <v>141</v>
      </c>
      <c r="BM317" s="247" t="s">
        <v>444</v>
      </c>
    </row>
    <row r="318" s="2" customFormat="1">
      <c r="A318" s="40"/>
      <c r="B318" s="41"/>
      <c r="C318" s="42"/>
      <c r="D318" s="248" t="s">
        <v>143</v>
      </c>
      <c r="E318" s="42"/>
      <c r="F318" s="249" t="s">
        <v>443</v>
      </c>
      <c r="G318" s="42"/>
      <c r="H318" s="42"/>
      <c r="I318" s="250"/>
      <c r="J318" s="42"/>
      <c r="K318" s="42"/>
      <c r="L318" s="43"/>
      <c r="M318" s="251"/>
      <c r="N318" s="252"/>
      <c r="O318" s="93"/>
      <c r="P318" s="93"/>
      <c r="Q318" s="93"/>
      <c r="R318" s="93"/>
      <c r="S318" s="93"/>
      <c r="T318" s="94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7" t="s">
        <v>143</v>
      </c>
      <c r="AU318" s="17" t="s">
        <v>92</v>
      </c>
    </row>
    <row r="319" s="2" customFormat="1" ht="24.15" customHeight="1">
      <c r="A319" s="40"/>
      <c r="B319" s="41"/>
      <c r="C319" s="276" t="s">
        <v>445</v>
      </c>
      <c r="D319" s="276" t="s">
        <v>228</v>
      </c>
      <c r="E319" s="277" t="s">
        <v>446</v>
      </c>
      <c r="F319" s="278" t="s">
        <v>447</v>
      </c>
      <c r="G319" s="279" t="s">
        <v>148</v>
      </c>
      <c r="H319" s="280">
        <v>12</v>
      </c>
      <c r="I319" s="281"/>
      <c r="J319" s="282">
        <f>ROUND(I319*H319,2)</f>
        <v>0</v>
      </c>
      <c r="K319" s="283"/>
      <c r="L319" s="284"/>
      <c r="M319" s="285" t="s">
        <v>1</v>
      </c>
      <c r="N319" s="286" t="s">
        <v>47</v>
      </c>
      <c r="O319" s="93"/>
      <c r="P319" s="245">
        <f>O319*H319</f>
        <v>0</v>
      </c>
      <c r="Q319" s="245">
        <v>0</v>
      </c>
      <c r="R319" s="245">
        <f>Q319*H319</f>
        <v>0</v>
      </c>
      <c r="S319" s="245">
        <v>0</v>
      </c>
      <c r="T319" s="24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47" t="s">
        <v>176</v>
      </c>
      <c r="AT319" s="247" t="s">
        <v>228</v>
      </c>
      <c r="AU319" s="247" t="s">
        <v>92</v>
      </c>
      <c r="AY319" s="17" t="s">
        <v>134</v>
      </c>
      <c r="BE319" s="145">
        <f>IF(N319="základní",J319,0)</f>
        <v>0</v>
      </c>
      <c r="BF319" s="145">
        <f>IF(N319="snížená",J319,0)</f>
        <v>0</v>
      </c>
      <c r="BG319" s="145">
        <f>IF(N319="zákl. přenesená",J319,0)</f>
        <v>0</v>
      </c>
      <c r="BH319" s="145">
        <f>IF(N319="sníž. přenesená",J319,0)</f>
        <v>0</v>
      </c>
      <c r="BI319" s="145">
        <f>IF(N319="nulová",J319,0)</f>
        <v>0</v>
      </c>
      <c r="BJ319" s="17" t="s">
        <v>90</v>
      </c>
      <c r="BK319" s="145">
        <f>ROUND(I319*H319,2)</f>
        <v>0</v>
      </c>
      <c r="BL319" s="17" t="s">
        <v>141</v>
      </c>
      <c r="BM319" s="247" t="s">
        <v>448</v>
      </c>
    </row>
    <row r="320" s="2" customFormat="1">
      <c r="A320" s="40"/>
      <c r="B320" s="41"/>
      <c r="C320" s="42"/>
      <c r="D320" s="248" t="s">
        <v>143</v>
      </c>
      <c r="E320" s="42"/>
      <c r="F320" s="249" t="s">
        <v>447</v>
      </c>
      <c r="G320" s="42"/>
      <c r="H320" s="42"/>
      <c r="I320" s="250"/>
      <c r="J320" s="42"/>
      <c r="K320" s="42"/>
      <c r="L320" s="43"/>
      <c r="M320" s="251"/>
      <c r="N320" s="252"/>
      <c r="O320" s="93"/>
      <c r="P320" s="93"/>
      <c r="Q320" s="93"/>
      <c r="R320" s="93"/>
      <c r="S320" s="93"/>
      <c r="T320" s="94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7" t="s">
        <v>143</v>
      </c>
      <c r="AU320" s="17" t="s">
        <v>92</v>
      </c>
    </row>
    <row r="321" s="2" customFormat="1" ht="16.5" customHeight="1">
      <c r="A321" s="40"/>
      <c r="B321" s="41"/>
      <c r="C321" s="276" t="s">
        <v>449</v>
      </c>
      <c r="D321" s="276" t="s">
        <v>228</v>
      </c>
      <c r="E321" s="277" t="s">
        <v>259</v>
      </c>
      <c r="F321" s="278" t="s">
        <v>450</v>
      </c>
      <c r="G321" s="279" t="s">
        <v>159</v>
      </c>
      <c r="H321" s="280">
        <v>2.601</v>
      </c>
      <c r="I321" s="281"/>
      <c r="J321" s="282">
        <f>ROUND(I321*H321,2)</f>
        <v>0</v>
      </c>
      <c r="K321" s="283"/>
      <c r="L321" s="284"/>
      <c r="M321" s="285" t="s">
        <v>1</v>
      </c>
      <c r="N321" s="286" t="s">
        <v>47</v>
      </c>
      <c r="O321" s="93"/>
      <c r="P321" s="245">
        <f>O321*H321</f>
        <v>0</v>
      </c>
      <c r="Q321" s="245">
        <v>0</v>
      </c>
      <c r="R321" s="245">
        <f>Q321*H321</f>
        <v>0</v>
      </c>
      <c r="S321" s="245">
        <v>0</v>
      </c>
      <c r="T321" s="24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47" t="s">
        <v>176</v>
      </c>
      <c r="AT321" s="247" t="s">
        <v>228</v>
      </c>
      <c r="AU321" s="247" t="s">
        <v>92</v>
      </c>
      <c r="AY321" s="17" t="s">
        <v>134</v>
      </c>
      <c r="BE321" s="145">
        <f>IF(N321="základní",J321,0)</f>
        <v>0</v>
      </c>
      <c r="BF321" s="145">
        <f>IF(N321="snížená",J321,0)</f>
        <v>0</v>
      </c>
      <c r="BG321" s="145">
        <f>IF(N321="zákl. přenesená",J321,0)</f>
        <v>0</v>
      </c>
      <c r="BH321" s="145">
        <f>IF(N321="sníž. přenesená",J321,0)</f>
        <v>0</v>
      </c>
      <c r="BI321" s="145">
        <f>IF(N321="nulová",J321,0)</f>
        <v>0</v>
      </c>
      <c r="BJ321" s="17" t="s">
        <v>90</v>
      </c>
      <c r="BK321" s="145">
        <f>ROUND(I321*H321,2)</f>
        <v>0</v>
      </c>
      <c r="BL321" s="17" t="s">
        <v>141</v>
      </c>
      <c r="BM321" s="247" t="s">
        <v>451</v>
      </c>
    </row>
    <row r="322" s="2" customFormat="1">
      <c r="A322" s="40"/>
      <c r="B322" s="41"/>
      <c r="C322" s="42"/>
      <c r="D322" s="248" t="s">
        <v>143</v>
      </c>
      <c r="E322" s="42"/>
      <c r="F322" s="249" t="s">
        <v>450</v>
      </c>
      <c r="G322" s="42"/>
      <c r="H322" s="42"/>
      <c r="I322" s="250"/>
      <c r="J322" s="42"/>
      <c r="K322" s="42"/>
      <c r="L322" s="43"/>
      <c r="M322" s="251"/>
      <c r="N322" s="252"/>
      <c r="O322" s="93"/>
      <c r="P322" s="93"/>
      <c r="Q322" s="93"/>
      <c r="R322" s="93"/>
      <c r="S322" s="93"/>
      <c r="T322" s="94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7" t="s">
        <v>143</v>
      </c>
      <c r="AU322" s="17" t="s">
        <v>92</v>
      </c>
    </row>
    <row r="323" s="2" customFormat="1" ht="16.5" customHeight="1">
      <c r="A323" s="40"/>
      <c r="B323" s="41"/>
      <c r="C323" s="235" t="s">
        <v>452</v>
      </c>
      <c r="D323" s="235" t="s">
        <v>137</v>
      </c>
      <c r="E323" s="236" t="s">
        <v>453</v>
      </c>
      <c r="F323" s="237" t="s">
        <v>454</v>
      </c>
      <c r="G323" s="238" t="s">
        <v>148</v>
      </c>
      <c r="H323" s="239">
        <v>12</v>
      </c>
      <c r="I323" s="240"/>
      <c r="J323" s="241">
        <f>ROUND(I323*H323,2)</f>
        <v>0</v>
      </c>
      <c r="K323" s="242"/>
      <c r="L323" s="43"/>
      <c r="M323" s="243" t="s">
        <v>1</v>
      </c>
      <c r="N323" s="244" t="s">
        <v>47</v>
      </c>
      <c r="O323" s="93"/>
      <c r="P323" s="245">
        <f>O323*H323</f>
        <v>0</v>
      </c>
      <c r="Q323" s="245">
        <v>0</v>
      </c>
      <c r="R323" s="245">
        <f>Q323*H323</f>
        <v>0</v>
      </c>
      <c r="S323" s="245">
        <v>0</v>
      </c>
      <c r="T323" s="24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47" t="s">
        <v>141</v>
      </c>
      <c r="AT323" s="247" t="s">
        <v>137</v>
      </c>
      <c r="AU323" s="247" t="s">
        <v>92</v>
      </c>
      <c r="AY323" s="17" t="s">
        <v>134</v>
      </c>
      <c r="BE323" s="145">
        <f>IF(N323="základní",J323,0)</f>
        <v>0</v>
      </c>
      <c r="BF323" s="145">
        <f>IF(N323="snížená",J323,0)</f>
        <v>0</v>
      </c>
      <c r="BG323" s="145">
        <f>IF(N323="zákl. přenesená",J323,0)</f>
        <v>0</v>
      </c>
      <c r="BH323" s="145">
        <f>IF(N323="sníž. přenesená",J323,0)</f>
        <v>0</v>
      </c>
      <c r="BI323" s="145">
        <f>IF(N323="nulová",J323,0)</f>
        <v>0</v>
      </c>
      <c r="BJ323" s="17" t="s">
        <v>90</v>
      </c>
      <c r="BK323" s="145">
        <f>ROUND(I323*H323,2)</f>
        <v>0</v>
      </c>
      <c r="BL323" s="17" t="s">
        <v>141</v>
      </c>
      <c r="BM323" s="247" t="s">
        <v>455</v>
      </c>
    </row>
    <row r="324" s="2" customFormat="1">
      <c r="A324" s="40"/>
      <c r="B324" s="41"/>
      <c r="C324" s="42"/>
      <c r="D324" s="248" t="s">
        <v>143</v>
      </c>
      <c r="E324" s="42"/>
      <c r="F324" s="249" t="s">
        <v>454</v>
      </c>
      <c r="G324" s="42"/>
      <c r="H324" s="42"/>
      <c r="I324" s="250"/>
      <c r="J324" s="42"/>
      <c r="K324" s="42"/>
      <c r="L324" s="43"/>
      <c r="M324" s="251"/>
      <c r="N324" s="252"/>
      <c r="O324" s="93"/>
      <c r="P324" s="93"/>
      <c r="Q324" s="93"/>
      <c r="R324" s="93"/>
      <c r="S324" s="93"/>
      <c r="T324" s="94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7" t="s">
        <v>143</v>
      </c>
      <c r="AU324" s="17" t="s">
        <v>92</v>
      </c>
    </row>
    <row r="325" s="12" customFormat="1" ht="22.8" customHeight="1">
      <c r="A325" s="12"/>
      <c r="B325" s="219"/>
      <c r="C325" s="220"/>
      <c r="D325" s="221" t="s">
        <v>81</v>
      </c>
      <c r="E325" s="233" t="s">
        <v>456</v>
      </c>
      <c r="F325" s="233" t="s">
        <v>457</v>
      </c>
      <c r="G325" s="220"/>
      <c r="H325" s="220"/>
      <c r="I325" s="223"/>
      <c r="J325" s="234">
        <f>BK325</f>
        <v>0</v>
      </c>
      <c r="K325" s="220"/>
      <c r="L325" s="225"/>
      <c r="M325" s="226"/>
      <c r="N325" s="227"/>
      <c r="O325" s="227"/>
      <c r="P325" s="228">
        <f>SUM(P326:P374)</f>
        <v>0</v>
      </c>
      <c r="Q325" s="227"/>
      <c r="R325" s="228">
        <f>SUM(R326:R374)</f>
        <v>4055.96931</v>
      </c>
      <c r="S325" s="227"/>
      <c r="T325" s="229">
        <f>SUM(T326:T374)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30" t="s">
        <v>162</v>
      </c>
      <c r="AT325" s="231" t="s">
        <v>81</v>
      </c>
      <c r="AU325" s="231" t="s">
        <v>90</v>
      </c>
      <c r="AY325" s="230" t="s">
        <v>134</v>
      </c>
      <c r="BK325" s="232">
        <f>SUM(BK326:BK374)</f>
        <v>0</v>
      </c>
    </row>
    <row r="326" s="2" customFormat="1" ht="24.15" customHeight="1">
      <c r="A326" s="40"/>
      <c r="B326" s="41"/>
      <c r="C326" s="235" t="s">
        <v>458</v>
      </c>
      <c r="D326" s="235" t="s">
        <v>137</v>
      </c>
      <c r="E326" s="236" t="s">
        <v>459</v>
      </c>
      <c r="F326" s="237" t="s">
        <v>460</v>
      </c>
      <c r="G326" s="238" t="s">
        <v>219</v>
      </c>
      <c r="H326" s="239">
        <v>2</v>
      </c>
      <c r="I326" s="240"/>
      <c r="J326" s="241">
        <f>ROUND(I326*H326,2)</f>
        <v>0</v>
      </c>
      <c r="K326" s="242"/>
      <c r="L326" s="43"/>
      <c r="M326" s="243" t="s">
        <v>1</v>
      </c>
      <c r="N326" s="244" t="s">
        <v>47</v>
      </c>
      <c r="O326" s="93"/>
      <c r="P326" s="245">
        <f>O326*H326</f>
        <v>0</v>
      </c>
      <c r="Q326" s="245">
        <v>0</v>
      </c>
      <c r="R326" s="245">
        <f>Q326*H326</f>
        <v>0</v>
      </c>
      <c r="S326" s="245">
        <v>0</v>
      </c>
      <c r="T326" s="24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47" t="s">
        <v>141</v>
      </c>
      <c r="AT326" s="247" t="s">
        <v>137</v>
      </c>
      <c r="AU326" s="247" t="s">
        <v>92</v>
      </c>
      <c r="AY326" s="17" t="s">
        <v>134</v>
      </c>
      <c r="BE326" s="145">
        <f>IF(N326="základní",J326,0)</f>
        <v>0</v>
      </c>
      <c r="BF326" s="145">
        <f>IF(N326="snížená",J326,0)</f>
        <v>0</v>
      </c>
      <c r="BG326" s="145">
        <f>IF(N326="zákl. přenesená",J326,0)</f>
        <v>0</v>
      </c>
      <c r="BH326" s="145">
        <f>IF(N326="sníž. přenesená",J326,0)</f>
        <v>0</v>
      </c>
      <c r="BI326" s="145">
        <f>IF(N326="nulová",J326,0)</f>
        <v>0</v>
      </c>
      <c r="BJ326" s="17" t="s">
        <v>90</v>
      </c>
      <c r="BK326" s="145">
        <f>ROUND(I326*H326,2)</f>
        <v>0</v>
      </c>
      <c r="BL326" s="17" t="s">
        <v>141</v>
      </c>
      <c r="BM326" s="247" t="s">
        <v>461</v>
      </c>
    </row>
    <row r="327" s="2" customFormat="1">
      <c r="A327" s="40"/>
      <c r="B327" s="41"/>
      <c r="C327" s="42"/>
      <c r="D327" s="248" t="s">
        <v>143</v>
      </c>
      <c r="E327" s="42"/>
      <c r="F327" s="249" t="s">
        <v>460</v>
      </c>
      <c r="G327" s="42"/>
      <c r="H327" s="42"/>
      <c r="I327" s="250"/>
      <c r="J327" s="42"/>
      <c r="K327" s="42"/>
      <c r="L327" s="43"/>
      <c r="M327" s="251"/>
      <c r="N327" s="252"/>
      <c r="O327" s="93"/>
      <c r="P327" s="93"/>
      <c r="Q327" s="93"/>
      <c r="R327" s="93"/>
      <c r="S327" s="93"/>
      <c r="T327" s="94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7" t="s">
        <v>143</v>
      </c>
      <c r="AU327" s="17" t="s">
        <v>92</v>
      </c>
    </row>
    <row r="328" s="2" customFormat="1" ht="21.75" customHeight="1">
      <c r="A328" s="40"/>
      <c r="B328" s="41"/>
      <c r="C328" s="235" t="s">
        <v>462</v>
      </c>
      <c r="D328" s="235" t="s">
        <v>137</v>
      </c>
      <c r="E328" s="236" t="s">
        <v>463</v>
      </c>
      <c r="F328" s="237" t="s">
        <v>464</v>
      </c>
      <c r="G328" s="238" t="s">
        <v>292</v>
      </c>
      <c r="H328" s="239">
        <v>17</v>
      </c>
      <c r="I328" s="240"/>
      <c r="J328" s="241">
        <f>ROUND(I328*H328,2)</f>
        <v>0</v>
      </c>
      <c r="K328" s="242"/>
      <c r="L328" s="43"/>
      <c r="M328" s="243" t="s">
        <v>1</v>
      </c>
      <c r="N328" s="244" t="s">
        <v>47</v>
      </c>
      <c r="O328" s="93"/>
      <c r="P328" s="245">
        <f>O328*H328</f>
        <v>0</v>
      </c>
      <c r="Q328" s="245">
        <v>0</v>
      </c>
      <c r="R328" s="245">
        <f>Q328*H328</f>
        <v>0</v>
      </c>
      <c r="S328" s="245">
        <v>0</v>
      </c>
      <c r="T328" s="246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47" t="s">
        <v>465</v>
      </c>
      <c r="AT328" s="247" t="s">
        <v>137</v>
      </c>
      <c r="AU328" s="247" t="s">
        <v>92</v>
      </c>
      <c r="AY328" s="17" t="s">
        <v>134</v>
      </c>
      <c r="BE328" s="145">
        <f>IF(N328="základní",J328,0)</f>
        <v>0</v>
      </c>
      <c r="BF328" s="145">
        <f>IF(N328="snížená",J328,0)</f>
        <v>0</v>
      </c>
      <c r="BG328" s="145">
        <f>IF(N328="zákl. přenesená",J328,0)</f>
        <v>0</v>
      </c>
      <c r="BH328" s="145">
        <f>IF(N328="sníž. přenesená",J328,0)</f>
        <v>0</v>
      </c>
      <c r="BI328" s="145">
        <f>IF(N328="nulová",J328,0)</f>
        <v>0</v>
      </c>
      <c r="BJ328" s="17" t="s">
        <v>90</v>
      </c>
      <c r="BK328" s="145">
        <f>ROUND(I328*H328,2)</f>
        <v>0</v>
      </c>
      <c r="BL328" s="17" t="s">
        <v>465</v>
      </c>
      <c r="BM328" s="247" t="s">
        <v>466</v>
      </c>
    </row>
    <row r="329" s="2" customFormat="1">
      <c r="A329" s="40"/>
      <c r="B329" s="41"/>
      <c r="C329" s="42"/>
      <c r="D329" s="248" t="s">
        <v>143</v>
      </c>
      <c r="E329" s="42"/>
      <c r="F329" s="249" t="s">
        <v>464</v>
      </c>
      <c r="G329" s="42"/>
      <c r="H329" s="42"/>
      <c r="I329" s="250"/>
      <c r="J329" s="42"/>
      <c r="K329" s="42"/>
      <c r="L329" s="43"/>
      <c r="M329" s="251"/>
      <c r="N329" s="252"/>
      <c r="O329" s="93"/>
      <c r="P329" s="93"/>
      <c r="Q329" s="93"/>
      <c r="R329" s="93"/>
      <c r="S329" s="93"/>
      <c r="T329" s="94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7" t="s">
        <v>143</v>
      </c>
      <c r="AU329" s="17" t="s">
        <v>92</v>
      </c>
    </row>
    <row r="330" s="2" customFormat="1">
      <c r="A330" s="40"/>
      <c r="B330" s="41"/>
      <c r="C330" s="42"/>
      <c r="D330" s="248" t="s">
        <v>144</v>
      </c>
      <c r="E330" s="42"/>
      <c r="F330" s="253" t="s">
        <v>467</v>
      </c>
      <c r="G330" s="42"/>
      <c r="H330" s="42"/>
      <c r="I330" s="250"/>
      <c r="J330" s="42"/>
      <c r="K330" s="42"/>
      <c r="L330" s="43"/>
      <c r="M330" s="251"/>
      <c r="N330" s="252"/>
      <c r="O330" s="93"/>
      <c r="P330" s="93"/>
      <c r="Q330" s="93"/>
      <c r="R330" s="93"/>
      <c r="S330" s="93"/>
      <c r="T330" s="94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7" t="s">
        <v>144</v>
      </c>
      <c r="AU330" s="17" t="s">
        <v>92</v>
      </c>
    </row>
    <row r="331" s="2" customFormat="1" ht="24.15" customHeight="1">
      <c r="A331" s="40"/>
      <c r="B331" s="41"/>
      <c r="C331" s="235" t="s">
        <v>468</v>
      </c>
      <c r="D331" s="235" t="s">
        <v>137</v>
      </c>
      <c r="E331" s="236" t="s">
        <v>469</v>
      </c>
      <c r="F331" s="237" t="s">
        <v>178</v>
      </c>
      <c r="G331" s="238" t="s">
        <v>140</v>
      </c>
      <c r="H331" s="239">
        <v>585.20000000000005</v>
      </c>
      <c r="I331" s="240"/>
      <c r="J331" s="241">
        <f>ROUND(I331*H331,2)</f>
        <v>0</v>
      </c>
      <c r="K331" s="242"/>
      <c r="L331" s="43"/>
      <c r="M331" s="243" t="s">
        <v>1</v>
      </c>
      <c r="N331" s="244" t="s">
        <v>47</v>
      </c>
      <c r="O331" s="93"/>
      <c r="P331" s="245">
        <f>O331*H331</f>
        <v>0</v>
      </c>
      <c r="Q331" s="245">
        <v>0</v>
      </c>
      <c r="R331" s="245">
        <f>Q331*H331</f>
        <v>0</v>
      </c>
      <c r="S331" s="245">
        <v>0</v>
      </c>
      <c r="T331" s="246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47" t="s">
        <v>141</v>
      </c>
      <c r="AT331" s="247" t="s">
        <v>137</v>
      </c>
      <c r="AU331" s="247" t="s">
        <v>92</v>
      </c>
      <c r="AY331" s="17" t="s">
        <v>134</v>
      </c>
      <c r="BE331" s="145">
        <f>IF(N331="základní",J331,0)</f>
        <v>0</v>
      </c>
      <c r="BF331" s="145">
        <f>IF(N331="snížená",J331,0)</f>
        <v>0</v>
      </c>
      <c r="BG331" s="145">
        <f>IF(N331="zákl. přenesená",J331,0)</f>
        <v>0</v>
      </c>
      <c r="BH331" s="145">
        <f>IF(N331="sníž. přenesená",J331,0)</f>
        <v>0</v>
      </c>
      <c r="BI331" s="145">
        <f>IF(N331="nulová",J331,0)</f>
        <v>0</v>
      </c>
      <c r="BJ331" s="17" t="s">
        <v>90</v>
      </c>
      <c r="BK331" s="145">
        <f>ROUND(I331*H331,2)</f>
        <v>0</v>
      </c>
      <c r="BL331" s="17" t="s">
        <v>141</v>
      </c>
      <c r="BM331" s="247" t="s">
        <v>470</v>
      </c>
    </row>
    <row r="332" s="2" customFormat="1">
      <c r="A332" s="40"/>
      <c r="B332" s="41"/>
      <c r="C332" s="42"/>
      <c r="D332" s="248" t="s">
        <v>143</v>
      </c>
      <c r="E332" s="42"/>
      <c r="F332" s="249" t="s">
        <v>180</v>
      </c>
      <c r="G332" s="42"/>
      <c r="H332" s="42"/>
      <c r="I332" s="250"/>
      <c r="J332" s="42"/>
      <c r="K332" s="42"/>
      <c r="L332" s="43"/>
      <c r="M332" s="251"/>
      <c r="N332" s="252"/>
      <c r="O332" s="93"/>
      <c r="P332" s="93"/>
      <c r="Q332" s="93"/>
      <c r="R332" s="93"/>
      <c r="S332" s="93"/>
      <c r="T332" s="94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7" t="s">
        <v>143</v>
      </c>
      <c r="AU332" s="17" t="s">
        <v>92</v>
      </c>
    </row>
    <row r="333" s="15" customFormat="1">
      <c r="A333" s="15"/>
      <c r="B333" s="287"/>
      <c r="C333" s="288"/>
      <c r="D333" s="248" t="s">
        <v>155</v>
      </c>
      <c r="E333" s="289" t="s">
        <v>1</v>
      </c>
      <c r="F333" s="290" t="s">
        <v>471</v>
      </c>
      <c r="G333" s="288"/>
      <c r="H333" s="289" t="s">
        <v>1</v>
      </c>
      <c r="I333" s="291"/>
      <c r="J333" s="288"/>
      <c r="K333" s="288"/>
      <c r="L333" s="292"/>
      <c r="M333" s="293"/>
      <c r="N333" s="294"/>
      <c r="O333" s="294"/>
      <c r="P333" s="294"/>
      <c r="Q333" s="294"/>
      <c r="R333" s="294"/>
      <c r="S333" s="294"/>
      <c r="T333" s="29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96" t="s">
        <v>155</v>
      </c>
      <c r="AU333" s="296" t="s">
        <v>92</v>
      </c>
      <c r="AV333" s="15" t="s">
        <v>90</v>
      </c>
      <c r="AW333" s="15" t="s">
        <v>36</v>
      </c>
      <c r="AX333" s="15" t="s">
        <v>82</v>
      </c>
      <c r="AY333" s="296" t="s">
        <v>134</v>
      </c>
    </row>
    <row r="334" s="13" customFormat="1">
      <c r="A334" s="13"/>
      <c r="B334" s="254"/>
      <c r="C334" s="255"/>
      <c r="D334" s="248" t="s">
        <v>155</v>
      </c>
      <c r="E334" s="256" t="s">
        <v>1</v>
      </c>
      <c r="F334" s="257" t="s">
        <v>472</v>
      </c>
      <c r="G334" s="255"/>
      <c r="H334" s="258">
        <v>585.20000000000005</v>
      </c>
      <c r="I334" s="259"/>
      <c r="J334" s="255"/>
      <c r="K334" s="255"/>
      <c r="L334" s="260"/>
      <c r="M334" s="261"/>
      <c r="N334" s="262"/>
      <c r="O334" s="262"/>
      <c r="P334" s="262"/>
      <c r="Q334" s="262"/>
      <c r="R334" s="262"/>
      <c r="S334" s="262"/>
      <c r="T334" s="26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64" t="s">
        <v>155</v>
      </c>
      <c r="AU334" s="264" t="s">
        <v>92</v>
      </c>
      <c r="AV334" s="13" t="s">
        <v>92</v>
      </c>
      <c r="AW334" s="13" t="s">
        <v>36</v>
      </c>
      <c r="AX334" s="13" t="s">
        <v>82</v>
      </c>
      <c r="AY334" s="264" t="s">
        <v>134</v>
      </c>
    </row>
    <row r="335" s="14" customFormat="1">
      <c r="A335" s="14"/>
      <c r="B335" s="265"/>
      <c r="C335" s="266"/>
      <c r="D335" s="248" t="s">
        <v>155</v>
      </c>
      <c r="E335" s="267" t="s">
        <v>1</v>
      </c>
      <c r="F335" s="268" t="s">
        <v>167</v>
      </c>
      <c r="G335" s="266"/>
      <c r="H335" s="269">
        <v>585.20000000000005</v>
      </c>
      <c r="I335" s="270"/>
      <c r="J335" s="266"/>
      <c r="K335" s="266"/>
      <c r="L335" s="271"/>
      <c r="M335" s="272"/>
      <c r="N335" s="273"/>
      <c r="O335" s="273"/>
      <c r="P335" s="273"/>
      <c r="Q335" s="273"/>
      <c r="R335" s="273"/>
      <c r="S335" s="273"/>
      <c r="T335" s="27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75" t="s">
        <v>155</v>
      </c>
      <c r="AU335" s="275" t="s">
        <v>92</v>
      </c>
      <c r="AV335" s="14" t="s">
        <v>141</v>
      </c>
      <c r="AW335" s="14" t="s">
        <v>36</v>
      </c>
      <c r="AX335" s="14" t="s">
        <v>90</v>
      </c>
      <c r="AY335" s="275" t="s">
        <v>134</v>
      </c>
    </row>
    <row r="336" s="2" customFormat="1" ht="24.15" customHeight="1">
      <c r="A336" s="40"/>
      <c r="B336" s="41"/>
      <c r="C336" s="235" t="s">
        <v>473</v>
      </c>
      <c r="D336" s="235" t="s">
        <v>137</v>
      </c>
      <c r="E336" s="236" t="s">
        <v>474</v>
      </c>
      <c r="F336" s="237" t="s">
        <v>475</v>
      </c>
      <c r="G336" s="238" t="s">
        <v>219</v>
      </c>
      <c r="H336" s="239">
        <v>120</v>
      </c>
      <c r="I336" s="240"/>
      <c r="J336" s="241">
        <f>ROUND(I336*H336,2)</f>
        <v>0</v>
      </c>
      <c r="K336" s="242"/>
      <c r="L336" s="43"/>
      <c r="M336" s="243" t="s">
        <v>1</v>
      </c>
      <c r="N336" s="244" t="s">
        <v>47</v>
      </c>
      <c r="O336" s="93"/>
      <c r="P336" s="245">
        <f>O336*H336</f>
        <v>0</v>
      </c>
      <c r="Q336" s="245">
        <v>1.0000000000000001E-05</v>
      </c>
      <c r="R336" s="245">
        <f>Q336*H336</f>
        <v>0.0012000000000000001</v>
      </c>
      <c r="S336" s="245">
        <v>0</v>
      </c>
      <c r="T336" s="246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47" t="s">
        <v>141</v>
      </c>
      <c r="AT336" s="247" t="s">
        <v>137</v>
      </c>
      <c r="AU336" s="247" t="s">
        <v>92</v>
      </c>
      <c r="AY336" s="17" t="s">
        <v>134</v>
      </c>
      <c r="BE336" s="145">
        <f>IF(N336="základní",J336,0)</f>
        <v>0</v>
      </c>
      <c r="BF336" s="145">
        <f>IF(N336="snížená",J336,0)</f>
        <v>0</v>
      </c>
      <c r="BG336" s="145">
        <f>IF(N336="zákl. přenesená",J336,0)</f>
        <v>0</v>
      </c>
      <c r="BH336" s="145">
        <f>IF(N336="sníž. přenesená",J336,0)</f>
        <v>0</v>
      </c>
      <c r="BI336" s="145">
        <f>IF(N336="nulová",J336,0)</f>
        <v>0</v>
      </c>
      <c r="BJ336" s="17" t="s">
        <v>90</v>
      </c>
      <c r="BK336" s="145">
        <f>ROUND(I336*H336,2)</f>
        <v>0</v>
      </c>
      <c r="BL336" s="17" t="s">
        <v>141</v>
      </c>
      <c r="BM336" s="247" t="s">
        <v>476</v>
      </c>
    </row>
    <row r="337" s="2" customFormat="1">
      <c r="A337" s="40"/>
      <c r="B337" s="41"/>
      <c r="C337" s="42"/>
      <c r="D337" s="248" t="s">
        <v>143</v>
      </c>
      <c r="E337" s="42"/>
      <c r="F337" s="249" t="s">
        <v>477</v>
      </c>
      <c r="G337" s="42"/>
      <c r="H337" s="42"/>
      <c r="I337" s="250"/>
      <c r="J337" s="42"/>
      <c r="K337" s="42"/>
      <c r="L337" s="43"/>
      <c r="M337" s="251"/>
      <c r="N337" s="252"/>
      <c r="O337" s="93"/>
      <c r="P337" s="93"/>
      <c r="Q337" s="93"/>
      <c r="R337" s="93"/>
      <c r="S337" s="93"/>
      <c r="T337" s="94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7" t="s">
        <v>143</v>
      </c>
      <c r="AU337" s="17" t="s">
        <v>92</v>
      </c>
    </row>
    <row r="338" s="2" customFormat="1">
      <c r="A338" s="40"/>
      <c r="B338" s="41"/>
      <c r="C338" s="42"/>
      <c r="D338" s="248" t="s">
        <v>144</v>
      </c>
      <c r="E338" s="42"/>
      <c r="F338" s="253" t="s">
        <v>478</v>
      </c>
      <c r="G338" s="42"/>
      <c r="H338" s="42"/>
      <c r="I338" s="250"/>
      <c r="J338" s="42"/>
      <c r="K338" s="42"/>
      <c r="L338" s="43"/>
      <c r="M338" s="251"/>
      <c r="N338" s="252"/>
      <c r="O338" s="93"/>
      <c r="P338" s="93"/>
      <c r="Q338" s="93"/>
      <c r="R338" s="93"/>
      <c r="S338" s="93"/>
      <c r="T338" s="94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7" t="s">
        <v>144</v>
      </c>
      <c r="AU338" s="17" t="s">
        <v>92</v>
      </c>
    </row>
    <row r="339" s="13" customFormat="1">
      <c r="A339" s="13"/>
      <c r="B339" s="254"/>
      <c r="C339" s="255"/>
      <c r="D339" s="248" t="s">
        <v>155</v>
      </c>
      <c r="E339" s="256" t="s">
        <v>1</v>
      </c>
      <c r="F339" s="257" t="s">
        <v>479</v>
      </c>
      <c r="G339" s="255"/>
      <c r="H339" s="258">
        <v>120</v>
      </c>
      <c r="I339" s="259"/>
      <c r="J339" s="255"/>
      <c r="K339" s="255"/>
      <c r="L339" s="260"/>
      <c r="M339" s="261"/>
      <c r="N339" s="262"/>
      <c r="O339" s="262"/>
      <c r="P339" s="262"/>
      <c r="Q339" s="262"/>
      <c r="R339" s="262"/>
      <c r="S339" s="262"/>
      <c r="T339" s="26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64" t="s">
        <v>155</v>
      </c>
      <c r="AU339" s="264" t="s">
        <v>92</v>
      </c>
      <c r="AV339" s="13" t="s">
        <v>92</v>
      </c>
      <c r="AW339" s="13" t="s">
        <v>36</v>
      </c>
      <c r="AX339" s="13" t="s">
        <v>82</v>
      </c>
      <c r="AY339" s="264" t="s">
        <v>134</v>
      </c>
    </row>
    <row r="340" s="14" customFormat="1">
      <c r="A340" s="14"/>
      <c r="B340" s="265"/>
      <c r="C340" s="266"/>
      <c r="D340" s="248" t="s">
        <v>155</v>
      </c>
      <c r="E340" s="267" t="s">
        <v>1</v>
      </c>
      <c r="F340" s="268" t="s">
        <v>167</v>
      </c>
      <c r="G340" s="266"/>
      <c r="H340" s="269">
        <v>120</v>
      </c>
      <c r="I340" s="270"/>
      <c r="J340" s="266"/>
      <c r="K340" s="266"/>
      <c r="L340" s="271"/>
      <c r="M340" s="272"/>
      <c r="N340" s="273"/>
      <c r="O340" s="273"/>
      <c r="P340" s="273"/>
      <c r="Q340" s="273"/>
      <c r="R340" s="273"/>
      <c r="S340" s="273"/>
      <c r="T340" s="27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75" t="s">
        <v>155</v>
      </c>
      <c r="AU340" s="275" t="s">
        <v>92</v>
      </c>
      <c r="AV340" s="14" t="s">
        <v>141</v>
      </c>
      <c r="AW340" s="14" t="s">
        <v>36</v>
      </c>
      <c r="AX340" s="14" t="s">
        <v>90</v>
      </c>
      <c r="AY340" s="275" t="s">
        <v>134</v>
      </c>
    </row>
    <row r="341" s="2" customFormat="1" ht="16.5" customHeight="1">
      <c r="A341" s="40"/>
      <c r="B341" s="41"/>
      <c r="C341" s="276" t="s">
        <v>480</v>
      </c>
      <c r="D341" s="276" t="s">
        <v>228</v>
      </c>
      <c r="E341" s="277" t="s">
        <v>481</v>
      </c>
      <c r="F341" s="278" t="s">
        <v>482</v>
      </c>
      <c r="G341" s="279" t="s">
        <v>219</v>
      </c>
      <c r="H341" s="280">
        <v>121.2</v>
      </c>
      <c r="I341" s="281"/>
      <c r="J341" s="282">
        <f>ROUND(I341*H341,2)</f>
        <v>0</v>
      </c>
      <c r="K341" s="283"/>
      <c r="L341" s="284"/>
      <c r="M341" s="285" t="s">
        <v>1</v>
      </c>
      <c r="N341" s="286" t="s">
        <v>47</v>
      </c>
      <c r="O341" s="93"/>
      <c r="P341" s="245">
        <f>O341*H341</f>
        <v>0</v>
      </c>
      <c r="Q341" s="245">
        <v>0.30399999999999999</v>
      </c>
      <c r="R341" s="245">
        <f>Q341*H341</f>
        <v>36.844799999999999</v>
      </c>
      <c r="S341" s="245">
        <v>0</v>
      </c>
      <c r="T341" s="246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47" t="s">
        <v>176</v>
      </c>
      <c r="AT341" s="247" t="s">
        <v>228</v>
      </c>
      <c r="AU341" s="247" t="s">
        <v>92</v>
      </c>
      <c r="AY341" s="17" t="s">
        <v>134</v>
      </c>
      <c r="BE341" s="145">
        <f>IF(N341="základní",J341,0)</f>
        <v>0</v>
      </c>
      <c r="BF341" s="145">
        <f>IF(N341="snížená",J341,0)</f>
        <v>0</v>
      </c>
      <c r="BG341" s="145">
        <f>IF(N341="zákl. přenesená",J341,0)</f>
        <v>0</v>
      </c>
      <c r="BH341" s="145">
        <f>IF(N341="sníž. přenesená",J341,0)</f>
        <v>0</v>
      </c>
      <c r="BI341" s="145">
        <f>IF(N341="nulová",J341,0)</f>
        <v>0</v>
      </c>
      <c r="BJ341" s="17" t="s">
        <v>90</v>
      </c>
      <c r="BK341" s="145">
        <f>ROUND(I341*H341,2)</f>
        <v>0</v>
      </c>
      <c r="BL341" s="17" t="s">
        <v>141</v>
      </c>
      <c r="BM341" s="247" t="s">
        <v>483</v>
      </c>
    </row>
    <row r="342" s="2" customFormat="1">
      <c r="A342" s="40"/>
      <c r="B342" s="41"/>
      <c r="C342" s="42"/>
      <c r="D342" s="248" t="s">
        <v>143</v>
      </c>
      <c r="E342" s="42"/>
      <c r="F342" s="249" t="s">
        <v>482</v>
      </c>
      <c r="G342" s="42"/>
      <c r="H342" s="42"/>
      <c r="I342" s="250"/>
      <c r="J342" s="42"/>
      <c r="K342" s="42"/>
      <c r="L342" s="43"/>
      <c r="M342" s="251"/>
      <c r="N342" s="252"/>
      <c r="O342" s="93"/>
      <c r="P342" s="93"/>
      <c r="Q342" s="93"/>
      <c r="R342" s="93"/>
      <c r="S342" s="93"/>
      <c r="T342" s="94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7" t="s">
        <v>143</v>
      </c>
      <c r="AU342" s="17" t="s">
        <v>92</v>
      </c>
    </row>
    <row r="343" s="13" customFormat="1">
      <c r="A343" s="13"/>
      <c r="B343" s="254"/>
      <c r="C343" s="255"/>
      <c r="D343" s="248" t="s">
        <v>155</v>
      </c>
      <c r="E343" s="255"/>
      <c r="F343" s="257" t="s">
        <v>484</v>
      </c>
      <c r="G343" s="255"/>
      <c r="H343" s="258">
        <v>121.2</v>
      </c>
      <c r="I343" s="259"/>
      <c r="J343" s="255"/>
      <c r="K343" s="255"/>
      <c r="L343" s="260"/>
      <c r="M343" s="261"/>
      <c r="N343" s="262"/>
      <c r="O343" s="262"/>
      <c r="P343" s="262"/>
      <c r="Q343" s="262"/>
      <c r="R343" s="262"/>
      <c r="S343" s="262"/>
      <c r="T343" s="26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64" t="s">
        <v>155</v>
      </c>
      <c r="AU343" s="264" t="s">
        <v>92</v>
      </c>
      <c r="AV343" s="13" t="s">
        <v>92</v>
      </c>
      <c r="AW343" s="13" t="s">
        <v>4</v>
      </c>
      <c r="AX343" s="13" t="s">
        <v>90</v>
      </c>
      <c r="AY343" s="264" t="s">
        <v>134</v>
      </c>
    </row>
    <row r="344" s="2" customFormat="1" ht="24.15" customHeight="1">
      <c r="A344" s="40"/>
      <c r="B344" s="41"/>
      <c r="C344" s="235" t="s">
        <v>485</v>
      </c>
      <c r="D344" s="235" t="s">
        <v>137</v>
      </c>
      <c r="E344" s="236" t="s">
        <v>486</v>
      </c>
      <c r="F344" s="237" t="s">
        <v>487</v>
      </c>
      <c r="G344" s="238" t="s">
        <v>219</v>
      </c>
      <c r="H344" s="239">
        <v>20</v>
      </c>
      <c r="I344" s="240"/>
      <c r="J344" s="241">
        <f>ROUND(I344*H344,2)</f>
        <v>0</v>
      </c>
      <c r="K344" s="242"/>
      <c r="L344" s="43"/>
      <c r="M344" s="243" t="s">
        <v>1</v>
      </c>
      <c r="N344" s="244" t="s">
        <v>47</v>
      </c>
      <c r="O344" s="93"/>
      <c r="P344" s="245">
        <f>O344*H344</f>
        <v>0</v>
      </c>
      <c r="Q344" s="245">
        <v>2.0000000000000002E-05</v>
      </c>
      <c r="R344" s="245">
        <f>Q344*H344</f>
        <v>0.00040000000000000002</v>
      </c>
      <c r="S344" s="245">
        <v>0</v>
      </c>
      <c r="T344" s="246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47" t="s">
        <v>141</v>
      </c>
      <c r="AT344" s="247" t="s">
        <v>137</v>
      </c>
      <c r="AU344" s="247" t="s">
        <v>92</v>
      </c>
      <c r="AY344" s="17" t="s">
        <v>134</v>
      </c>
      <c r="BE344" s="145">
        <f>IF(N344="základní",J344,0)</f>
        <v>0</v>
      </c>
      <c r="BF344" s="145">
        <f>IF(N344="snížená",J344,0)</f>
        <v>0</v>
      </c>
      <c r="BG344" s="145">
        <f>IF(N344="zákl. přenesená",J344,0)</f>
        <v>0</v>
      </c>
      <c r="BH344" s="145">
        <f>IF(N344="sníž. přenesená",J344,0)</f>
        <v>0</v>
      </c>
      <c r="BI344" s="145">
        <f>IF(N344="nulová",J344,0)</f>
        <v>0</v>
      </c>
      <c r="BJ344" s="17" t="s">
        <v>90</v>
      </c>
      <c r="BK344" s="145">
        <f>ROUND(I344*H344,2)</f>
        <v>0</v>
      </c>
      <c r="BL344" s="17" t="s">
        <v>141</v>
      </c>
      <c r="BM344" s="247" t="s">
        <v>488</v>
      </c>
    </row>
    <row r="345" s="2" customFormat="1">
      <c r="A345" s="40"/>
      <c r="B345" s="41"/>
      <c r="C345" s="42"/>
      <c r="D345" s="248" t="s">
        <v>143</v>
      </c>
      <c r="E345" s="42"/>
      <c r="F345" s="249" t="s">
        <v>489</v>
      </c>
      <c r="G345" s="42"/>
      <c r="H345" s="42"/>
      <c r="I345" s="250"/>
      <c r="J345" s="42"/>
      <c r="K345" s="42"/>
      <c r="L345" s="43"/>
      <c r="M345" s="251"/>
      <c r="N345" s="252"/>
      <c r="O345" s="93"/>
      <c r="P345" s="93"/>
      <c r="Q345" s="93"/>
      <c r="R345" s="93"/>
      <c r="S345" s="93"/>
      <c r="T345" s="94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7" t="s">
        <v>143</v>
      </c>
      <c r="AU345" s="17" t="s">
        <v>92</v>
      </c>
    </row>
    <row r="346" s="2" customFormat="1">
      <c r="A346" s="40"/>
      <c r="B346" s="41"/>
      <c r="C346" s="42"/>
      <c r="D346" s="248" t="s">
        <v>144</v>
      </c>
      <c r="E346" s="42"/>
      <c r="F346" s="253" t="s">
        <v>478</v>
      </c>
      <c r="G346" s="42"/>
      <c r="H346" s="42"/>
      <c r="I346" s="250"/>
      <c r="J346" s="42"/>
      <c r="K346" s="42"/>
      <c r="L346" s="43"/>
      <c r="M346" s="251"/>
      <c r="N346" s="252"/>
      <c r="O346" s="93"/>
      <c r="P346" s="93"/>
      <c r="Q346" s="93"/>
      <c r="R346" s="93"/>
      <c r="S346" s="93"/>
      <c r="T346" s="94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7" t="s">
        <v>144</v>
      </c>
      <c r="AU346" s="17" t="s">
        <v>92</v>
      </c>
    </row>
    <row r="347" s="2" customFormat="1" ht="16.5" customHeight="1">
      <c r="A347" s="40"/>
      <c r="B347" s="41"/>
      <c r="C347" s="276" t="s">
        <v>490</v>
      </c>
      <c r="D347" s="276" t="s">
        <v>228</v>
      </c>
      <c r="E347" s="277" t="s">
        <v>491</v>
      </c>
      <c r="F347" s="278" t="s">
        <v>492</v>
      </c>
      <c r="G347" s="279" t="s">
        <v>219</v>
      </c>
      <c r="H347" s="280">
        <v>20.199999999999999</v>
      </c>
      <c r="I347" s="281"/>
      <c r="J347" s="282">
        <f>ROUND(I347*H347,2)</f>
        <v>0</v>
      </c>
      <c r="K347" s="283"/>
      <c r="L347" s="284"/>
      <c r="M347" s="285" t="s">
        <v>1</v>
      </c>
      <c r="N347" s="286" t="s">
        <v>47</v>
      </c>
      <c r="O347" s="93"/>
      <c r="P347" s="245">
        <f>O347*H347</f>
        <v>0</v>
      </c>
      <c r="Q347" s="245">
        <v>0.52639999999999998</v>
      </c>
      <c r="R347" s="245">
        <f>Q347*H347</f>
        <v>10.633279999999999</v>
      </c>
      <c r="S347" s="245">
        <v>0</v>
      </c>
      <c r="T347" s="246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47" t="s">
        <v>176</v>
      </c>
      <c r="AT347" s="247" t="s">
        <v>228</v>
      </c>
      <c r="AU347" s="247" t="s">
        <v>92</v>
      </c>
      <c r="AY347" s="17" t="s">
        <v>134</v>
      </c>
      <c r="BE347" s="145">
        <f>IF(N347="základní",J347,0)</f>
        <v>0</v>
      </c>
      <c r="BF347" s="145">
        <f>IF(N347="snížená",J347,0)</f>
        <v>0</v>
      </c>
      <c r="BG347" s="145">
        <f>IF(N347="zákl. přenesená",J347,0)</f>
        <v>0</v>
      </c>
      <c r="BH347" s="145">
        <f>IF(N347="sníž. přenesená",J347,0)</f>
        <v>0</v>
      </c>
      <c r="BI347" s="145">
        <f>IF(N347="nulová",J347,0)</f>
        <v>0</v>
      </c>
      <c r="BJ347" s="17" t="s">
        <v>90</v>
      </c>
      <c r="BK347" s="145">
        <f>ROUND(I347*H347,2)</f>
        <v>0</v>
      </c>
      <c r="BL347" s="17" t="s">
        <v>141</v>
      </c>
      <c r="BM347" s="247" t="s">
        <v>493</v>
      </c>
    </row>
    <row r="348" s="2" customFormat="1">
      <c r="A348" s="40"/>
      <c r="B348" s="41"/>
      <c r="C348" s="42"/>
      <c r="D348" s="248" t="s">
        <v>143</v>
      </c>
      <c r="E348" s="42"/>
      <c r="F348" s="249" t="s">
        <v>492</v>
      </c>
      <c r="G348" s="42"/>
      <c r="H348" s="42"/>
      <c r="I348" s="250"/>
      <c r="J348" s="42"/>
      <c r="K348" s="42"/>
      <c r="L348" s="43"/>
      <c r="M348" s="251"/>
      <c r="N348" s="252"/>
      <c r="O348" s="93"/>
      <c r="P348" s="93"/>
      <c r="Q348" s="93"/>
      <c r="R348" s="93"/>
      <c r="S348" s="93"/>
      <c r="T348" s="94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7" t="s">
        <v>143</v>
      </c>
      <c r="AU348" s="17" t="s">
        <v>92</v>
      </c>
    </row>
    <row r="349" s="13" customFormat="1">
      <c r="A349" s="13"/>
      <c r="B349" s="254"/>
      <c r="C349" s="255"/>
      <c r="D349" s="248" t="s">
        <v>155</v>
      </c>
      <c r="E349" s="255"/>
      <c r="F349" s="257" t="s">
        <v>494</v>
      </c>
      <c r="G349" s="255"/>
      <c r="H349" s="258">
        <v>20.199999999999999</v>
      </c>
      <c r="I349" s="259"/>
      <c r="J349" s="255"/>
      <c r="K349" s="255"/>
      <c r="L349" s="260"/>
      <c r="M349" s="261"/>
      <c r="N349" s="262"/>
      <c r="O349" s="262"/>
      <c r="P349" s="262"/>
      <c r="Q349" s="262"/>
      <c r="R349" s="262"/>
      <c r="S349" s="262"/>
      <c r="T349" s="26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64" t="s">
        <v>155</v>
      </c>
      <c r="AU349" s="264" t="s">
        <v>92</v>
      </c>
      <c r="AV349" s="13" t="s">
        <v>92</v>
      </c>
      <c r="AW349" s="13" t="s">
        <v>4</v>
      </c>
      <c r="AX349" s="13" t="s">
        <v>90</v>
      </c>
      <c r="AY349" s="264" t="s">
        <v>134</v>
      </c>
    </row>
    <row r="350" s="2" customFormat="1" ht="16.5" customHeight="1">
      <c r="A350" s="40"/>
      <c r="B350" s="41"/>
      <c r="C350" s="235" t="s">
        <v>495</v>
      </c>
      <c r="D350" s="235" t="s">
        <v>137</v>
      </c>
      <c r="E350" s="236" t="s">
        <v>496</v>
      </c>
      <c r="F350" s="237" t="s">
        <v>497</v>
      </c>
      <c r="G350" s="238" t="s">
        <v>148</v>
      </c>
      <c r="H350" s="239">
        <v>5</v>
      </c>
      <c r="I350" s="240"/>
      <c r="J350" s="241">
        <f>ROUND(I350*H350,2)</f>
        <v>0</v>
      </c>
      <c r="K350" s="242"/>
      <c r="L350" s="43"/>
      <c r="M350" s="243" t="s">
        <v>1</v>
      </c>
      <c r="N350" s="244" t="s">
        <v>47</v>
      </c>
      <c r="O350" s="93"/>
      <c r="P350" s="245">
        <f>O350*H350</f>
        <v>0</v>
      </c>
      <c r="Q350" s="245">
        <v>12.822710000000001</v>
      </c>
      <c r="R350" s="245">
        <f>Q350*H350</f>
        <v>64.113550000000004</v>
      </c>
      <c r="S350" s="245">
        <v>0</v>
      </c>
      <c r="T350" s="246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47" t="s">
        <v>141</v>
      </c>
      <c r="AT350" s="247" t="s">
        <v>137</v>
      </c>
      <c r="AU350" s="247" t="s">
        <v>92</v>
      </c>
      <c r="AY350" s="17" t="s">
        <v>134</v>
      </c>
      <c r="BE350" s="145">
        <f>IF(N350="základní",J350,0)</f>
        <v>0</v>
      </c>
      <c r="BF350" s="145">
        <f>IF(N350="snížená",J350,0)</f>
        <v>0</v>
      </c>
      <c r="BG350" s="145">
        <f>IF(N350="zákl. přenesená",J350,0)</f>
        <v>0</v>
      </c>
      <c r="BH350" s="145">
        <f>IF(N350="sníž. přenesená",J350,0)</f>
        <v>0</v>
      </c>
      <c r="BI350" s="145">
        <f>IF(N350="nulová",J350,0)</f>
        <v>0</v>
      </c>
      <c r="BJ350" s="17" t="s">
        <v>90</v>
      </c>
      <c r="BK350" s="145">
        <f>ROUND(I350*H350,2)</f>
        <v>0</v>
      </c>
      <c r="BL350" s="17" t="s">
        <v>141</v>
      </c>
      <c r="BM350" s="247" t="s">
        <v>498</v>
      </c>
    </row>
    <row r="351" s="2" customFormat="1">
      <c r="A351" s="40"/>
      <c r="B351" s="41"/>
      <c r="C351" s="42"/>
      <c r="D351" s="248" t="s">
        <v>143</v>
      </c>
      <c r="E351" s="42"/>
      <c r="F351" s="249" t="s">
        <v>499</v>
      </c>
      <c r="G351" s="42"/>
      <c r="H351" s="42"/>
      <c r="I351" s="250"/>
      <c r="J351" s="42"/>
      <c r="K351" s="42"/>
      <c r="L351" s="43"/>
      <c r="M351" s="251"/>
      <c r="N351" s="252"/>
      <c r="O351" s="93"/>
      <c r="P351" s="93"/>
      <c r="Q351" s="93"/>
      <c r="R351" s="93"/>
      <c r="S351" s="93"/>
      <c r="T351" s="94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7" t="s">
        <v>143</v>
      </c>
      <c r="AU351" s="17" t="s">
        <v>92</v>
      </c>
    </row>
    <row r="352" s="2" customFormat="1">
      <c r="A352" s="40"/>
      <c r="B352" s="41"/>
      <c r="C352" s="42"/>
      <c r="D352" s="248" t="s">
        <v>144</v>
      </c>
      <c r="E352" s="42"/>
      <c r="F352" s="253" t="s">
        <v>500</v>
      </c>
      <c r="G352" s="42"/>
      <c r="H352" s="42"/>
      <c r="I352" s="250"/>
      <c r="J352" s="42"/>
      <c r="K352" s="42"/>
      <c r="L352" s="43"/>
      <c r="M352" s="251"/>
      <c r="N352" s="252"/>
      <c r="O352" s="93"/>
      <c r="P352" s="93"/>
      <c r="Q352" s="93"/>
      <c r="R352" s="93"/>
      <c r="S352" s="93"/>
      <c r="T352" s="94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7" t="s">
        <v>144</v>
      </c>
      <c r="AU352" s="17" t="s">
        <v>92</v>
      </c>
    </row>
    <row r="353" s="2" customFormat="1" ht="24.15" customHeight="1">
      <c r="A353" s="40"/>
      <c r="B353" s="41"/>
      <c r="C353" s="235" t="s">
        <v>501</v>
      </c>
      <c r="D353" s="235" t="s">
        <v>137</v>
      </c>
      <c r="E353" s="236" t="s">
        <v>502</v>
      </c>
      <c r="F353" s="237" t="s">
        <v>503</v>
      </c>
      <c r="G353" s="238" t="s">
        <v>140</v>
      </c>
      <c r="H353" s="239">
        <v>277.19999999999999</v>
      </c>
      <c r="I353" s="240"/>
      <c r="J353" s="241">
        <f>ROUND(I353*H353,2)</f>
        <v>0</v>
      </c>
      <c r="K353" s="242"/>
      <c r="L353" s="43"/>
      <c r="M353" s="243" t="s">
        <v>1</v>
      </c>
      <c r="N353" s="244" t="s">
        <v>47</v>
      </c>
      <c r="O353" s="93"/>
      <c r="P353" s="245">
        <f>O353*H353</f>
        <v>0</v>
      </c>
      <c r="Q353" s="245">
        <v>0</v>
      </c>
      <c r="R353" s="245">
        <f>Q353*H353</f>
        <v>0</v>
      </c>
      <c r="S353" s="245">
        <v>0</v>
      </c>
      <c r="T353" s="246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47" t="s">
        <v>141</v>
      </c>
      <c r="AT353" s="247" t="s">
        <v>137</v>
      </c>
      <c r="AU353" s="247" t="s">
        <v>92</v>
      </c>
      <c r="AY353" s="17" t="s">
        <v>134</v>
      </c>
      <c r="BE353" s="145">
        <f>IF(N353="základní",J353,0)</f>
        <v>0</v>
      </c>
      <c r="BF353" s="145">
        <f>IF(N353="snížená",J353,0)</f>
        <v>0</v>
      </c>
      <c r="BG353" s="145">
        <f>IF(N353="zákl. přenesená",J353,0)</f>
        <v>0</v>
      </c>
      <c r="BH353" s="145">
        <f>IF(N353="sníž. přenesená",J353,0)</f>
        <v>0</v>
      </c>
      <c r="BI353" s="145">
        <f>IF(N353="nulová",J353,0)</f>
        <v>0</v>
      </c>
      <c r="BJ353" s="17" t="s">
        <v>90</v>
      </c>
      <c r="BK353" s="145">
        <f>ROUND(I353*H353,2)</f>
        <v>0</v>
      </c>
      <c r="BL353" s="17" t="s">
        <v>141</v>
      </c>
      <c r="BM353" s="247" t="s">
        <v>504</v>
      </c>
    </row>
    <row r="354" s="2" customFormat="1">
      <c r="A354" s="40"/>
      <c r="B354" s="41"/>
      <c r="C354" s="42"/>
      <c r="D354" s="248" t="s">
        <v>143</v>
      </c>
      <c r="E354" s="42"/>
      <c r="F354" s="249" t="s">
        <v>505</v>
      </c>
      <c r="G354" s="42"/>
      <c r="H354" s="42"/>
      <c r="I354" s="250"/>
      <c r="J354" s="42"/>
      <c r="K354" s="42"/>
      <c r="L354" s="43"/>
      <c r="M354" s="251"/>
      <c r="N354" s="252"/>
      <c r="O354" s="93"/>
      <c r="P354" s="93"/>
      <c r="Q354" s="93"/>
      <c r="R354" s="93"/>
      <c r="S354" s="93"/>
      <c r="T354" s="94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7" t="s">
        <v>143</v>
      </c>
      <c r="AU354" s="17" t="s">
        <v>92</v>
      </c>
    </row>
    <row r="355" s="2" customFormat="1">
      <c r="A355" s="40"/>
      <c r="B355" s="41"/>
      <c r="C355" s="42"/>
      <c r="D355" s="248" t="s">
        <v>144</v>
      </c>
      <c r="E355" s="42"/>
      <c r="F355" s="253" t="s">
        <v>506</v>
      </c>
      <c r="G355" s="42"/>
      <c r="H355" s="42"/>
      <c r="I355" s="250"/>
      <c r="J355" s="42"/>
      <c r="K355" s="42"/>
      <c r="L355" s="43"/>
      <c r="M355" s="251"/>
      <c r="N355" s="252"/>
      <c r="O355" s="93"/>
      <c r="P355" s="93"/>
      <c r="Q355" s="93"/>
      <c r="R355" s="93"/>
      <c r="S355" s="93"/>
      <c r="T355" s="94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7" t="s">
        <v>144</v>
      </c>
      <c r="AU355" s="17" t="s">
        <v>92</v>
      </c>
    </row>
    <row r="356" s="15" customFormat="1">
      <c r="A356" s="15"/>
      <c r="B356" s="287"/>
      <c r="C356" s="288"/>
      <c r="D356" s="248" t="s">
        <v>155</v>
      </c>
      <c r="E356" s="289" t="s">
        <v>1</v>
      </c>
      <c r="F356" s="290" t="s">
        <v>471</v>
      </c>
      <c r="G356" s="288"/>
      <c r="H356" s="289" t="s">
        <v>1</v>
      </c>
      <c r="I356" s="291"/>
      <c r="J356" s="288"/>
      <c r="K356" s="288"/>
      <c r="L356" s="292"/>
      <c r="M356" s="293"/>
      <c r="N356" s="294"/>
      <c r="O356" s="294"/>
      <c r="P356" s="294"/>
      <c r="Q356" s="294"/>
      <c r="R356" s="294"/>
      <c r="S356" s="294"/>
      <c r="T356" s="29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96" t="s">
        <v>155</v>
      </c>
      <c r="AU356" s="296" t="s">
        <v>92</v>
      </c>
      <c r="AV356" s="15" t="s">
        <v>90</v>
      </c>
      <c r="AW356" s="15" t="s">
        <v>36</v>
      </c>
      <c r="AX356" s="15" t="s">
        <v>82</v>
      </c>
      <c r="AY356" s="296" t="s">
        <v>134</v>
      </c>
    </row>
    <row r="357" s="13" customFormat="1">
      <c r="A357" s="13"/>
      <c r="B357" s="254"/>
      <c r="C357" s="255"/>
      <c r="D357" s="248" t="s">
        <v>155</v>
      </c>
      <c r="E357" s="256" t="s">
        <v>1</v>
      </c>
      <c r="F357" s="257" t="s">
        <v>507</v>
      </c>
      <c r="G357" s="255"/>
      <c r="H357" s="258">
        <v>277.19999999999999</v>
      </c>
      <c r="I357" s="259"/>
      <c r="J357" s="255"/>
      <c r="K357" s="255"/>
      <c r="L357" s="260"/>
      <c r="M357" s="261"/>
      <c r="N357" s="262"/>
      <c r="O357" s="262"/>
      <c r="P357" s="262"/>
      <c r="Q357" s="262"/>
      <c r="R357" s="262"/>
      <c r="S357" s="262"/>
      <c r="T357" s="26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64" t="s">
        <v>155</v>
      </c>
      <c r="AU357" s="264" t="s">
        <v>92</v>
      </c>
      <c r="AV357" s="13" t="s">
        <v>92</v>
      </c>
      <c r="AW357" s="13" t="s">
        <v>36</v>
      </c>
      <c r="AX357" s="13" t="s">
        <v>82</v>
      </c>
      <c r="AY357" s="264" t="s">
        <v>134</v>
      </c>
    </row>
    <row r="358" s="14" customFormat="1">
      <c r="A358" s="14"/>
      <c r="B358" s="265"/>
      <c r="C358" s="266"/>
      <c r="D358" s="248" t="s">
        <v>155</v>
      </c>
      <c r="E358" s="267" t="s">
        <v>1</v>
      </c>
      <c r="F358" s="268" t="s">
        <v>167</v>
      </c>
      <c r="G358" s="266"/>
      <c r="H358" s="269">
        <v>277.19999999999999</v>
      </c>
      <c r="I358" s="270"/>
      <c r="J358" s="266"/>
      <c r="K358" s="266"/>
      <c r="L358" s="271"/>
      <c r="M358" s="272"/>
      <c r="N358" s="273"/>
      <c r="O358" s="273"/>
      <c r="P358" s="273"/>
      <c r="Q358" s="273"/>
      <c r="R358" s="273"/>
      <c r="S358" s="273"/>
      <c r="T358" s="27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75" t="s">
        <v>155</v>
      </c>
      <c r="AU358" s="275" t="s">
        <v>92</v>
      </c>
      <c r="AV358" s="14" t="s">
        <v>141</v>
      </c>
      <c r="AW358" s="14" t="s">
        <v>36</v>
      </c>
      <c r="AX358" s="14" t="s">
        <v>90</v>
      </c>
      <c r="AY358" s="275" t="s">
        <v>134</v>
      </c>
    </row>
    <row r="359" s="2" customFormat="1" ht="16.5" customHeight="1">
      <c r="A359" s="40"/>
      <c r="B359" s="41"/>
      <c r="C359" s="276" t="s">
        <v>508</v>
      </c>
      <c r="D359" s="276" t="s">
        <v>228</v>
      </c>
      <c r="E359" s="277" t="s">
        <v>509</v>
      </c>
      <c r="F359" s="278" t="s">
        <v>510</v>
      </c>
      <c r="G359" s="279" t="s">
        <v>159</v>
      </c>
      <c r="H359" s="280">
        <v>554.39999999999998</v>
      </c>
      <c r="I359" s="281"/>
      <c r="J359" s="282">
        <f>ROUND(I359*H359,2)</f>
        <v>0</v>
      </c>
      <c r="K359" s="283"/>
      <c r="L359" s="284"/>
      <c r="M359" s="285" t="s">
        <v>1</v>
      </c>
      <c r="N359" s="286" t="s">
        <v>47</v>
      </c>
      <c r="O359" s="93"/>
      <c r="P359" s="245">
        <f>O359*H359</f>
        <v>0</v>
      </c>
      <c r="Q359" s="245">
        <v>1</v>
      </c>
      <c r="R359" s="245">
        <f>Q359*H359</f>
        <v>554.39999999999998</v>
      </c>
      <c r="S359" s="245">
        <v>0</v>
      </c>
      <c r="T359" s="246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47" t="s">
        <v>176</v>
      </c>
      <c r="AT359" s="247" t="s">
        <v>228</v>
      </c>
      <c r="AU359" s="247" t="s">
        <v>92</v>
      </c>
      <c r="AY359" s="17" t="s">
        <v>134</v>
      </c>
      <c r="BE359" s="145">
        <f>IF(N359="základní",J359,0)</f>
        <v>0</v>
      </c>
      <c r="BF359" s="145">
        <f>IF(N359="snížená",J359,0)</f>
        <v>0</v>
      </c>
      <c r="BG359" s="145">
        <f>IF(N359="zákl. přenesená",J359,0)</f>
        <v>0</v>
      </c>
      <c r="BH359" s="145">
        <f>IF(N359="sníž. přenesená",J359,0)</f>
        <v>0</v>
      </c>
      <c r="BI359" s="145">
        <f>IF(N359="nulová",J359,0)</f>
        <v>0</v>
      </c>
      <c r="BJ359" s="17" t="s">
        <v>90</v>
      </c>
      <c r="BK359" s="145">
        <f>ROUND(I359*H359,2)</f>
        <v>0</v>
      </c>
      <c r="BL359" s="17" t="s">
        <v>141</v>
      </c>
      <c r="BM359" s="247" t="s">
        <v>511</v>
      </c>
    </row>
    <row r="360" s="2" customFormat="1">
      <c r="A360" s="40"/>
      <c r="B360" s="41"/>
      <c r="C360" s="42"/>
      <c r="D360" s="248" t="s">
        <v>143</v>
      </c>
      <c r="E360" s="42"/>
      <c r="F360" s="249" t="s">
        <v>510</v>
      </c>
      <c r="G360" s="42"/>
      <c r="H360" s="42"/>
      <c r="I360" s="250"/>
      <c r="J360" s="42"/>
      <c r="K360" s="42"/>
      <c r="L360" s="43"/>
      <c r="M360" s="251"/>
      <c r="N360" s="252"/>
      <c r="O360" s="93"/>
      <c r="P360" s="93"/>
      <c r="Q360" s="93"/>
      <c r="R360" s="93"/>
      <c r="S360" s="93"/>
      <c r="T360" s="94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7" t="s">
        <v>143</v>
      </c>
      <c r="AU360" s="17" t="s">
        <v>92</v>
      </c>
    </row>
    <row r="361" s="13" customFormat="1">
      <c r="A361" s="13"/>
      <c r="B361" s="254"/>
      <c r="C361" s="255"/>
      <c r="D361" s="248" t="s">
        <v>155</v>
      </c>
      <c r="E361" s="255"/>
      <c r="F361" s="257" t="s">
        <v>512</v>
      </c>
      <c r="G361" s="255"/>
      <c r="H361" s="258">
        <v>554.39999999999998</v>
      </c>
      <c r="I361" s="259"/>
      <c r="J361" s="255"/>
      <c r="K361" s="255"/>
      <c r="L361" s="260"/>
      <c r="M361" s="261"/>
      <c r="N361" s="262"/>
      <c r="O361" s="262"/>
      <c r="P361" s="262"/>
      <c r="Q361" s="262"/>
      <c r="R361" s="262"/>
      <c r="S361" s="262"/>
      <c r="T361" s="26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64" t="s">
        <v>155</v>
      </c>
      <c r="AU361" s="264" t="s">
        <v>92</v>
      </c>
      <c r="AV361" s="13" t="s">
        <v>92</v>
      </c>
      <c r="AW361" s="13" t="s">
        <v>4</v>
      </c>
      <c r="AX361" s="13" t="s">
        <v>90</v>
      </c>
      <c r="AY361" s="264" t="s">
        <v>134</v>
      </c>
    </row>
    <row r="362" s="2" customFormat="1" ht="24.15" customHeight="1">
      <c r="A362" s="40"/>
      <c r="B362" s="41"/>
      <c r="C362" s="235" t="s">
        <v>513</v>
      </c>
      <c r="D362" s="235" t="s">
        <v>137</v>
      </c>
      <c r="E362" s="236" t="s">
        <v>514</v>
      </c>
      <c r="F362" s="237" t="s">
        <v>515</v>
      </c>
      <c r="G362" s="238" t="s">
        <v>140</v>
      </c>
      <c r="H362" s="239">
        <v>308</v>
      </c>
      <c r="I362" s="240"/>
      <c r="J362" s="241">
        <f>ROUND(I362*H362,2)</f>
        <v>0</v>
      </c>
      <c r="K362" s="242"/>
      <c r="L362" s="43"/>
      <c r="M362" s="243" t="s">
        <v>1</v>
      </c>
      <c r="N362" s="244" t="s">
        <v>47</v>
      </c>
      <c r="O362" s="93"/>
      <c r="P362" s="245">
        <f>O362*H362</f>
        <v>0</v>
      </c>
      <c r="Q362" s="245">
        <v>0</v>
      </c>
      <c r="R362" s="245">
        <f>Q362*H362</f>
        <v>0</v>
      </c>
      <c r="S362" s="245">
        <v>0</v>
      </c>
      <c r="T362" s="246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47" t="s">
        <v>141</v>
      </c>
      <c r="AT362" s="247" t="s">
        <v>137</v>
      </c>
      <c r="AU362" s="247" t="s">
        <v>92</v>
      </c>
      <c r="AY362" s="17" t="s">
        <v>134</v>
      </c>
      <c r="BE362" s="145">
        <f>IF(N362="základní",J362,0)</f>
        <v>0</v>
      </c>
      <c r="BF362" s="145">
        <f>IF(N362="snížená",J362,0)</f>
        <v>0</v>
      </c>
      <c r="BG362" s="145">
        <f>IF(N362="zákl. přenesená",J362,0)</f>
        <v>0</v>
      </c>
      <c r="BH362" s="145">
        <f>IF(N362="sníž. přenesená",J362,0)</f>
        <v>0</v>
      </c>
      <c r="BI362" s="145">
        <f>IF(N362="nulová",J362,0)</f>
        <v>0</v>
      </c>
      <c r="BJ362" s="17" t="s">
        <v>90</v>
      </c>
      <c r="BK362" s="145">
        <f>ROUND(I362*H362,2)</f>
        <v>0</v>
      </c>
      <c r="BL362" s="17" t="s">
        <v>141</v>
      </c>
      <c r="BM362" s="247" t="s">
        <v>516</v>
      </c>
    </row>
    <row r="363" s="2" customFormat="1">
      <c r="A363" s="40"/>
      <c r="B363" s="41"/>
      <c r="C363" s="42"/>
      <c r="D363" s="248" t="s">
        <v>143</v>
      </c>
      <c r="E363" s="42"/>
      <c r="F363" s="249" t="s">
        <v>517</v>
      </c>
      <c r="G363" s="42"/>
      <c r="H363" s="42"/>
      <c r="I363" s="250"/>
      <c r="J363" s="42"/>
      <c r="K363" s="42"/>
      <c r="L363" s="43"/>
      <c r="M363" s="251"/>
      <c r="N363" s="252"/>
      <c r="O363" s="93"/>
      <c r="P363" s="93"/>
      <c r="Q363" s="93"/>
      <c r="R363" s="93"/>
      <c r="S363" s="93"/>
      <c r="T363" s="94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7" t="s">
        <v>143</v>
      </c>
      <c r="AU363" s="17" t="s">
        <v>92</v>
      </c>
    </row>
    <row r="364" s="15" customFormat="1">
      <c r="A364" s="15"/>
      <c r="B364" s="287"/>
      <c r="C364" s="288"/>
      <c r="D364" s="248" t="s">
        <v>155</v>
      </c>
      <c r="E364" s="289" t="s">
        <v>1</v>
      </c>
      <c r="F364" s="290" t="s">
        <v>471</v>
      </c>
      <c r="G364" s="288"/>
      <c r="H364" s="289" t="s">
        <v>1</v>
      </c>
      <c r="I364" s="291"/>
      <c r="J364" s="288"/>
      <c r="K364" s="288"/>
      <c r="L364" s="292"/>
      <c r="M364" s="293"/>
      <c r="N364" s="294"/>
      <c r="O364" s="294"/>
      <c r="P364" s="294"/>
      <c r="Q364" s="294"/>
      <c r="R364" s="294"/>
      <c r="S364" s="294"/>
      <c r="T364" s="29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96" t="s">
        <v>155</v>
      </c>
      <c r="AU364" s="296" t="s">
        <v>92</v>
      </c>
      <c r="AV364" s="15" t="s">
        <v>90</v>
      </c>
      <c r="AW364" s="15" t="s">
        <v>36</v>
      </c>
      <c r="AX364" s="15" t="s">
        <v>82</v>
      </c>
      <c r="AY364" s="296" t="s">
        <v>134</v>
      </c>
    </row>
    <row r="365" s="13" customFormat="1">
      <c r="A365" s="13"/>
      <c r="B365" s="254"/>
      <c r="C365" s="255"/>
      <c r="D365" s="248" t="s">
        <v>155</v>
      </c>
      <c r="E365" s="256" t="s">
        <v>1</v>
      </c>
      <c r="F365" s="257" t="s">
        <v>518</v>
      </c>
      <c r="G365" s="255"/>
      <c r="H365" s="258">
        <v>308</v>
      </c>
      <c r="I365" s="259"/>
      <c r="J365" s="255"/>
      <c r="K365" s="255"/>
      <c r="L365" s="260"/>
      <c r="M365" s="261"/>
      <c r="N365" s="262"/>
      <c r="O365" s="262"/>
      <c r="P365" s="262"/>
      <c r="Q365" s="262"/>
      <c r="R365" s="262"/>
      <c r="S365" s="262"/>
      <c r="T365" s="26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64" t="s">
        <v>155</v>
      </c>
      <c r="AU365" s="264" t="s">
        <v>92</v>
      </c>
      <c r="AV365" s="13" t="s">
        <v>92</v>
      </c>
      <c r="AW365" s="13" t="s">
        <v>36</v>
      </c>
      <c r="AX365" s="13" t="s">
        <v>82</v>
      </c>
      <c r="AY365" s="264" t="s">
        <v>134</v>
      </c>
    </row>
    <row r="366" s="14" customFormat="1">
      <c r="A366" s="14"/>
      <c r="B366" s="265"/>
      <c r="C366" s="266"/>
      <c r="D366" s="248" t="s">
        <v>155</v>
      </c>
      <c r="E366" s="267" t="s">
        <v>1</v>
      </c>
      <c r="F366" s="268" t="s">
        <v>167</v>
      </c>
      <c r="G366" s="266"/>
      <c r="H366" s="269">
        <v>308</v>
      </c>
      <c r="I366" s="270"/>
      <c r="J366" s="266"/>
      <c r="K366" s="266"/>
      <c r="L366" s="271"/>
      <c r="M366" s="272"/>
      <c r="N366" s="273"/>
      <c r="O366" s="273"/>
      <c r="P366" s="273"/>
      <c r="Q366" s="273"/>
      <c r="R366" s="273"/>
      <c r="S366" s="273"/>
      <c r="T366" s="27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75" t="s">
        <v>155</v>
      </c>
      <c r="AU366" s="275" t="s">
        <v>92</v>
      </c>
      <c r="AV366" s="14" t="s">
        <v>141</v>
      </c>
      <c r="AW366" s="14" t="s">
        <v>36</v>
      </c>
      <c r="AX366" s="14" t="s">
        <v>90</v>
      </c>
      <c r="AY366" s="275" t="s">
        <v>134</v>
      </c>
    </row>
    <row r="367" s="2" customFormat="1" ht="24.15" customHeight="1">
      <c r="A367" s="40"/>
      <c r="B367" s="41"/>
      <c r="C367" s="235" t="s">
        <v>519</v>
      </c>
      <c r="D367" s="235" t="s">
        <v>137</v>
      </c>
      <c r="E367" s="236" t="s">
        <v>520</v>
      </c>
      <c r="F367" s="237" t="s">
        <v>521</v>
      </c>
      <c r="G367" s="238" t="s">
        <v>219</v>
      </c>
      <c r="H367" s="239">
        <v>286</v>
      </c>
      <c r="I367" s="240"/>
      <c r="J367" s="241">
        <f>ROUND(I367*H367,2)</f>
        <v>0</v>
      </c>
      <c r="K367" s="242"/>
      <c r="L367" s="43"/>
      <c r="M367" s="243" t="s">
        <v>1</v>
      </c>
      <c r="N367" s="244" t="s">
        <v>47</v>
      </c>
      <c r="O367" s="93"/>
      <c r="P367" s="245">
        <f>O367*H367</f>
        <v>0</v>
      </c>
      <c r="Q367" s="245">
        <v>5.5282799999999996</v>
      </c>
      <c r="R367" s="245">
        <f>Q367*H367</f>
        <v>1581.08808</v>
      </c>
      <c r="S367" s="245">
        <v>0</v>
      </c>
      <c r="T367" s="246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47" t="s">
        <v>141</v>
      </c>
      <c r="AT367" s="247" t="s">
        <v>137</v>
      </c>
      <c r="AU367" s="247" t="s">
        <v>92</v>
      </c>
      <c r="AY367" s="17" t="s">
        <v>134</v>
      </c>
      <c r="BE367" s="145">
        <f>IF(N367="základní",J367,0)</f>
        <v>0</v>
      </c>
      <c r="BF367" s="145">
        <f>IF(N367="snížená",J367,0)</f>
        <v>0</v>
      </c>
      <c r="BG367" s="145">
        <f>IF(N367="zákl. přenesená",J367,0)</f>
        <v>0</v>
      </c>
      <c r="BH367" s="145">
        <f>IF(N367="sníž. přenesená",J367,0)</f>
        <v>0</v>
      </c>
      <c r="BI367" s="145">
        <f>IF(N367="nulová",J367,0)</f>
        <v>0</v>
      </c>
      <c r="BJ367" s="17" t="s">
        <v>90</v>
      </c>
      <c r="BK367" s="145">
        <f>ROUND(I367*H367,2)</f>
        <v>0</v>
      </c>
      <c r="BL367" s="17" t="s">
        <v>141</v>
      </c>
      <c r="BM367" s="247" t="s">
        <v>522</v>
      </c>
    </row>
    <row r="368" s="2" customFormat="1">
      <c r="A368" s="40"/>
      <c r="B368" s="41"/>
      <c r="C368" s="42"/>
      <c r="D368" s="248" t="s">
        <v>143</v>
      </c>
      <c r="E368" s="42"/>
      <c r="F368" s="249" t="s">
        <v>523</v>
      </c>
      <c r="G368" s="42"/>
      <c r="H368" s="42"/>
      <c r="I368" s="250"/>
      <c r="J368" s="42"/>
      <c r="K368" s="42"/>
      <c r="L368" s="43"/>
      <c r="M368" s="251"/>
      <c r="N368" s="252"/>
      <c r="O368" s="93"/>
      <c r="P368" s="93"/>
      <c r="Q368" s="93"/>
      <c r="R368" s="93"/>
      <c r="S368" s="93"/>
      <c r="T368" s="94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7" t="s">
        <v>143</v>
      </c>
      <c r="AU368" s="17" t="s">
        <v>92</v>
      </c>
    </row>
    <row r="369" s="2" customFormat="1">
      <c r="A369" s="40"/>
      <c r="B369" s="41"/>
      <c r="C369" s="42"/>
      <c r="D369" s="248" t="s">
        <v>144</v>
      </c>
      <c r="E369" s="42"/>
      <c r="F369" s="253" t="s">
        <v>524</v>
      </c>
      <c r="G369" s="42"/>
      <c r="H369" s="42"/>
      <c r="I369" s="250"/>
      <c r="J369" s="42"/>
      <c r="K369" s="42"/>
      <c r="L369" s="43"/>
      <c r="M369" s="251"/>
      <c r="N369" s="252"/>
      <c r="O369" s="93"/>
      <c r="P369" s="93"/>
      <c r="Q369" s="93"/>
      <c r="R369" s="93"/>
      <c r="S369" s="93"/>
      <c r="T369" s="94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7" t="s">
        <v>144</v>
      </c>
      <c r="AU369" s="17" t="s">
        <v>92</v>
      </c>
    </row>
    <row r="370" s="2" customFormat="1" ht="24.15" customHeight="1">
      <c r="A370" s="40"/>
      <c r="B370" s="41"/>
      <c r="C370" s="235" t="s">
        <v>525</v>
      </c>
      <c r="D370" s="235" t="s">
        <v>137</v>
      </c>
      <c r="E370" s="236" t="s">
        <v>526</v>
      </c>
      <c r="F370" s="237" t="s">
        <v>527</v>
      </c>
      <c r="G370" s="238" t="s">
        <v>219</v>
      </c>
      <c r="H370" s="239">
        <v>200</v>
      </c>
      <c r="I370" s="240"/>
      <c r="J370" s="241">
        <f>ROUND(I370*H370,2)</f>
        <v>0</v>
      </c>
      <c r="K370" s="242"/>
      <c r="L370" s="43"/>
      <c r="M370" s="243" t="s">
        <v>1</v>
      </c>
      <c r="N370" s="244" t="s">
        <v>47</v>
      </c>
      <c r="O370" s="93"/>
      <c r="P370" s="245">
        <f>O370*H370</f>
        <v>0</v>
      </c>
      <c r="Q370" s="245">
        <v>9.0444399999999998</v>
      </c>
      <c r="R370" s="245">
        <f>Q370*H370</f>
        <v>1808.8879999999999</v>
      </c>
      <c r="S370" s="245">
        <v>0</v>
      </c>
      <c r="T370" s="246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47" t="s">
        <v>141</v>
      </c>
      <c r="AT370" s="247" t="s">
        <v>137</v>
      </c>
      <c r="AU370" s="247" t="s">
        <v>92</v>
      </c>
      <c r="AY370" s="17" t="s">
        <v>134</v>
      </c>
      <c r="BE370" s="145">
        <f>IF(N370="základní",J370,0)</f>
        <v>0</v>
      </c>
      <c r="BF370" s="145">
        <f>IF(N370="snížená",J370,0)</f>
        <v>0</v>
      </c>
      <c r="BG370" s="145">
        <f>IF(N370="zákl. přenesená",J370,0)</f>
        <v>0</v>
      </c>
      <c r="BH370" s="145">
        <f>IF(N370="sníž. přenesená",J370,0)</f>
        <v>0</v>
      </c>
      <c r="BI370" s="145">
        <f>IF(N370="nulová",J370,0)</f>
        <v>0</v>
      </c>
      <c r="BJ370" s="17" t="s">
        <v>90</v>
      </c>
      <c r="BK370" s="145">
        <f>ROUND(I370*H370,2)</f>
        <v>0</v>
      </c>
      <c r="BL370" s="17" t="s">
        <v>141</v>
      </c>
      <c r="BM370" s="247" t="s">
        <v>528</v>
      </c>
    </row>
    <row r="371" s="2" customFormat="1">
      <c r="A371" s="40"/>
      <c r="B371" s="41"/>
      <c r="C371" s="42"/>
      <c r="D371" s="248" t="s">
        <v>143</v>
      </c>
      <c r="E371" s="42"/>
      <c r="F371" s="249" t="s">
        <v>529</v>
      </c>
      <c r="G371" s="42"/>
      <c r="H371" s="42"/>
      <c r="I371" s="250"/>
      <c r="J371" s="42"/>
      <c r="K371" s="42"/>
      <c r="L371" s="43"/>
      <c r="M371" s="251"/>
      <c r="N371" s="252"/>
      <c r="O371" s="93"/>
      <c r="P371" s="93"/>
      <c r="Q371" s="93"/>
      <c r="R371" s="93"/>
      <c r="S371" s="93"/>
      <c r="T371" s="94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7" t="s">
        <v>143</v>
      </c>
      <c r="AU371" s="17" t="s">
        <v>92</v>
      </c>
    </row>
    <row r="372" s="2" customFormat="1">
      <c r="A372" s="40"/>
      <c r="B372" s="41"/>
      <c r="C372" s="42"/>
      <c r="D372" s="248" t="s">
        <v>144</v>
      </c>
      <c r="E372" s="42"/>
      <c r="F372" s="253" t="s">
        <v>524</v>
      </c>
      <c r="G372" s="42"/>
      <c r="H372" s="42"/>
      <c r="I372" s="250"/>
      <c r="J372" s="42"/>
      <c r="K372" s="42"/>
      <c r="L372" s="43"/>
      <c r="M372" s="251"/>
      <c r="N372" s="252"/>
      <c r="O372" s="93"/>
      <c r="P372" s="93"/>
      <c r="Q372" s="93"/>
      <c r="R372" s="93"/>
      <c r="S372" s="93"/>
      <c r="T372" s="94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7" t="s">
        <v>144</v>
      </c>
      <c r="AU372" s="17" t="s">
        <v>92</v>
      </c>
    </row>
    <row r="373" s="2" customFormat="1" ht="16.5" customHeight="1">
      <c r="A373" s="40"/>
      <c r="B373" s="41"/>
      <c r="C373" s="235" t="s">
        <v>530</v>
      </c>
      <c r="D373" s="235" t="s">
        <v>137</v>
      </c>
      <c r="E373" s="236" t="s">
        <v>531</v>
      </c>
      <c r="F373" s="237" t="s">
        <v>532</v>
      </c>
      <c r="G373" s="238" t="s">
        <v>219</v>
      </c>
      <c r="H373" s="239">
        <v>486</v>
      </c>
      <c r="I373" s="240"/>
      <c r="J373" s="241">
        <f>ROUND(I373*H373,2)</f>
        <v>0</v>
      </c>
      <c r="K373" s="242"/>
      <c r="L373" s="43"/>
      <c r="M373" s="243" t="s">
        <v>1</v>
      </c>
      <c r="N373" s="244" t="s">
        <v>47</v>
      </c>
      <c r="O373" s="93"/>
      <c r="P373" s="245">
        <f>O373*H373</f>
        <v>0</v>
      </c>
      <c r="Q373" s="245">
        <v>0</v>
      </c>
      <c r="R373" s="245">
        <f>Q373*H373</f>
        <v>0</v>
      </c>
      <c r="S373" s="245">
        <v>0</v>
      </c>
      <c r="T373" s="246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47" t="s">
        <v>465</v>
      </c>
      <c r="AT373" s="247" t="s">
        <v>137</v>
      </c>
      <c r="AU373" s="247" t="s">
        <v>92</v>
      </c>
      <c r="AY373" s="17" t="s">
        <v>134</v>
      </c>
      <c r="BE373" s="145">
        <f>IF(N373="základní",J373,0)</f>
        <v>0</v>
      </c>
      <c r="BF373" s="145">
        <f>IF(N373="snížená",J373,0)</f>
        <v>0</v>
      </c>
      <c r="BG373" s="145">
        <f>IF(N373="zákl. přenesená",J373,0)</f>
        <v>0</v>
      </c>
      <c r="BH373" s="145">
        <f>IF(N373="sníž. přenesená",J373,0)</f>
        <v>0</v>
      </c>
      <c r="BI373" s="145">
        <f>IF(N373="nulová",J373,0)</f>
        <v>0</v>
      </c>
      <c r="BJ373" s="17" t="s">
        <v>90</v>
      </c>
      <c r="BK373" s="145">
        <f>ROUND(I373*H373,2)</f>
        <v>0</v>
      </c>
      <c r="BL373" s="17" t="s">
        <v>465</v>
      </c>
      <c r="BM373" s="247" t="s">
        <v>533</v>
      </c>
    </row>
    <row r="374" s="2" customFormat="1">
      <c r="A374" s="40"/>
      <c r="B374" s="41"/>
      <c r="C374" s="42"/>
      <c r="D374" s="248" t="s">
        <v>143</v>
      </c>
      <c r="E374" s="42"/>
      <c r="F374" s="249" t="s">
        <v>532</v>
      </c>
      <c r="G374" s="42"/>
      <c r="H374" s="42"/>
      <c r="I374" s="250"/>
      <c r="J374" s="42"/>
      <c r="K374" s="42"/>
      <c r="L374" s="43"/>
      <c r="M374" s="251"/>
      <c r="N374" s="252"/>
      <c r="O374" s="93"/>
      <c r="P374" s="93"/>
      <c r="Q374" s="93"/>
      <c r="R374" s="93"/>
      <c r="S374" s="93"/>
      <c r="T374" s="94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7" t="s">
        <v>143</v>
      </c>
      <c r="AU374" s="17" t="s">
        <v>92</v>
      </c>
    </row>
    <row r="375" s="12" customFormat="1" ht="22.8" customHeight="1">
      <c r="A375" s="12"/>
      <c r="B375" s="219"/>
      <c r="C375" s="220"/>
      <c r="D375" s="221" t="s">
        <v>81</v>
      </c>
      <c r="E375" s="233" t="s">
        <v>534</v>
      </c>
      <c r="F375" s="233" t="s">
        <v>535</v>
      </c>
      <c r="G375" s="220"/>
      <c r="H375" s="220"/>
      <c r="I375" s="223"/>
      <c r="J375" s="234">
        <f>BK375</f>
        <v>0</v>
      </c>
      <c r="K375" s="220"/>
      <c r="L375" s="225"/>
      <c r="M375" s="226"/>
      <c r="N375" s="227"/>
      <c r="O375" s="227"/>
      <c r="P375" s="228">
        <f>SUM(P376:P412)</f>
        <v>0</v>
      </c>
      <c r="Q375" s="227"/>
      <c r="R375" s="228">
        <f>SUM(R376:R412)</f>
        <v>0.099000000000000005</v>
      </c>
      <c r="S375" s="227"/>
      <c r="T375" s="229">
        <f>SUM(T376:T412)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30" t="s">
        <v>162</v>
      </c>
      <c r="AT375" s="231" t="s">
        <v>81</v>
      </c>
      <c r="AU375" s="231" t="s">
        <v>90</v>
      </c>
      <c r="AY375" s="230" t="s">
        <v>134</v>
      </c>
      <c r="BK375" s="232">
        <f>SUM(BK376:BK412)</f>
        <v>0</v>
      </c>
    </row>
    <row r="376" s="2" customFormat="1" ht="24.15" customHeight="1">
      <c r="A376" s="40"/>
      <c r="B376" s="41"/>
      <c r="C376" s="235" t="s">
        <v>536</v>
      </c>
      <c r="D376" s="235" t="s">
        <v>137</v>
      </c>
      <c r="E376" s="236" t="s">
        <v>537</v>
      </c>
      <c r="F376" s="237" t="s">
        <v>538</v>
      </c>
      <c r="G376" s="238" t="s">
        <v>539</v>
      </c>
      <c r="H376" s="239">
        <v>1</v>
      </c>
      <c r="I376" s="240"/>
      <c r="J376" s="241">
        <f>ROUND(I376*H376,2)</f>
        <v>0</v>
      </c>
      <c r="K376" s="242"/>
      <c r="L376" s="43"/>
      <c r="M376" s="243" t="s">
        <v>1</v>
      </c>
      <c r="N376" s="244" t="s">
        <v>47</v>
      </c>
      <c r="O376" s="93"/>
      <c r="P376" s="245">
        <f>O376*H376</f>
        <v>0</v>
      </c>
      <c r="Q376" s="245">
        <v>0</v>
      </c>
      <c r="R376" s="245">
        <f>Q376*H376</f>
        <v>0</v>
      </c>
      <c r="S376" s="245">
        <v>0</v>
      </c>
      <c r="T376" s="246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47" t="s">
        <v>141</v>
      </c>
      <c r="AT376" s="247" t="s">
        <v>137</v>
      </c>
      <c r="AU376" s="247" t="s">
        <v>92</v>
      </c>
      <c r="AY376" s="17" t="s">
        <v>134</v>
      </c>
      <c r="BE376" s="145">
        <f>IF(N376="základní",J376,0)</f>
        <v>0</v>
      </c>
      <c r="BF376" s="145">
        <f>IF(N376="snížená",J376,0)</f>
        <v>0</v>
      </c>
      <c r="BG376" s="145">
        <f>IF(N376="zákl. přenesená",J376,0)</f>
        <v>0</v>
      </c>
      <c r="BH376" s="145">
        <f>IF(N376="sníž. přenesená",J376,0)</f>
        <v>0</v>
      </c>
      <c r="BI376" s="145">
        <f>IF(N376="nulová",J376,0)</f>
        <v>0</v>
      </c>
      <c r="BJ376" s="17" t="s">
        <v>90</v>
      </c>
      <c r="BK376" s="145">
        <f>ROUND(I376*H376,2)</f>
        <v>0</v>
      </c>
      <c r="BL376" s="17" t="s">
        <v>141</v>
      </c>
      <c r="BM376" s="247" t="s">
        <v>540</v>
      </c>
    </row>
    <row r="377" s="2" customFormat="1">
      <c r="A377" s="40"/>
      <c r="B377" s="41"/>
      <c r="C377" s="42"/>
      <c r="D377" s="248" t="s">
        <v>143</v>
      </c>
      <c r="E377" s="42"/>
      <c r="F377" s="249" t="s">
        <v>538</v>
      </c>
      <c r="G377" s="42"/>
      <c r="H377" s="42"/>
      <c r="I377" s="250"/>
      <c r="J377" s="42"/>
      <c r="K377" s="42"/>
      <c r="L377" s="43"/>
      <c r="M377" s="251"/>
      <c r="N377" s="252"/>
      <c r="O377" s="93"/>
      <c r="P377" s="93"/>
      <c r="Q377" s="93"/>
      <c r="R377" s="93"/>
      <c r="S377" s="93"/>
      <c r="T377" s="94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7" t="s">
        <v>143</v>
      </c>
      <c r="AU377" s="17" t="s">
        <v>92</v>
      </c>
    </row>
    <row r="378" s="2" customFormat="1" ht="16.5" customHeight="1">
      <c r="A378" s="40"/>
      <c r="B378" s="41"/>
      <c r="C378" s="235" t="s">
        <v>541</v>
      </c>
      <c r="D378" s="235" t="s">
        <v>137</v>
      </c>
      <c r="E378" s="236" t="s">
        <v>542</v>
      </c>
      <c r="F378" s="237" t="s">
        <v>543</v>
      </c>
      <c r="G378" s="238" t="s">
        <v>539</v>
      </c>
      <c r="H378" s="239">
        <v>1</v>
      </c>
      <c r="I378" s="240"/>
      <c r="J378" s="241">
        <f>ROUND(I378*H378,2)</f>
        <v>0</v>
      </c>
      <c r="K378" s="242"/>
      <c r="L378" s="43"/>
      <c r="M378" s="243" t="s">
        <v>1</v>
      </c>
      <c r="N378" s="244" t="s">
        <v>47</v>
      </c>
      <c r="O378" s="93"/>
      <c r="P378" s="245">
        <f>O378*H378</f>
        <v>0</v>
      </c>
      <c r="Q378" s="245">
        <v>0</v>
      </c>
      <c r="R378" s="245">
        <f>Q378*H378</f>
        <v>0</v>
      </c>
      <c r="S378" s="245">
        <v>0</v>
      </c>
      <c r="T378" s="246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47" t="s">
        <v>141</v>
      </c>
      <c r="AT378" s="247" t="s">
        <v>137</v>
      </c>
      <c r="AU378" s="247" t="s">
        <v>92</v>
      </c>
      <c r="AY378" s="17" t="s">
        <v>134</v>
      </c>
      <c r="BE378" s="145">
        <f>IF(N378="základní",J378,0)</f>
        <v>0</v>
      </c>
      <c r="BF378" s="145">
        <f>IF(N378="snížená",J378,0)</f>
        <v>0</v>
      </c>
      <c r="BG378" s="145">
        <f>IF(N378="zákl. přenesená",J378,0)</f>
        <v>0</v>
      </c>
      <c r="BH378" s="145">
        <f>IF(N378="sníž. přenesená",J378,0)</f>
        <v>0</v>
      </c>
      <c r="BI378" s="145">
        <f>IF(N378="nulová",J378,0)</f>
        <v>0</v>
      </c>
      <c r="BJ378" s="17" t="s">
        <v>90</v>
      </c>
      <c r="BK378" s="145">
        <f>ROUND(I378*H378,2)</f>
        <v>0</v>
      </c>
      <c r="BL378" s="17" t="s">
        <v>141</v>
      </c>
      <c r="BM378" s="247" t="s">
        <v>544</v>
      </c>
    </row>
    <row r="379" s="2" customFormat="1">
      <c r="A379" s="40"/>
      <c r="B379" s="41"/>
      <c r="C379" s="42"/>
      <c r="D379" s="248" t="s">
        <v>143</v>
      </c>
      <c r="E379" s="42"/>
      <c r="F379" s="249" t="s">
        <v>543</v>
      </c>
      <c r="G379" s="42"/>
      <c r="H379" s="42"/>
      <c r="I379" s="250"/>
      <c r="J379" s="42"/>
      <c r="K379" s="42"/>
      <c r="L379" s="43"/>
      <c r="M379" s="251"/>
      <c r="N379" s="252"/>
      <c r="O379" s="93"/>
      <c r="P379" s="93"/>
      <c r="Q379" s="93"/>
      <c r="R379" s="93"/>
      <c r="S379" s="93"/>
      <c r="T379" s="94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7" t="s">
        <v>143</v>
      </c>
      <c r="AU379" s="17" t="s">
        <v>92</v>
      </c>
    </row>
    <row r="380" s="2" customFormat="1">
      <c r="A380" s="40"/>
      <c r="B380" s="41"/>
      <c r="C380" s="42"/>
      <c r="D380" s="248" t="s">
        <v>144</v>
      </c>
      <c r="E380" s="42"/>
      <c r="F380" s="253" t="s">
        <v>545</v>
      </c>
      <c r="G380" s="42"/>
      <c r="H380" s="42"/>
      <c r="I380" s="250"/>
      <c r="J380" s="42"/>
      <c r="K380" s="42"/>
      <c r="L380" s="43"/>
      <c r="M380" s="251"/>
      <c r="N380" s="252"/>
      <c r="O380" s="93"/>
      <c r="P380" s="93"/>
      <c r="Q380" s="93"/>
      <c r="R380" s="93"/>
      <c r="S380" s="93"/>
      <c r="T380" s="94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7" t="s">
        <v>144</v>
      </c>
      <c r="AU380" s="17" t="s">
        <v>92</v>
      </c>
    </row>
    <row r="381" s="2" customFormat="1" ht="24.15" customHeight="1">
      <c r="A381" s="40"/>
      <c r="B381" s="41"/>
      <c r="C381" s="235" t="s">
        <v>546</v>
      </c>
      <c r="D381" s="235" t="s">
        <v>137</v>
      </c>
      <c r="E381" s="236" t="s">
        <v>547</v>
      </c>
      <c r="F381" s="237" t="s">
        <v>548</v>
      </c>
      <c r="G381" s="238" t="s">
        <v>153</v>
      </c>
      <c r="H381" s="239">
        <v>150</v>
      </c>
      <c r="I381" s="240"/>
      <c r="J381" s="241">
        <f>ROUND(I381*H381,2)</f>
        <v>0</v>
      </c>
      <c r="K381" s="242"/>
      <c r="L381" s="43"/>
      <c r="M381" s="243" t="s">
        <v>1</v>
      </c>
      <c r="N381" s="244" t="s">
        <v>47</v>
      </c>
      <c r="O381" s="93"/>
      <c r="P381" s="245">
        <f>O381*H381</f>
        <v>0</v>
      </c>
      <c r="Q381" s="245">
        <v>0</v>
      </c>
      <c r="R381" s="245">
        <f>Q381*H381</f>
        <v>0</v>
      </c>
      <c r="S381" s="245">
        <v>0</v>
      </c>
      <c r="T381" s="246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47" t="s">
        <v>465</v>
      </c>
      <c r="AT381" s="247" t="s">
        <v>137</v>
      </c>
      <c r="AU381" s="247" t="s">
        <v>92</v>
      </c>
      <c r="AY381" s="17" t="s">
        <v>134</v>
      </c>
      <c r="BE381" s="145">
        <f>IF(N381="základní",J381,0)</f>
        <v>0</v>
      </c>
      <c r="BF381" s="145">
        <f>IF(N381="snížená",J381,0)</f>
        <v>0</v>
      </c>
      <c r="BG381" s="145">
        <f>IF(N381="zákl. přenesená",J381,0)</f>
        <v>0</v>
      </c>
      <c r="BH381" s="145">
        <f>IF(N381="sníž. přenesená",J381,0)</f>
        <v>0</v>
      </c>
      <c r="BI381" s="145">
        <f>IF(N381="nulová",J381,0)</f>
        <v>0</v>
      </c>
      <c r="BJ381" s="17" t="s">
        <v>90</v>
      </c>
      <c r="BK381" s="145">
        <f>ROUND(I381*H381,2)</f>
        <v>0</v>
      </c>
      <c r="BL381" s="17" t="s">
        <v>465</v>
      </c>
      <c r="BM381" s="247" t="s">
        <v>549</v>
      </c>
    </row>
    <row r="382" s="2" customFormat="1">
      <c r="A382" s="40"/>
      <c r="B382" s="41"/>
      <c r="C382" s="42"/>
      <c r="D382" s="248" t="s">
        <v>143</v>
      </c>
      <c r="E382" s="42"/>
      <c r="F382" s="249" t="s">
        <v>548</v>
      </c>
      <c r="G382" s="42"/>
      <c r="H382" s="42"/>
      <c r="I382" s="250"/>
      <c r="J382" s="42"/>
      <c r="K382" s="42"/>
      <c r="L382" s="43"/>
      <c r="M382" s="251"/>
      <c r="N382" s="252"/>
      <c r="O382" s="93"/>
      <c r="P382" s="93"/>
      <c r="Q382" s="93"/>
      <c r="R382" s="93"/>
      <c r="S382" s="93"/>
      <c r="T382" s="94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7" t="s">
        <v>143</v>
      </c>
      <c r="AU382" s="17" t="s">
        <v>92</v>
      </c>
    </row>
    <row r="383" s="2" customFormat="1">
      <c r="A383" s="40"/>
      <c r="B383" s="41"/>
      <c r="C383" s="42"/>
      <c r="D383" s="248" t="s">
        <v>144</v>
      </c>
      <c r="E383" s="42"/>
      <c r="F383" s="253" t="s">
        <v>467</v>
      </c>
      <c r="G383" s="42"/>
      <c r="H383" s="42"/>
      <c r="I383" s="250"/>
      <c r="J383" s="42"/>
      <c r="K383" s="42"/>
      <c r="L383" s="43"/>
      <c r="M383" s="251"/>
      <c r="N383" s="252"/>
      <c r="O383" s="93"/>
      <c r="P383" s="93"/>
      <c r="Q383" s="93"/>
      <c r="R383" s="93"/>
      <c r="S383" s="93"/>
      <c r="T383" s="94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7" t="s">
        <v>144</v>
      </c>
      <c r="AU383" s="17" t="s">
        <v>92</v>
      </c>
    </row>
    <row r="384" s="2" customFormat="1" ht="37.8" customHeight="1">
      <c r="A384" s="40"/>
      <c r="B384" s="41"/>
      <c r="C384" s="235" t="s">
        <v>550</v>
      </c>
      <c r="D384" s="235" t="s">
        <v>137</v>
      </c>
      <c r="E384" s="236" t="s">
        <v>551</v>
      </c>
      <c r="F384" s="237" t="s">
        <v>552</v>
      </c>
      <c r="G384" s="238" t="s">
        <v>539</v>
      </c>
      <c r="H384" s="239">
        <v>1</v>
      </c>
      <c r="I384" s="240"/>
      <c r="J384" s="241">
        <f>ROUND(I384*H384,2)</f>
        <v>0</v>
      </c>
      <c r="K384" s="242"/>
      <c r="L384" s="43"/>
      <c r="M384" s="243" t="s">
        <v>1</v>
      </c>
      <c r="N384" s="244" t="s">
        <v>47</v>
      </c>
      <c r="O384" s="93"/>
      <c r="P384" s="245">
        <f>O384*H384</f>
        <v>0</v>
      </c>
      <c r="Q384" s="245">
        <v>0</v>
      </c>
      <c r="R384" s="245">
        <f>Q384*H384</f>
        <v>0</v>
      </c>
      <c r="S384" s="245">
        <v>0</v>
      </c>
      <c r="T384" s="246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47" t="s">
        <v>465</v>
      </c>
      <c r="AT384" s="247" t="s">
        <v>137</v>
      </c>
      <c r="AU384" s="247" t="s">
        <v>92</v>
      </c>
      <c r="AY384" s="17" t="s">
        <v>134</v>
      </c>
      <c r="BE384" s="145">
        <f>IF(N384="základní",J384,0)</f>
        <v>0</v>
      </c>
      <c r="BF384" s="145">
        <f>IF(N384="snížená",J384,0)</f>
        <v>0</v>
      </c>
      <c r="BG384" s="145">
        <f>IF(N384="zákl. přenesená",J384,0)</f>
        <v>0</v>
      </c>
      <c r="BH384" s="145">
        <f>IF(N384="sníž. přenesená",J384,0)</f>
        <v>0</v>
      </c>
      <c r="BI384" s="145">
        <f>IF(N384="nulová",J384,0)</f>
        <v>0</v>
      </c>
      <c r="BJ384" s="17" t="s">
        <v>90</v>
      </c>
      <c r="BK384" s="145">
        <f>ROUND(I384*H384,2)</f>
        <v>0</v>
      </c>
      <c r="BL384" s="17" t="s">
        <v>465</v>
      </c>
      <c r="BM384" s="247" t="s">
        <v>553</v>
      </c>
    </row>
    <row r="385" s="2" customFormat="1">
      <c r="A385" s="40"/>
      <c r="B385" s="41"/>
      <c r="C385" s="42"/>
      <c r="D385" s="248" t="s">
        <v>143</v>
      </c>
      <c r="E385" s="42"/>
      <c r="F385" s="249" t="s">
        <v>552</v>
      </c>
      <c r="G385" s="42"/>
      <c r="H385" s="42"/>
      <c r="I385" s="250"/>
      <c r="J385" s="42"/>
      <c r="K385" s="42"/>
      <c r="L385" s="43"/>
      <c r="M385" s="251"/>
      <c r="N385" s="252"/>
      <c r="O385" s="93"/>
      <c r="P385" s="93"/>
      <c r="Q385" s="93"/>
      <c r="R385" s="93"/>
      <c r="S385" s="93"/>
      <c r="T385" s="94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7" t="s">
        <v>143</v>
      </c>
      <c r="AU385" s="17" t="s">
        <v>92</v>
      </c>
    </row>
    <row r="386" s="2" customFormat="1" ht="24.15" customHeight="1">
      <c r="A386" s="40"/>
      <c r="B386" s="41"/>
      <c r="C386" s="235" t="s">
        <v>554</v>
      </c>
      <c r="D386" s="235" t="s">
        <v>137</v>
      </c>
      <c r="E386" s="236" t="s">
        <v>555</v>
      </c>
      <c r="F386" s="237" t="s">
        <v>556</v>
      </c>
      <c r="G386" s="238" t="s">
        <v>539</v>
      </c>
      <c r="H386" s="239">
        <v>1</v>
      </c>
      <c r="I386" s="240"/>
      <c r="J386" s="241">
        <f>ROUND(I386*H386,2)</f>
        <v>0</v>
      </c>
      <c r="K386" s="242"/>
      <c r="L386" s="43"/>
      <c r="M386" s="243" t="s">
        <v>1</v>
      </c>
      <c r="N386" s="244" t="s">
        <v>47</v>
      </c>
      <c r="O386" s="93"/>
      <c r="P386" s="245">
        <f>O386*H386</f>
        <v>0</v>
      </c>
      <c r="Q386" s="245">
        <v>0</v>
      </c>
      <c r="R386" s="245">
        <f>Q386*H386</f>
        <v>0</v>
      </c>
      <c r="S386" s="245">
        <v>0</v>
      </c>
      <c r="T386" s="246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47" t="s">
        <v>141</v>
      </c>
      <c r="AT386" s="247" t="s">
        <v>137</v>
      </c>
      <c r="AU386" s="247" t="s">
        <v>92</v>
      </c>
      <c r="AY386" s="17" t="s">
        <v>134</v>
      </c>
      <c r="BE386" s="145">
        <f>IF(N386="základní",J386,0)</f>
        <v>0</v>
      </c>
      <c r="BF386" s="145">
        <f>IF(N386="snížená",J386,0)</f>
        <v>0</v>
      </c>
      <c r="BG386" s="145">
        <f>IF(N386="zákl. přenesená",J386,0)</f>
        <v>0</v>
      </c>
      <c r="BH386" s="145">
        <f>IF(N386="sníž. přenesená",J386,0)</f>
        <v>0</v>
      </c>
      <c r="BI386" s="145">
        <f>IF(N386="nulová",J386,0)</f>
        <v>0</v>
      </c>
      <c r="BJ386" s="17" t="s">
        <v>90</v>
      </c>
      <c r="BK386" s="145">
        <f>ROUND(I386*H386,2)</f>
        <v>0</v>
      </c>
      <c r="BL386" s="17" t="s">
        <v>141</v>
      </c>
      <c r="BM386" s="247" t="s">
        <v>557</v>
      </c>
    </row>
    <row r="387" s="2" customFormat="1">
      <c r="A387" s="40"/>
      <c r="B387" s="41"/>
      <c r="C387" s="42"/>
      <c r="D387" s="248" t="s">
        <v>143</v>
      </c>
      <c r="E387" s="42"/>
      <c r="F387" s="249" t="s">
        <v>556</v>
      </c>
      <c r="G387" s="42"/>
      <c r="H387" s="42"/>
      <c r="I387" s="250"/>
      <c r="J387" s="42"/>
      <c r="K387" s="42"/>
      <c r="L387" s="43"/>
      <c r="M387" s="251"/>
      <c r="N387" s="252"/>
      <c r="O387" s="93"/>
      <c r="P387" s="93"/>
      <c r="Q387" s="93"/>
      <c r="R387" s="93"/>
      <c r="S387" s="93"/>
      <c r="T387" s="94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7" t="s">
        <v>143</v>
      </c>
      <c r="AU387" s="17" t="s">
        <v>92</v>
      </c>
    </row>
    <row r="388" s="2" customFormat="1" ht="24.15" customHeight="1">
      <c r="A388" s="40"/>
      <c r="B388" s="41"/>
      <c r="C388" s="235" t="s">
        <v>558</v>
      </c>
      <c r="D388" s="235" t="s">
        <v>137</v>
      </c>
      <c r="E388" s="236" t="s">
        <v>559</v>
      </c>
      <c r="F388" s="237" t="s">
        <v>560</v>
      </c>
      <c r="G388" s="238" t="s">
        <v>539</v>
      </c>
      <c r="H388" s="239">
        <v>1</v>
      </c>
      <c r="I388" s="240"/>
      <c r="J388" s="241">
        <f>ROUND(I388*H388,2)</f>
        <v>0</v>
      </c>
      <c r="K388" s="242"/>
      <c r="L388" s="43"/>
      <c r="M388" s="243" t="s">
        <v>1</v>
      </c>
      <c r="N388" s="244" t="s">
        <v>47</v>
      </c>
      <c r="O388" s="93"/>
      <c r="P388" s="245">
        <f>O388*H388</f>
        <v>0</v>
      </c>
      <c r="Q388" s="245">
        <v>0</v>
      </c>
      <c r="R388" s="245">
        <f>Q388*H388</f>
        <v>0</v>
      </c>
      <c r="S388" s="245">
        <v>0</v>
      </c>
      <c r="T388" s="246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247" t="s">
        <v>141</v>
      </c>
      <c r="AT388" s="247" t="s">
        <v>137</v>
      </c>
      <c r="AU388" s="247" t="s">
        <v>92</v>
      </c>
      <c r="AY388" s="17" t="s">
        <v>134</v>
      </c>
      <c r="BE388" s="145">
        <f>IF(N388="základní",J388,0)</f>
        <v>0</v>
      </c>
      <c r="BF388" s="145">
        <f>IF(N388="snížená",J388,0)</f>
        <v>0</v>
      </c>
      <c r="BG388" s="145">
        <f>IF(N388="zákl. přenesená",J388,0)</f>
        <v>0</v>
      </c>
      <c r="BH388" s="145">
        <f>IF(N388="sníž. přenesená",J388,0)</f>
        <v>0</v>
      </c>
      <c r="BI388" s="145">
        <f>IF(N388="nulová",J388,0)</f>
        <v>0</v>
      </c>
      <c r="BJ388" s="17" t="s">
        <v>90</v>
      </c>
      <c r="BK388" s="145">
        <f>ROUND(I388*H388,2)</f>
        <v>0</v>
      </c>
      <c r="BL388" s="17" t="s">
        <v>141</v>
      </c>
      <c r="BM388" s="247" t="s">
        <v>561</v>
      </c>
    </row>
    <row r="389" s="2" customFormat="1">
      <c r="A389" s="40"/>
      <c r="B389" s="41"/>
      <c r="C389" s="42"/>
      <c r="D389" s="248" t="s">
        <v>143</v>
      </c>
      <c r="E389" s="42"/>
      <c r="F389" s="249" t="s">
        <v>560</v>
      </c>
      <c r="G389" s="42"/>
      <c r="H389" s="42"/>
      <c r="I389" s="250"/>
      <c r="J389" s="42"/>
      <c r="K389" s="42"/>
      <c r="L389" s="43"/>
      <c r="M389" s="251"/>
      <c r="N389" s="252"/>
      <c r="O389" s="93"/>
      <c r="P389" s="93"/>
      <c r="Q389" s="93"/>
      <c r="R389" s="93"/>
      <c r="S389" s="93"/>
      <c r="T389" s="94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7" t="s">
        <v>143</v>
      </c>
      <c r="AU389" s="17" t="s">
        <v>92</v>
      </c>
    </row>
    <row r="390" s="2" customFormat="1" ht="24.15" customHeight="1">
      <c r="A390" s="40"/>
      <c r="B390" s="41"/>
      <c r="C390" s="235" t="s">
        <v>562</v>
      </c>
      <c r="D390" s="235" t="s">
        <v>137</v>
      </c>
      <c r="E390" s="236" t="s">
        <v>563</v>
      </c>
      <c r="F390" s="237" t="s">
        <v>564</v>
      </c>
      <c r="G390" s="238" t="s">
        <v>539</v>
      </c>
      <c r="H390" s="239">
        <v>1</v>
      </c>
      <c r="I390" s="240"/>
      <c r="J390" s="241">
        <f>ROUND(I390*H390,2)</f>
        <v>0</v>
      </c>
      <c r="K390" s="242"/>
      <c r="L390" s="43"/>
      <c r="M390" s="243" t="s">
        <v>1</v>
      </c>
      <c r="N390" s="244" t="s">
        <v>47</v>
      </c>
      <c r="O390" s="93"/>
      <c r="P390" s="245">
        <f>O390*H390</f>
        <v>0</v>
      </c>
      <c r="Q390" s="245">
        <v>0</v>
      </c>
      <c r="R390" s="245">
        <f>Q390*H390</f>
        <v>0</v>
      </c>
      <c r="S390" s="245">
        <v>0</v>
      </c>
      <c r="T390" s="246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47" t="s">
        <v>141</v>
      </c>
      <c r="AT390" s="247" t="s">
        <v>137</v>
      </c>
      <c r="AU390" s="247" t="s">
        <v>92</v>
      </c>
      <c r="AY390" s="17" t="s">
        <v>134</v>
      </c>
      <c r="BE390" s="145">
        <f>IF(N390="základní",J390,0)</f>
        <v>0</v>
      </c>
      <c r="BF390" s="145">
        <f>IF(N390="snížená",J390,0)</f>
        <v>0</v>
      </c>
      <c r="BG390" s="145">
        <f>IF(N390="zákl. přenesená",J390,0)</f>
        <v>0</v>
      </c>
      <c r="BH390" s="145">
        <f>IF(N390="sníž. přenesená",J390,0)</f>
        <v>0</v>
      </c>
      <c r="BI390" s="145">
        <f>IF(N390="nulová",J390,0)</f>
        <v>0</v>
      </c>
      <c r="BJ390" s="17" t="s">
        <v>90</v>
      </c>
      <c r="BK390" s="145">
        <f>ROUND(I390*H390,2)</f>
        <v>0</v>
      </c>
      <c r="BL390" s="17" t="s">
        <v>141</v>
      </c>
      <c r="BM390" s="247" t="s">
        <v>565</v>
      </c>
    </row>
    <row r="391" s="2" customFormat="1">
      <c r="A391" s="40"/>
      <c r="B391" s="41"/>
      <c r="C391" s="42"/>
      <c r="D391" s="248" t="s">
        <v>143</v>
      </c>
      <c r="E391" s="42"/>
      <c r="F391" s="249" t="s">
        <v>564</v>
      </c>
      <c r="G391" s="42"/>
      <c r="H391" s="42"/>
      <c r="I391" s="250"/>
      <c r="J391" s="42"/>
      <c r="K391" s="42"/>
      <c r="L391" s="43"/>
      <c r="M391" s="251"/>
      <c r="N391" s="252"/>
      <c r="O391" s="93"/>
      <c r="P391" s="93"/>
      <c r="Q391" s="93"/>
      <c r="R391" s="93"/>
      <c r="S391" s="93"/>
      <c r="T391" s="94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7" t="s">
        <v>143</v>
      </c>
      <c r="AU391" s="17" t="s">
        <v>92</v>
      </c>
    </row>
    <row r="392" s="2" customFormat="1" ht="16.5" customHeight="1">
      <c r="A392" s="40"/>
      <c r="B392" s="41"/>
      <c r="C392" s="235" t="s">
        <v>566</v>
      </c>
      <c r="D392" s="235" t="s">
        <v>137</v>
      </c>
      <c r="E392" s="236" t="s">
        <v>567</v>
      </c>
      <c r="F392" s="237" t="s">
        <v>568</v>
      </c>
      <c r="G392" s="238" t="s">
        <v>539</v>
      </c>
      <c r="H392" s="239">
        <v>1</v>
      </c>
      <c r="I392" s="240"/>
      <c r="J392" s="241">
        <f>ROUND(I392*H392,2)</f>
        <v>0</v>
      </c>
      <c r="K392" s="242"/>
      <c r="L392" s="43"/>
      <c r="M392" s="243" t="s">
        <v>1</v>
      </c>
      <c r="N392" s="244" t="s">
        <v>47</v>
      </c>
      <c r="O392" s="93"/>
      <c r="P392" s="245">
        <f>O392*H392</f>
        <v>0</v>
      </c>
      <c r="Q392" s="245">
        <v>0</v>
      </c>
      <c r="R392" s="245">
        <f>Q392*H392</f>
        <v>0</v>
      </c>
      <c r="S392" s="245">
        <v>0</v>
      </c>
      <c r="T392" s="246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47" t="s">
        <v>141</v>
      </c>
      <c r="AT392" s="247" t="s">
        <v>137</v>
      </c>
      <c r="AU392" s="247" t="s">
        <v>92</v>
      </c>
      <c r="AY392" s="17" t="s">
        <v>134</v>
      </c>
      <c r="BE392" s="145">
        <f>IF(N392="základní",J392,0)</f>
        <v>0</v>
      </c>
      <c r="BF392" s="145">
        <f>IF(N392="snížená",J392,0)</f>
        <v>0</v>
      </c>
      <c r="BG392" s="145">
        <f>IF(N392="zákl. přenesená",J392,0)</f>
        <v>0</v>
      </c>
      <c r="BH392" s="145">
        <f>IF(N392="sníž. přenesená",J392,0)</f>
        <v>0</v>
      </c>
      <c r="BI392" s="145">
        <f>IF(N392="nulová",J392,0)</f>
        <v>0</v>
      </c>
      <c r="BJ392" s="17" t="s">
        <v>90</v>
      </c>
      <c r="BK392" s="145">
        <f>ROUND(I392*H392,2)</f>
        <v>0</v>
      </c>
      <c r="BL392" s="17" t="s">
        <v>141</v>
      </c>
      <c r="BM392" s="247" t="s">
        <v>569</v>
      </c>
    </row>
    <row r="393" s="2" customFormat="1">
      <c r="A393" s="40"/>
      <c r="B393" s="41"/>
      <c r="C393" s="42"/>
      <c r="D393" s="248" t="s">
        <v>143</v>
      </c>
      <c r="E393" s="42"/>
      <c r="F393" s="249" t="s">
        <v>568</v>
      </c>
      <c r="G393" s="42"/>
      <c r="H393" s="42"/>
      <c r="I393" s="250"/>
      <c r="J393" s="42"/>
      <c r="K393" s="42"/>
      <c r="L393" s="43"/>
      <c r="M393" s="251"/>
      <c r="N393" s="252"/>
      <c r="O393" s="93"/>
      <c r="P393" s="93"/>
      <c r="Q393" s="93"/>
      <c r="R393" s="93"/>
      <c r="S393" s="93"/>
      <c r="T393" s="94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7" t="s">
        <v>143</v>
      </c>
      <c r="AU393" s="17" t="s">
        <v>92</v>
      </c>
    </row>
    <row r="394" s="2" customFormat="1" ht="24.15" customHeight="1">
      <c r="A394" s="40"/>
      <c r="B394" s="41"/>
      <c r="C394" s="235" t="s">
        <v>570</v>
      </c>
      <c r="D394" s="235" t="s">
        <v>137</v>
      </c>
      <c r="E394" s="236" t="s">
        <v>571</v>
      </c>
      <c r="F394" s="237" t="s">
        <v>572</v>
      </c>
      <c r="G394" s="238" t="s">
        <v>292</v>
      </c>
      <c r="H394" s="239">
        <v>10</v>
      </c>
      <c r="I394" s="240"/>
      <c r="J394" s="241">
        <f>ROUND(I394*H394,2)</f>
        <v>0</v>
      </c>
      <c r="K394" s="242"/>
      <c r="L394" s="43"/>
      <c r="M394" s="243" t="s">
        <v>1</v>
      </c>
      <c r="N394" s="244" t="s">
        <v>47</v>
      </c>
      <c r="O394" s="93"/>
      <c r="P394" s="245">
        <f>O394*H394</f>
        <v>0</v>
      </c>
      <c r="Q394" s="245">
        <v>0.0099000000000000008</v>
      </c>
      <c r="R394" s="245">
        <f>Q394*H394</f>
        <v>0.099000000000000005</v>
      </c>
      <c r="S394" s="245">
        <v>0</v>
      </c>
      <c r="T394" s="246">
        <f>S394*H394</f>
        <v>0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247" t="s">
        <v>458</v>
      </c>
      <c r="AT394" s="247" t="s">
        <v>137</v>
      </c>
      <c r="AU394" s="247" t="s">
        <v>92</v>
      </c>
      <c r="AY394" s="17" t="s">
        <v>134</v>
      </c>
      <c r="BE394" s="145">
        <f>IF(N394="základní",J394,0)</f>
        <v>0</v>
      </c>
      <c r="BF394" s="145">
        <f>IF(N394="snížená",J394,0)</f>
        <v>0</v>
      </c>
      <c r="BG394" s="145">
        <f>IF(N394="zákl. přenesená",J394,0)</f>
        <v>0</v>
      </c>
      <c r="BH394" s="145">
        <f>IF(N394="sníž. přenesená",J394,0)</f>
        <v>0</v>
      </c>
      <c r="BI394" s="145">
        <f>IF(N394="nulová",J394,0)</f>
        <v>0</v>
      </c>
      <c r="BJ394" s="17" t="s">
        <v>90</v>
      </c>
      <c r="BK394" s="145">
        <f>ROUND(I394*H394,2)</f>
        <v>0</v>
      </c>
      <c r="BL394" s="17" t="s">
        <v>458</v>
      </c>
      <c r="BM394" s="247" t="s">
        <v>573</v>
      </c>
    </row>
    <row r="395" s="2" customFormat="1">
      <c r="A395" s="40"/>
      <c r="B395" s="41"/>
      <c r="C395" s="42"/>
      <c r="D395" s="248" t="s">
        <v>143</v>
      </c>
      <c r="E395" s="42"/>
      <c r="F395" s="249" t="s">
        <v>572</v>
      </c>
      <c r="G395" s="42"/>
      <c r="H395" s="42"/>
      <c r="I395" s="250"/>
      <c r="J395" s="42"/>
      <c r="K395" s="42"/>
      <c r="L395" s="43"/>
      <c r="M395" s="251"/>
      <c r="N395" s="252"/>
      <c r="O395" s="93"/>
      <c r="P395" s="93"/>
      <c r="Q395" s="93"/>
      <c r="R395" s="93"/>
      <c r="S395" s="93"/>
      <c r="T395" s="94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7" t="s">
        <v>143</v>
      </c>
      <c r="AU395" s="17" t="s">
        <v>92</v>
      </c>
    </row>
    <row r="396" s="2" customFormat="1" ht="21.75" customHeight="1">
      <c r="A396" s="40"/>
      <c r="B396" s="41"/>
      <c r="C396" s="235" t="s">
        <v>574</v>
      </c>
      <c r="D396" s="235" t="s">
        <v>137</v>
      </c>
      <c r="E396" s="236" t="s">
        <v>575</v>
      </c>
      <c r="F396" s="237" t="s">
        <v>576</v>
      </c>
      <c r="G396" s="238" t="s">
        <v>539</v>
      </c>
      <c r="H396" s="239">
        <v>1</v>
      </c>
      <c r="I396" s="240"/>
      <c r="J396" s="241">
        <f>ROUND(I396*H396,2)</f>
        <v>0</v>
      </c>
      <c r="K396" s="242"/>
      <c r="L396" s="43"/>
      <c r="M396" s="243" t="s">
        <v>1</v>
      </c>
      <c r="N396" s="244" t="s">
        <v>47</v>
      </c>
      <c r="O396" s="93"/>
      <c r="P396" s="245">
        <f>O396*H396</f>
        <v>0</v>
      </c>
      <c r="Q396" s="245">
        <v>0</v>
      </c>
      <c r="R396" s="245">
        <f>Q396*H396</f>
        <v>0</v>
      </c>
      <c r="S396" s="245">
        <v>0</v>
      </c>
      <c r="T396" s="246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47" t="s">
        <v>141</v>
      </c>
      <c r="AT396" s="247" t="s">
        <v>137</v>
      </c>
      <c r="AU396" s="247" t="s">
        <v>92</v>
      </c>
      <c r="AY396" s="17" t="s">
        <v>134</v>
      </c>
      <c r="BE396" s="145">
        <f>IF(N396="základní",J396,0)</f>
        <v>0</v>
      </c>
      <c r="BF396" s="145">
        <f>IF(N396="snížená",J396,0)</f>
        <v>0</v>
      </c>
      <c r="BG396" s="145">
        <f>IF(N396="zákl. přenesená",J396,0)</f>
        <v>0</v>
      </c>
      <c r="BH396" s="145">
        <f>IF(N396="sníž. přenesená",J396,0)</f>
        <v>0</v>
      </c>
      <c r="BI396" s="145">
        <f>IF(N396="nulová",J396,0)</f>
        <v>0</v>
      </c>
      <c r="BJ396" s="17" t="s">
        <v>90</v>
      </c>
      <c r="BK396" s="145">
        <f>ROUND(I396*H396,2)</f>
        <v>0</v>
      </c>
      <c r="BL396" s="17" t="s">
        <v>141</v>
      </c>
      <c r="BM396" s="247" t="s">
        <v>577</v>
      </c>
    </row>
    <row r="397" s="2" customFormat="1">
      <c r="A397" s="40"/>
      <c r="B397" s="41"/>
      <c r="C397" s="42"/>
      <c r="D397" s="248" t="s">
        <v>143</v>
      </c>
      <c r="E397" s="42"/>
      <c r="F397" s="249" t="s">
        <v>576</v>
      </c>
      <c r="G397" s="42"/>
      <c r="H397" s="42"/>
      <c r="I397" s="250"/>
      <c r="J397" s="42"/>
      <c r="K397" s="42"/>
      <c r="L397" s="43"/>
      <c r="M397" s="251"/>
      <c r="N397" s="252"/>
      <c r="O397" s="93"/>
      <c r="P397" s="93"/>
      <c r="Q397" s="93"/>
      <c r="R397" s="93"/>
      <c r="S397" s="93"/>
      <c r="T397" s="94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7" t="s">
        <v>143</v>
      </c>
      <c r="AU397" s="17" t="s">
        <v>92</v>
      </c>
    </row>
    <row r="398" s="2" customFormat="1" ht="24.15" customHeight="1">
      <c r="A398" s="40"/>
      <c r="B398" s="41"/>
      <c r="C398" s="235" t="s">
        <v>578</v>
      </c>
      <c r="D398" s="235" t="s">
        <v>137</v>
      </c>
      <c r="E398" s="236" t="s">
        <v>579</v>
      </c>
      <c r="F398" s="237" t="s">
        <v>580</v>
      </c>
      <c r="G398" s="238" t="s">
        <v>292</v>
      </c>
      <c r="H398" s="239">
        <v>2</v>
      </c>
      <c r="I398" s="240"/>
      <c r="J398" s="241">
        <f>ROUND(I398*H398,2)</f>
        <v>0</v>
      </c>
      <c r="K398" s="242"/>
      <c r="L398" s="43"/>
      <c r="M398" s="243" t="s">
        <v>1</v>
      </c>
      <c r="N398" s="244" t="s">
        <v>47</v>
      </c>
      <c r="O398" s="93"/>
      <c r="P398" s="245">
        <f>O398*H398</f>
        <v>0</v>
      </c>
      <c r="Q398" s="245">
        <v>0</v>
      </c>
      <c r="R398" s="245">
        <f>Q398*H398</f>
        <v>0</v>
      </c>
      <c r="S398" s="245">
        <v>0</v>
      </c>
      <c r="T398" s="246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47" t="s">
        <v>465</v>
      </c>
      <c r="AT398" s="247" t="s">
        <v>137</v>
      </c>
      <c r="AU398" s="247" t="s">
        <v>92</v>
      </c>
      <c r="AY398" s="17" t="s">
        <v>134</v>
      </c>
      <c r="BE398" s="145">
        <f>IF(N398="základní",J398,0)</f>
        <v>0</v>
      </c>
      <c r="BF398" s="145">
        <f>IF(N398="snížená",J398,0)</f>
        <v>0</v>
      </c>
      <c r="BG398" s="145">
        <f>IF(N398="zákl. přenesená",J398,0)</f>
        <v>0</v>
      </c>
      <c r="BH398" s="145">
        <f>IF(N398="sníž. přenesená",J398,0)</f>
        <v>0</v>
      </c>
      <c r="BI398" s="145">
        <f>IF(N398="nulová",J398,0)</f>
        <v>0</v>
      </c>
      <c r="BJ398" s="17" t="s">
        <v>90</v>
      </c>
      <c r="BK398" s="145">
        <f>ROUND(I398*H398,2)</f>
        <v>0</v>
      </c>
      <c r="BL398" s="17" t="s">
        <v>465</v>
      </c>
      <c r="BM398" s="247" t="s">
        <v>581</v>
      </c>
    </row>
    <row r="399" s="2" customFormat="1">
      <c r="A399" s="40"/>
      <c r="B399" s="41"/>
      <c r="C399" s="42"/>
      <c r="D399" s="248" t="s">
        <v>143</v>
      </c>
      <c r="E399" s="42"/>
      <c r="F399" s="249" t="s">
        <v>580</v>
      </c>
      <c r="G399" s="42"/>
      <c r="H399" s="42"/>
      <c r="I399" s="250"/>
      <c r="J399" s="42"/>
      <c r="K399" s="42"/>
      <c r="L399" s="43"/>
      <c r="M399" s="251"/>
      <c r="N399" s="252"/>
      <c r="O399" s="93"/>
      <c r="P399" s="93"/>
      <c r="Q399" s="93"/>
      <c r="R399" s="93"/>
      <c r="S399" s="93"/>
      <c r="T399" s="94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7" t="s">
        <v>143</v>
      </c>
      <c r="AU399" s="17" t="s">
        <v>92</v>
      </c>
    </row>
    <row r="400" s="2" customFormat="1">
      <c r="A400" s="40"/>
      <c r="B400" s="41"/>
      <c r="C400" s="42"/>
      <c r="D400" s="248" t="s">
        <v>144</v>
      </c>
      <c r="E400" s="42"/>
      <c r="F400" s="253" t="s">
        <v>467</v>
      </c>
      <c r="G400" s="42"/>
      <c r="H400" s="42"/>
      <c r="I400" s="250"/>
      <c r="J400" s="42"/>
      <c r="K400" s="42"/>
      <c r="L400" s="43"/>
      <c r="M400" s="251"/>
      <c r="N400" s="252"/>
      <c r="O400" s="93"/>
      <c r="P400" s="93"/>
      <c r="Q400" s="93"/>
      <c r="R400" s="93"/>
      <c r="S400" s="93"/>
      <c r="T400" s="94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7" t="s">
        <v>144</v>
      </c>
      <c r="AU400" s="17" t="s">
        <v>92</v>
      </c>
    </row>
    <row r="401" s="2" customFormat="1" ht="24.15" customHeight="1">
      <c r="A401" s="40"/>
      <c r="B401" s="41"/>
      <c r="C401" s="235" t="s">
        <v>582</v>
      </c>
      <c r="D401" s="235" t="s">
        <v>137</v>
      </c>
      <c r="E401" s="236" t="s">
        <v>583</v>
      </c>
      <c r="F401" s="237" t="s">
        <v>584</v>
      </c>
      <c r="G401" s="238" t="s">
        <v>153</v>
      </c>
      <c r="H401" s="239">
        <v>50</v>
      </c>
      <c r="I401" s="240"/>
      <c r="J401" s="241">
        <f>ROUND(I401*H401,2)</f>
        <v>0</v>
      </c>
      <c r="K401" s="242"/>
      <c r="L401" s="43"/>
      <c r="M401" s="243" t="s">
        <v>1</v>
      </c>
      <c r="N401" s="244" t="s">
        <v>47</v>
      </c>
      <c r="O401" s="93"/>
      <c r="P401" s="245">
        <f>O401*H401</f>
        <v>0</v>
      </c>
      <c r="Q401" s="245">
        <v>0</v>
      </c>
      <c r="R401" s="245">
        <f>Q401*H401</f>
        <v>0</v>
      </c>
      <c r="S401" s="245">
        <v>0</v>
      </c>
      <c r="T401" s="246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47" t="s">
        <v>465</v>
      </c>
      <c r="AT401" s="247" t="s">
        <v>137</v>
      </c>
      <c r="AU401" s="247" t="s">
        <v>92</v>
      </c>
      <c r="AY401" s="17" t="s">
        <v>134</v>
      </c>
      <c r="BE401" s="145">
        <f>IF(N401="základní",J401,0)</f>
        <v>0</v>
      </c>
      <c r="BF401" s="145">
        <f>IF(N401="snížená",J401,0)</f>
        <v>0</v>
      </c>
      <c r="BG401" s="145">
        <f>IF(N401="zákl. přenesená",J401,0)</f>
        <v>0</v>
      </c>
      <c r="BH401" s="145">
        <f>IF(N401="sníž. přenesená",J401,0)</f>
        <v>0</v>
      </c>
      <c r="BI401" s="145">
        <f>IF(N401="nulová",J401,0)</f>
        <v>0</v>
      </c>
      <c r="BJ401" s="17" t="s">
        <v>90</v>
      </c>
      <c r="BK401" s="145">
        <f>ROUND(I401*H401,2)</f>
        <v>0</v>
      </c>
      <c r="BL401" s="17" t="s">
        <v>465</v>
      </c>
      <c r="BM401" s="247" t="s">
        <v>585</v>
      </c>
    </row>
    <row r="402" s="2" customFormat="1">
      <c r="A402" s="40"/>
      <c r="B402" s="41"/>
      <c r="C402" s="42"/>
      <c r="D402" s="248" t="s">
        <v>143</v>
      </c>
      <c r="E402" s="42"/>
      <c r="F402" s="249" t="s">
        <v>584</v>
      </c>
      <c r="G402" s="42"/>
      <c r="H402" s="42"/>
      <c r="I402" s="250"/>
      <c r="J402" s="42"/>
      <c r="K402" s="42"/>
      <c r="L402" s="43"/>
      <c r="M402" s="251"/>
      <c r="N402" s="252"/>
      <c r="O402" s="93"/>
      <c r="P402" s="93"/>
      <c r="Q402" s="93"/>
      <c r="R402" s="93"/>
      <c r="S402" s="93"/>
      <c r="T402" s="94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7" t="s">
        <v>143</v>
      </c>
      <c r="AU402" s="17" t="s">
        <v>92</v>
      </c>
    </row>
    <row r="403" s="2" customFormat="1">
      <c r="A403" s="40"/>
      <c r="B403" s="41"/>
      <c r="C403" s="42"/>
      <c r="D403" s="248" t="s">
        <v>144</v>
      </c>
      <c r="E403" s="42"/>
      <c r="F403" s="253" t="s">
        <v>467</v>
      </c>
      <c r="G403" s="42"/>
      <c r="H403" s="42"/>
      <c r="I403" s="250"/>
      <c r="J403" s="42"/>
      <c r="K403" s="42"/>
      <c r="L403" s="43"/>
      <c r="M403" s="251"/>
      <c r="N403" s="252"/>
      <c r="O403" s="93"/>
      <c r="P403" s="93"/>
      <c r="Q403" s="93"/>
      <c r="R403" s="93"/>
      <c r="S403" s="93"/>
      <c r="T403" s="94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7" t="s">
        <v>144</v>
      </c>
      <c r="AU403" s="17" t="s">
        <v>92</v>
      </c>
    </row>
    <row r="404" s="2" customFormat="1" ht="24.15" customHeight="1">
      <c r="A404" s="40"/>
      <c r="B404" s="41"/>
      <c r="C404" s="235" t="s">
        <v>586</v>
      </c>
      <c r="D404" s="235" t="s">
        <v>137</v>
      </c>
      <c r="E404" s="236" t="s">
        <v>587</v>
      </c>
      <c r="F404" s="237" t="s">
        <v>588</v>
      </c>
      <c r="G404" s="238" t="s">
        <v>219</v>
      </c>
      <c r="H404" s="239">
        <v>20</v>
      </c>
      <c r="I404" s="240"/>
      <c r="J404" s="241">
        <f>ROUND(I404*H404,2)</f>
        <v>0</v>
      </c>
      <c r="K404" s="242"/>
      <c r="L404" s="43"/>
      <c r="M404" s="243" t="s">
        <v>1</v>
      </c>
      <c r="N404" s="244" t="s">
        <v>47</v>
      </c>
      <c r="O404" s="93"/>
      <c r="P404" s="245">
        <f>O404*H404</f>
        <v>0</v>
      </c>
      <c r="Q404" s="245">
        <v>0</v>
      </c>
      <c r="R404" s="245">
        <f>Q404*H404</f>
        <v>0</v>
      </c>
      <c r="S404" s="245">
        <v>0</v>
      </c>
      <c r="T404" s="246">
        <f>S404*H404</f>
        <v>0</v>
      </c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247" t="s">
        <v>465</v>
      </c>
      <c r="AT404" s="247" t="s">
        <v>137</v>
      </c>
      <c r="AU404" s="247" t="s">
        <v>92</v>
      </c>
      <c r="AY404" s="17" t="s">
        <v>134</v>
      </c>
      <c r="BE404" s="145">
        <f>IF(N404="základní",J404,0)</f>
        <v>0</v>
      </c>
      <c r="BF404" s="145">
        <f>IF(N404="snížená",J404,0)</f>
        <v>0</v>
      </c>
      <c r="BG404" s="145">
        <f>IF(N404="zákl. přenesená",J404,0)</f>
        <v>0</v>
      </c>
      <c r="BH404" s="145">
        <f>IF(N404="sníž. přenesená",J404,0)</f>
        <v>0</v>
      </c>
      <c r="BI404" s="145">
        <f>IF(N404="nulová",J404,0)</f>
        <v>0</v>
      </c>
      <c r="BJ404" s="17" t="s">
        <v>90</v>
      </c>
      <c r="BK404" s="145">
        <f>ROUND(I404*H404,2)</f>
        <v>0</v>
      </c>
      <c r="BL404" s="17" t="s">
        <v>465</v>
      </c>
      <c r="BM404" s="247" t="s">
        <v>589</v>
      </c>
    </row>
    <row r="405" s="2" customFormat="1">
      <c r="A405" s="40"/>
      <c r="B405" s="41"/>
      <c r="C405" s="42"/>
      <c r="D405" s="248" t="s">
        <v>143</v>
      </c>
      <c r="E405" s="42"/>
      <c r="F405" s="249" t="s">
        <v>590</v>
      </c>
      <c r="G405" s="42"/>
      <c r="H405" s="42"/>
      <c r="I405" s="250"/>
      <c r="J405" s="42"/>
      <c r="K405" s="42"/>
      <c r="L405" s="43"/>
      <c r="M405" s="251"/>
      <c r="N405" s="252"/>
      <c r="O405" s="93"/>
      <c r="P405" s="93"/>
      <c r="Q405" s="93"/>
      <c r="R405" s="93"/>
      <c r="S405" s="93"/>
      <c r="T405" s="94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T405" s="17" t="s">
        <v>143</v>
      </c>
      <c r="AU405" s="17" t="s">
        <v>92</v>
      </c>
    </row>
    <row r="406" s="2" customFormat="1">
      <c r="A406" s="40"/>
      <c r="B406" s="41"/>
      <c r="C406" s="42"/>
      <c r="D406" s="248" t="s">
        <v>144</v>
      </c>
      <c r="E406" s="42"/>
      <c r="F406" s="253" t="s">
        <v>467</v>
      </c>
      <c r="G406" s="42"/>
      <c r="H406" s="42"/>
      <c r="I406" s="250"/>
      <c r="J406" s="42"/>
      <c r="K406" s="42"/>
      <c r="L406" s="43"/>
      <c r="M406" s="251"/>
      <c r="N406" s="252"/>
      <c r="O406" s="93"/>
      <c r="P406" s="93"/>
      <c r="Q406" s="93"/>
      <c r="R406" s="93"/>
      <c r="S406" s="93"/>
      <c r="T406" s="94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7" t="s">
        <v>144</v>
      </c>
      <c r="AU406" s="17" t="s">
        <v>92</v>
      </c>
    </row>
    <row r="407" s="2" customFormat="1" ht="16.5" customHeight="1">
      <c r="A407" s="40"/>
      <c r="B407" s="41"/>
      <c r="C407" s="235" t="s">
        <v>591</v>
      </c>
      <c r="D407" s="235" t="s">
        <v>137</v>
      </c>
      <c r="E407" s="236" t="s">
        <v>592</v>
      </c>
      <c r="F407" s="237" t="s">
        <v>593</v>
      </c>
      <c r="G407" s="238" t="s">
        <v>539</v>
      </c>
      <c r="H407" s="239">
        <v>1</v>
      </c>
      <c r="I407" s="240"/>
      <c r="J407" s="241">
        <f>ROUND(I407*H407,2)</f>
        <v>0</v>
      </c>
      <c r="K407" s="242"/>
      <c r="L407" s="43"/>
      <c r="M407" s="243" t="s">
        <v>1</v>
      </c>
      <c r="N407" s="244" t="s">
        <v>47</v>
      </c>
      <c r="O407" s="93"/>
      <c r="P407" s="245">
        <f>O407*H407</f>
        <v>0</v>
      </c>
      <c r="Q407" s="245">
        <v>0</v>
      </c>
      <c r="R407" s="245">
        <f>Q407*H407</f>
        <v>0</v>
      </c>
      <c r="S407" s="245">
        <v>0</v>
      </c>
      <c r="T407" s="246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47" t="s">
        <v>141</v>
      </c>
      <c r="AT407" s="247" t="s">
        <v>137</v>
      </c>
      <c r="AU407" s="247" t="s">
        <v>92</v>
      </c>
      <c r="AY407" s="17" t="s">
        <v>134</v>
      </c>
      <c r="BE407" s="145">
        <f>IF(N407="základní",J407,0)</f>
        <v>0</v>
      </c>
      <c r="BF407" s="145">
        <f>IF(N407="snížená",J407,0)</f>
        <v>0</v>
      </c>
      <c r="BG407" s="145">
        <f>IF(N407="zákl. přenesená",J407,0)</f>
        <v>0</v>
      </c>
      <c r="BH407" s="145">
        <f>IF(N407="sníž. přenesená",J407,0)</f>
        <v>0</v>
      </c>
      <c r="BI407" s="145">
        <f>IF(N407="nulová",J407,0)</f>
        <v>0</v>
      </c>
      <c r="BJ407" s="17" t="s">
        <v>90</v>
      </c>
      <c r="BK407" s="145">
        <f>ROUND(I407*H407,2)</f>
        <v>0</v>
      </c>
      <c r="BL407" s="17" t="s">
        <v>141</v>
      </c>
      <c r="BM407" s="247" t="s">
        <v>594</v>
      </c>
    </row>
    <row r="408" s="2" customFormat="1">
      <c r="A408" s="40"/>
      <c r="B408" s="41"/>
      <c r="C408" s="42"/>
      <c r="D408" s="248" t="s">
        <v>143</v>
      </c>
      <c r="E408" s="42"/>
      <c r="F408" s="249" t="s">
        <v>593</v>
      </c>
      <c r="G408" s="42"/>
      <c r="H408" s="42"/>
      <c r="I408" s="250"/>
      <c r="J408" s="42"/>
      <c r="K408" s="42"/>
      <c r="L408" s="43"/>
      <c r="M408" s="251"/>
      <c r="N408" s="252"/>
      <c r="O408" s="93"/>
      <c r="P408" s="93"/>
      <c r="Q408" s="93"/>
      <c r="R408" s="93"/>
      <c r="S408" s="93"/>
      <c r="T408" s="94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7" t="s">
        <v>143</v>
      </c>
      <c r="AU408" s="17" t="s">
        <v>92</v>
      </c>
    </row>
    <row r="409" s="2" customFormat="1" ht="16.5" customHeight="1">
      <c r="A409" s="40"/>
      <c r="B409" s="41"/>
      <c r="C409" s="235" t="s">
        <v>595</v>
      </c>
      <c r="D409" s="235" t="s">
        <v>137</v>
      </c>
      <c r="E409" s="236" t="s">
        <v>596</v>
      </c>
      <c r="F409" s="237" t="s">
        <v>597</v>
      </c>
      <c r="G409" s="238" t="s">
        <v>539</v>
      </c>
      <c r="H409" s="239">
        <v>1</v>
      </c>
      <c r="I409" s="240"/>
      <c r="J409" s="241">
        <f>ROUND(I409*H409,2)</f>
        <v>0</v>
      </c>
      <c r="K409" s="242"/>
      <c r="L409" s="43"/>
      <c r="M409" s="243" t="s">
        <v>1</v>
      </c>
      <c r="N409" s="244" t="s">
        <v>47</v>
      </c>
      <c r="O409" s="93"/>
      <c r="P409" s="245">
        <f>O409*H409</f>
        <v>0</v>
      </c>
      <c r="Q409" s="245">
        <v>0</v>
      </c>
      <c r="R409" s="245">
        <f>Q409*H409</f>
        <v>0</v>
      </c>
      <c r="S409" s="245">
        <v>0</v>
      </c>
      <c r="T409" s="246">
        <f>S409*H409</f>
        <v>0</v>
      </c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R409" s="247" t="s">
        <v>141</v>
      </c>
      <c r="AT409" s="247" t="s">
        <v>137</v>
      </c>
      <c r="AU409" s="247" t="s">
        <v>92</v>
      </c>
      <c r="AY409" s="17" t="s">
        <v>134</v>
      </c>
      <c r="BE409" s="145">
        <f>IF(N409="základní",J409,0)</f>
        <v>0</v>
      </c>
      <c r="BF409" s="145">
        <f>IF(N409="snížená",J409,0)</f>
        <v>0</v>
      </c>
      <c r="BG409" s="145">
        <f>IF(N409="zákl. přenesená",J409,0)</f>
        <v>0</v>
      </c>
      <c r="BH409" s="145">
        <f>IF(N409="sníž. přenesená",J409,0)</f>
        <v>0</v>
      </c>
      <c r="BI409" s="145">
        <f>IF(N409="nulová",J409,0)</f>
        <v>0</v>
      </c>
      <c r="BJ409" s="17" t="s">
        <v>90</v>
      </c>
      <c r="BK409" s="145">
        <f>ROUND(I409*H409,2)</f>
        <v>0</v>
      </c>
      <c r="BL409" s="17" t="s">
        <v>141</v>
      </c>
      <c r="BM409" s="247" t="s">
        <v>598</v>
      </c>
    </row>
    <row r="410" s="2" customFormat="1">
      <c r="A410" s="40"/>
      <c r="B410" s="41"/>
      <c r="C410" s="42"/>
      <c r="D410" s="248" t="s">
        <v>143</v>
      </c>
      <c r="E410" s="42"/>
      <c r="F410" s="249" t="s">
        <v>597</v>
      </c>
      <c r="G410" s="42"/>
      <c r="H410" s="42"/>
      <c r="I410" s="250"/>
      <c r="J410" s="42"/>
      <c r="K410" s="42"/>
      <c r="L410" s="43"/>
      <c r="M410" s="251"/>
      <c r="N410" s="252"/>
      <c r="O410" s="93"/>
      <c r="P410" s="93"/>
      <c r="Q410" s="93"/>
      <c r="R410" s="93"/>
      <c r="S410" s="93"/>
      <c r="T410" s="94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17" t="s">
        <v>143</v>
      </c>
      <c r="AU410" s="17" t="s">
        <v>92</v>
      </c>
    </row>
    <row r="411" s="2" customFormat="1" ht="16.5" customHeight="1">
      <c r="A411" s="40"/>
      <c r="B411" s="41"/>
      <c r="C411" s="235" t="s">
        <v>599</v>
      </c>
      <c r="D411" s="235" t="s">
        <v>137</v>
      </c>
      <c r="E411" s="236" t="s">
        <v>600</v>
      </c>
      <c r="F411" s="237" t="s">
        <v>601</v>
      </c>
      <c r="G411" s="238" t="s">
        <v>153</v>
      </c>
      <c r="H411" s="239">
        <v>5</v>
      </c>
      <c r="I411" s="240"/>
      <c r="J411" s="241">
        <f>ROUND(I411*H411,2)</f>
        <v>0</v>
      </c>
      <c r="K411" s="242"/>
      <c r="L411" s="43"/>
      <c r="M411" s="243" t="s">
        <v>1</v>
      </c>
      <c r="N411" s="244" t="s">
        <v>47</v>
      </c>
      <c r="O411" s="93"/>
      <c r="P411" s="245">
        <f>O411*H411</f>
        <v>0</v>
      </c>
      <c r="Q411" s="245">
        <v>0</v>
      </c>
      <c r="R411" s="245">
        <f>Q411*H411</f>
        <v>0</v>
      </c>
      <c r="S411" s="245">
        <v>0</v>
      </c>
      <c r="T411" s="246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47" t="s">
        <v>141</v>
      </c>
      <c r="AT411" s="247" t="s">
        <v>137</v>
      </c>
      <c r="AU411" s="247" t="s">
        <v>92</v>
      </c>
      <c r="AY411" s="17" t="s">
        <v>134</v>
      </c>
      <c r="BE411" s="145">
        <f>IF(N411="základní",J411,0)</f>
        <v>0</v>
      </c>
      <c r="BF411" s="145">
        <f>IF(N411="snížená",J411,0)</f>
        <v>0</v>
      </c>
      <c r="BG411" s="145">
        <f>IF(N411="zákl. přenesená",J411,0)</f>
        <v>0</v>
      </c>
      <c r="BH411" s="145">
        <f>IF(N411="sníž. přenesená",J411,0)</f>
        <v>0</v>
      </c>
      <c r="BI411" s="145">
        <f>IF(N411="nulová",J411,0)</f>
        <v>0</v>
      </c>
      <c r="BJ411" s="17" t="s">
        <v>90</v>
      </c>
      <c r="BK411" s="145">
        <f>ROUND(I411*H411,2)</f>
        <v>0</v>
      </c>
      <c r="BL411" s="17" t="s">
        <v>141</v>
      </c>
      <c r="BM411" s="247" t="s">
        <v>602</v>
      </c>
    </row>
    <row r="412" s="2" customFormat="1">
      <c r="A412" s="40"/>
      <c r="B412" s="41"/>
      <c r="C412" s="42"/>
      <c r="D412" s="248" t="s">
        <v>143</v>
      </c>
      <c r="E412" s="42"/>
      <c r="F412" s="249" t="s">
        <v>601</v>
      </c>
      <c r="G412" s="42"/>
      <c r="H412" s="42"/>
      <c r="I412" s="250"/>
      <c r="J412" s="42"/>
      <c r="K412" s="42"/>
      <c r="L412" s="43"/>
      <c r="M412" s="251"/>
      <c r="N412" s="252"/>
      <c r="O412" s="93"/>
      <c r="P412" s="93"/>
      <c r="Q412" s="93"/>
      <c r="R412" s="93"/>
      <c r="S412" s="93"/>
      <c r="T412" s="94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7" t="s">
        <v>143</v>
      </c>
      <c r="AU412" s="17" t="s">
        <v>92</v>
      </c>
    </row>
    <row r="413" s="12" customFormat="1" ht="22.8" customHeight="1">
      <c r="A413" s="12"/>
      <c r="B413" s="219"/>
      <c r="C413" s="220"/>
      <c r="D413" s="221" t="s">
        <v>81</v>
      </c>
      <c r="E413" s="233" t="s">
        <v>603</v>
      </c>
      <c r="F413" s="233" t="s">
        <v>604</v>
      </c>
      <c r="G413" s="220"/>
      <c r="H413" s="220"/>
      <c r="I413" s="223"/>
      <c r="J413" s="234">
        <f>BK413</f>
        <v>0</v>
      </c>
      <c r="K413" s="220"/>
      <c r="L413" s="225"/>
      <c r="M413" s="226"/>
      <c r="N413" s="227"/>
      <c r="O413" s="227"/>
      <c r="P413" s="228">
        <f>SUM(P414:P415)</f>
        <v>0</v>
      </c>
      <c r="Q413" s="227"/>
      <c r="R413" s="228">
        <f>SUM(R414:R415)</f>
        <v>0</v>
      </c>
      <c r="S413" s="227"/>
      <c r="T413" s="229">
        <f>SUM(T414:T415)</f>
        <v>0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R413" s="230" t="s">
        <v>162</v>
      </c>
      <c r="AT413" s="231" t="s">
        <v>81</v>
      </c>
      <c r="AU413" s="231" t="s">
        <v>90</v>
      </c>
      <c r="AY413" s="230" t="s">
        <v>134</v>
      </c>
      <c r="BK413" s="232">
        <f>SUM(BK414:BK415)</f>
        <v>0</v>
      </c>
    </row>
    <row r="414" s="2" customFormat="1" ht="16.5" customHeight="1">
      <c r="A414" s="40"/>
      <c r="B414" s="41"/>
      <c r="C414" s="235" t="s">
        <v>605</v>
      </c>
      <c r="D414" s="235" t="s">
        <v>137</v>
      </c>
      <c r="E414" s="236" t="s">
        <v>606</v>
      </c>
      <c r="F414" s="237" t="s">
        <v>607</v>
      </c>
      <c r="G414" s="238" t="s">
        <v>292</v>
      </c>
      <c r="H414" s="239">
        <v>1</v>
      </c>
      <c r="I414" s="240"/>
      <c r="J414" s="241">
        <f>ROUND(I414*H414,2)</f>
        <v>0</v>
      </c>
      <c r="K414" s="242"/>
      <c r="L414" s="43"/>
      <c r="M414" s="243" t="s">
        <v>1</v>
      </c>
      <c r="N414" s="244" t="s">
        <v>47</v>
      </c>
      <c r="O414" s="93"/>
      <c r="P414" s="245">
        <f>O414*H414</f>
        <v>0</v>
      </c>
      <c r="Q414" s="245">
        <v>0</v>
      </c>
      <c r="R414" s="245">
        <f>Q414*H414</f>
        <v>0</v>
      </c>
      <c r="S414" s="245">
        <v>0</v>
      </c>
      <c r="T414" s="246">
        <f>S414*H414</f>
        <v>0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47" t="s">
        <v>141</v>
      </c>
      <c r="AT414" s="247" t="s">
        <v>137</v>
      </c>
      <c r="AU414" s="247" t="s">
        <v>92</v>
      </c>
      <c r="AY414" s="17" t="s">
        <v>134</v>
      </c>
      <c r="BE414" s="145">
        <f>IF(N414="základní",J414,0)</f>
        <v>0</v>
      </c>
      <c r="BF414" s="145">
        <f>IF(N414="snížená",J414,0)</f>
        <v>0</v>
      </c>
      <c r="BG414" s="145">
        <f>IF(N414="zákl. přenesená",J414,0)</f>
        <v>0</v>
      </c>
      <c r="BH414" s="145">
        <f>IF(N414="sníž. přenesená",J414,0)</f>
        <v>0</v>
      </c>
      <c r="BI414" s="145">
        <f>IF(N414="nulová",J414,0)</f>
        <v>0</v>
      </c>
      <c r="BJ414" s="17" t="s">
        <v>90</v>
      </c>
      <c r="BK414" s="145">
        <f>ROUND(I414*H414,2)</f>
        <v>0</v>
      </c>
      <c r="BL414" s="17" t="s">
        <v>141</v>
      </c>
      <c r="BM414" s="247" t="s">
        <v>608</v>
      </c>
    </row>
    <row r="415" s="2" customFormat="1">
      <c r="A415" s="40"/>
      <c r="B415" s="41"/>
      <c r="C415" s="42"/>
      <c r="D415" s="248" t="s">
        <v>143</v>
      </c>
      <c r="E415" s="42"/>
      <c r="F415" s="249" t="s">
        <v>609</v>
      </c>
      <c r="G415" s="42"/>
      <c r="H415" s="42"/>
      <c r="I415" s="250"/>
      <c r="J415" s="42"/>
      <c r="K415" s="42"/>
      <c r="L415" s="43"/>
      <c r="M415" s="297"/>
      <c r="N415" s="298"/>
      <c r="O415" s="299"/>
      <c r="P415" s="299"/>
      <c r="Q415" s="299"/>
      <c r="R415" s="299"/>
      <c r="S415" s="299"/>
      <c r="T415" s="30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17" t="s">
        <v>143</v>
      </c>
      <c r="AU415" s="17" t="s">
        <v>92</v>
      </c>
    </row>
    <row r="416" s="2" customFormat="1" ht="6.96" customHeight="1">
      <c r="A416" s="40"/>
      <c r="B416" s="68"/>
      <c r="C416" s="69"/>
      <c r="D416" s="69"/>
      <c r="E416" s="69"/>
      <c r="F416" s="69"/>
      <c r="G416" s="69"/>
      <c r="H416" s="69"/>
      <c r="I416" s="69"/>
      <c r="J416" s="69"/>
      <c r="K416" s="69"/>
      <c r="L416" s="43"/>
      <c r="M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</row>
  </sheetData>
  <sheetProtection sheet="1" autoFilter="0" formatColumns="0" formatRows="0" objects="1" scenarios="1" spinCount="100000" saltValue="xgEoGYQDWapNbGQFnU/NSbmy6ZQNDwh92/3Ca3tqlzNAabkURI1wQYOIGWQng5GobjVBBUXaEfYKyXUUeweXrQ==" hashValue="7m392Jhtd6l1nEYzP5WNNoQqyFskQUj+yLN/uJQSDJD5ccde0liQc48UTkG2AZBUsyQBfZTYfnCAdV8GHfe0nw==" algorithmName="SHA-512" password="D4DE"/>
  <autoFilter ref="C121:K415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0"/>
      <c r="AT3" s="17" t="s">
        <v>92</v>
      </c>
    </row>
    <row r="4" s="1" customFormat="1" ht="24.96" customHeight="1">
      <c r="B4" s="20"/>
      <c r="D4" s="155" t="s">
        <v>105</v>
      </c>
      <c r="L4" s="20"/>
      <c r="M4" s="156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7" t="s">
        <v>16</v>
      </c>
      <c r="L6" s="20"/>
    </row>
    <row r="7" s="1" customFormat="1" ht="16.5" customHeight="1">
      <c r="B7" s="20"/>
      <c r="E7" s="158" t="str">
        <f>'Rekapitulace stavby'!K6</f>
        <v>Chodník ul. Antošovická, úsek Na Tabulkách_rev 1</v>
      </c>
      <c r="F7" s="157"/>
      <c r="G7" s="157"/>
      <c r="H7" s="157"/>
      <c r="L7" s="20"/>
    </row>
    <row r="8" s="2" customFormat="1" ht="12" customHeight="1">
      <c r="A8" s="40"/>
      <c r="B8" s="43"/>
      <c r="C8" s="40"/>
      <c r="D8" s="157" t="s">
        <v>106</v>
      </c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3"/>
      <c r="C9" s="40"/>
      <c r="D9" s="40"/>
      <c r="E9" s="159" t="s">
        <v>610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3"/>
      <c r="C10" s="40"/>
      <c r="D10" s="40"/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3"/>
      <c r="C11" s="40"/>
      <c r="D11" s="157" t="s">
        <v>18</v>
      </c>
      <c r="E11" s="40"/>
      <c r="F11" s="160" t="s">
        <v>1</v>
      </c>
      <c r="G11" s="40"/>
      <c r="H11" s="40"/>
      <c r="I11" s="157" t="s">
        <v>19</v>
      </c>
      <c r="J11" s="160" t="s">
        <v>1</v>
      </c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3"/>
      <c r="C12" s="40"/>
      <c r="D12" s="157" t="s">
        <v>20</v>
      </c>
      <c r="E12" s="40"/>
      <c r="F12" s="160" t="s">
        <v>21</v>
      </c>
      <c r="G12" s="40"/>
      <c r="H12" s="40"/>
      <c r="I12" s="157" t="s">
        <v>22</v>
      </c>
      <c r="J12" s="161" t="str">
        <f>'Rekapitulace stavby'!AN8</f>
        <v>2. 7. 2024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3"/>
      <c r="C13" s="40"/>
      <c r="D13" s="40"/>
      <c r="E13" s="40"/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3"/>
      <c r="C14" s="40"/>
      <c r="D14" s="157" t="s">
        <v>24</v>
      </c>
      <c r="E14" s="40"/>
      <c r="F14" s="40"/>
      <c r="G14" s="40"/>
      <c r="H14" s="40"/>
      <c r="I14" s="157" t="s">
        <v>25</v>
      </c>
      <c r="J14" s="160" t="s">
        <v>26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3"/>
      <c r="C15" s="40"/>
      <c r="D15" s="40"/>
      <c r="E15" s="160" t="s">
        <v>27</v>
      </c>
      <c r="F15" s="40"/>
      <c r="G15" s="40"/>
      <c r="H15" s="40"/>
      <c r="I15" s="157" t="s">
        <v>28</v>
      </c>
      <c r="J15" s="160" t="s">
        <v>29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3"/>
      <c r="C16" s="40"/>
      <c r="D16" s="40"/>
      <c r="E16" s="40"/>
      <c r="F16" s="40"/>
      <c r="G16" s="40"/>
      <c r="H16" s="40"/>
      <c r="I16" s="40"/>
      <c r="J16" s="40"/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3"/>
      <c r="C17" s="40"/>
      <c r="D17" s="157" t="s">
        <v>30</v>
      </c>
      <c r="E17" s="40"/>
      <c r="F17" s="40"/>
      <c r="G17" s="40"/>
      <c r="H17" s="40"/>
      <c r="I17" s="157" t="s">
        <v>25</v>
      </c>
      <c r="J17" s="33" t="str">
        <f>'Rekapitulace stavby'!AN13</f>
        <v>Vyplň údaj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3"/>
      <c r="C18" s="40"/>
      <c r="D18" s="40"/>
      <c r="E18" s="33" t="str">
        <f>'Rekapitulace stavby'!E14</f>
        <v>Vyplň údaj</v>
      </c>
      <c r="F18" s="160"/>
      <c r="G18" s="160"/>
      <c r="H18" s="160"/>
      <c r="I18" s="157" t="s">
        <v>28</v>
      </c>
      <c r="J18" s="33" t="str">
        <f>'Rekapitulace stavby'!AN14</f>
        <v>Vyplň údaj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3"/>
      <c r="C19" s="40"/>
      <c r="D19" s="40"/>
      <c r="E19" s="40"/>
      <c r="F19" s="40"/>
      <c r="G19" s="40"/>
      <c r="H19" s="40"/>
      <c r="I19" s="40"/>
      <c r="J19" s="40"/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3"/>
      <c r="C20" s="40"/>
      <c r="D20" s="157" t="s">
        <v>32</v>
      </c>
      <c r="E20" s="40"/>
      <c r="F20" s="40"/>
      <c r="G20" s="40"/>
      <c r="H20" s="40"/>
      <c r="I20" s="157" t="s">
        <v>25</v>
      </c>
      <c r="J20" s="160" t="s">
        <v>33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3"/>
      <c r="C21" s="40"/>
      <c r="D21" s="40"/>
      <c r="E21" s="160" t="s">
        <v>34</v>
      </c>
      <c r="F21" s="40"/>
      <c r="G21" s="40"/>
      <c r="H21" s="40"/>
      <c r="I21" s="157" t="s">
        <v>28</v>
      </c>
      <c r="J21" s="160" t="s">
        <v>35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3"/>
      <c r="C22" s="40"/>
      <c r="D22" s="40"/>
      <c r="E22" s="40"/>
      <c r="F22" s="40"/>
      <c r="G22" s="40"/>
      <c r="H22" s="40"/>
      <c r="I22" s="40"/>
      <c r="J22" s="40"/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3"/>
      <c r="C23" s="40"/>
      <c r="D23" s="157" t="s">
        <v>37</v>
      </c>
      <c r="E23" s="40"/>
      <c r="F23" s="40"/>
      <c r="G23" s="40"/>
      <c r="H23" s="40"/>
      <c r="I23" s="157" t="s">
        <v>25</v>
      </c>
      <c r="J23" s="160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3"/>
      <c r="C24" s="40"/>
      <c r="D24" s="40"/>
      <c r="E24" s="160" t="s">
        <v>38</v>
      </c>
      <c r="F24" s="40"/>
      <c r="G24" s="40"/>
      <c r="H24" s="40"/>
      <c r="I24" s="157" t="s">
        <v>28</v>
      </c>
      <c r="J24" s="160" t="s">
        <v>1</v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3"/>
      <c r="C25" s="40"/>
      <c r="D25" s="40"/>
      <c r="E25" s="40"/>
      <c r="F25" s="40"/>
      <c r="G25" s="40"/>
      <c r="H25" s="40"/>
      <c r="I25" s="40"/>
      <c r="J25" s="40"/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3"/>
      <c r="C26" s="40"/>
      <c r="D26" s="157" t="s">
        <v>39</v>
      </c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62"/>
      <c r="B27" s="163"/>
      <c r="C27" s="162"/>
      <c r="D27" s="162"/>
      <c r="E27" s="164" t="s">
        <v>1</v>
      </c>
      <c r="F27" s="164"/>
      <c r="G27" s="164"/>
      <c r="H27" s="164"/>
      <c r="I27" s="162"/>
      <c r="J27" s="162"/>
      <c r="K27" s="162"/>
      <c r="L27" s="165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</row>
    <row r="28" s="2" customFormat="1" ht="6.96" customHeight="1">
      <c r="A28" s="40"/>
      <c r="B28" s="43"/>
      <c r="C28" s="40"/>
      <c r="D28" s="40"/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3"/>
      <c r="C29" s="40"/>
      <c r="D29" s="166"/>
      <c r="E29" s="166"/>
      <c r="F29" s="166"/>
      <c r="G29" s="166"/>
      <c r="H29" s="166"/>
      <c r="I29" s="166"/>
      <c r="J29" s="166"/>
      <c r="K29" s="166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3"/>
      <c r="C30" s="40"/>
      <c r="D30" s="167" t="s">
        <v>42</v>
      </c>
      <c r="E30" s="40"/>
      <c r="F30" s="40"/>
      <c r="G30" s="40"/>
      <c r="H30" s="40"/>
      <c r="I30" s="40"/>
      <c r="J30" s="168">
        <f>ROUND(J120, 2)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3"/>
      <c r="C31" s="40"/>
      <c r="D31" s="166"/>
      <c r="E31" s="166"/>
      <c r="F31" s="166"/>
      <c r="G31" s="166"/>
      <c r="H31" s="166"/>
      <c r="I31" s="166"/>
      <c r="J31" s="166"/>
      <c r="K31" s="166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3"/>
      <c r="C32" s="40"/>
      <c r="D32" s="40"/>
      <c r="E32" s="40"/>
      <c r="F32" s="169" t="s">
        <v>44</v>
      </c>
      <c r="G32" s="40"/>
      <c r="H32" s="40"/>
      <c r="I32" s="169" t="s">
        <v>43</v>
      </c>
      <c r="J32" s="169" t="s">
        <v>45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3"/>
      <c r="C33" s="40"/>
      <c r="D33" s="170" t="s">
        <v>46</v>
      </c>
      <c r="E33" s="157" t="s">
        <v>47</v>
      </c>
      <c r="F33" s="171">
        <f>ROUND((SUM(BE120:BE295)),  2)</f>
        <v>0</v>
      </c>
      <c r="G33" s="40"/>
      <c r="H33" s="40"/>
      <c r="I33" s="172">
        <v>0.20999999999999999</v>
      </c>
      <c r="J33" s="171">
        <f>ROUND(((SUM(BE120:BE295))*I33),  2)</f>
        <v>0</v>
      </c>
      <c r="K33" s="40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3"/>
      <c r="C34" s="40"/>
      <c r="D34" s="40"/>
      <c r="E34" s="157" t="s">
        <v>48</v>
      </c>
      <c r="F34" s="171">
        <f>ROUND((SUM(BF120:BF295)),  2)</f>
        <v>0</v>
      </c>
      <c r="G34" s="40"/>
      <c r="H34" s="40"/>
      <c r="I34" s="172">
        <v>0.14999999999999999</v>
      </c>
      <c r="J34" s="171">
        <f>ROUND(((SUM(BF120:BF295))*I34),  2)</f>
        <v>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3"/>
      <c r="C35" s="40"/>
      <c r="D35" s="40"/>
      <c r="E35" s="157" t="s">
        <v>49</v>
      </c>
      <c r="F35" s="171">
        <f>ROUND((SUM(BG120:BG295)),  2)</f>
        <v>0</v>
      </c>
      <c r="G35" s="40"/>
      <c r="H35" s="40"/>
      <c r="I35" s="172">
        <v>0.20999999999999999</v>
      </c>
      <c r="J35" s="171">
        <f>0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3"/>
      <c r="C36" s="40"/>
      <c r="D36" s="40"/>
      <c r="E36" s="157" t="s">
        <v>50</v>
      </c>
      <c r="F36" s="171">
        <f>ROUND((SUM(BH120:BH295)),  2)</f>
        <v>0</v>
      </c>
      <c r="G36" s="40"/>
      <c r="H36" s="40"/>
      <c r="I36" s="172">
        <v>0.14999999999999999</v>
      </c>
      <c r="J36" s="171">
        <f>0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3"/>
      <c r="C37" s="40"/>
      <c r="D37" s="40"/>
      <c r="E37" s="157" t="s">
        <v>51</v>
      </c>
      <c r="F37" s="171">
        <f>ROUND((SUM(BI120:BI295)),  2)</f>
        <v>0</v>
      </c>
      <c r="G37" s="40"/>
      <c r="H37" s="40"/>
      <c r="I37" s="172">
        <v>0</v>
      </c>
      <c r="J37" s="171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3"/>
      <c r="C38" s="40"/>
      <c r="D38" s="40"/>
      <c r="E38" s="40"/>
      <c r="F38" s="40"/>
      <c r="G38" s="40"/>
      <c r="H38" s="40"/>
      <c r="I38" s="40"/>
      <c r="J38" s="40"/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3"/>
      <c r="C39" s="173"/>
      <c r="D39" s="174" t="s">
        <v>52</v>
      </c>
      <c r="E39" s="175"/>
      <c r="F39" s="175"/>
      <c r="G39" s="176" t="s">
        <v>53</v>
      </c>
      <c r="H39" s="177" t="s">
        <v>54</v>
      </c>
      <c r="I39" s="175"/>
      <c r="J39" s="178">
        <f>SUM(J30:J37)</f>
        <v>0</v>
      </c>
      <c r="K39" s="179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43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5"/>
      <c r="D50" s="180" t="s">
        <v>55</v>
      </c>
      <c r="E50" s="181"/>
      <c r="F50" s="181"/>
      <c r="G50" s="180" t="s">
        <v>56</v>
      </c>
      <c r="H50" s="181"/>
      <c r="I50" s="181"/>
      <c r="J50" s="181"/>
      <c r="K50" s="181"/>
      <c r="L50" s="65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40"/>
      <c r="B61" s="43"/>
      <c r="C61" s="40"/>
      <c r="D61" s="182" t="s">
        <v>57</v>
      </c>
      <c r="E61" s="183"/>
      <c r="F61" s="184" t="s">
        <v>58</v>
      </c>
      <c r="G61" s="182" t="s">
        <v>57</v>
      </c>
      <c r="H61" s="183"/>
      <c r="I61" s="183"/>
      <c r="J61" s="185" t="s">
        <v>58</v>
      </c>
      <c r="K61" s="183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40"/>
      <c r="B65" s="43"/>
      <c r="C65" s="40"/>
      <c r="D65" s="180" t="s">
        <v>59</v>
      </c>
      <c r="E65" s="186"/>
      <c r="F65" s="186"/>
      <c r="G65" s="180" t="s">
        <v>60</v>
      </c>
      <c r="H65" s="186"/>
      <c r="I65" s="186"/>
      <c r="J65" s="186"/>
      <c r="K65" s="186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40"/>
      <c r="B76" s="43"/>
      <c r="C76" s="40"/>
      <c r="D76" s="182" t="s">
        <v>57</v>
      </c>
      <c r="E76" s="183"/>
      <c r="F76" s="184" t="s">
        <v>58</v>
      </c>
      <c r="G76" s="182" t="s">
        <v>57</v>
      </c>
      <c r="H76" s="183"/>
      <c r="I76" s="183"/>
      <c r="J76" s="185" t="s">
        <v>58</v>
      </c>
      <c r="K76" s="183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7"/>
      <c r="C77" s="188"/>
      <c r="D77" s="188"/>
      <c r="E77" s="188"/>
      <c r="F77" s="188"/>
      <c r="G77" s="188"/>
      <c r="H77" s="188"/>
      <c r="I77" s="188"/>
      <c r="J77" s="188"/>
      <c r="K77" s="188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9"/>
      <c r="C81" s="190"/>
      <c r="D81" s="190"/>
      <c r="E81" s="190"/>
      <c r="F81" s="190"/>
      <c r="G81" s="190"/>
      <c r="H81" s="190"/>
      <c r="I81" s="190"/>
      <c r="J81" s="190"/>
      <c r="K81" s="190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3" t="s">
        <v>108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2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91" t="str">
        <f>E7</f>
        <v>Chodník ul. Antošovická, úsek Na Tabulkách_rev 1</v>
      </c>
      <c r="F85" s="32"/>
      <c r="G85" s="32"/>
      <c r="H85" s="32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2" t="s">
        <v>106</v>
      </c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8" t="str">
        <f>E9</f>
        <v>20A033_neuznatelne - Neuznatelné náklady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2" t="s">
        <v>20</v>
      </c>
      <c r="D89" s="42"/>
      <c r="E89" s="42"/>
      <c r="F89" s="27" t="str">
        <f>F12</f>
        <v xml:space="preserve"> </v>
      </c>
      <c r="G89" s="42"/>
      <c r="H89" s="42"/>
      <c r="I89" s="32" t="s">
        <v>22</v>
      </c>
      <c r="J89" s="81" t="str">
        <f>IF(J12="","",J12)</f>
        <v>2. 7. 2024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2" t="s">
        <v>24</v>
      </c>
      <c r="D91" s="42"/>
      <c r="E91" s="42"/>
      <c r="F91" s="27" t="str">
        <f>E15</f>
        <v>Stat. m. Ostrava, městský obvod Slezská Ostrava</v>
      </c>
      <c r="G91" s="42"/>
      <c r="H91" s="42"/>
      <c r="I91" s="32" t="s">
        <v>32</v>
      </c>
      <c r="J91" s="36" t="str">
        <f>E21</f>
        <v>AWT Rekultivace a.s.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2" t="s">
        <v>30</v>
      </c>
      <c r="D92" s="42"/>
      <c r="E92" s="42"/>
      <c r="F92" s="27" t="str">
        <f>IF(E18="","",E18)</f>
        <v>Vyplň údaj</v>
      </c>
      <c r="G92" s="42"/>
      <c r="H92" s="42"/>
      <c r="I92" s="32" t="s">
        <v>37</v>
      </c>
      <c r="J92" s="36" t="str">
        <f>E24</f>
        <v>Ing. Kropáčová</v>
      </c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192" t="s">
        <v>109</v>
      </c>
      <c r="D94" s="151"/>
      <c r="E94" s="151"/>
      <c r="F94" s="151"/>
      <c r="G94" s="151"/>
      <c r="H94" s="151"/>
      <c r="I94" s="151"/>
      <c r="J94" s="193" t="s">
        <v>110</v>
      </c>
      <c r="K94" s="151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194" t="s">
        <v>111</v>
      </c>
      <c r="D96" s="42"/>
      <c r="E96" s="42"/>
      <c r="F96" s="42"/>
      <c r="G96" s="42"/>
      <c r="H96" s="42"/>
      <c r="I96" s="42"/>
      <c r="J96" s="112">
        <f>J120</f>
        <v>0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7" t="s">
        <v>112</v>
      </c>
    </row>
    <row r="97" s="9" customFormat="1" ht="24.96" customHeight="1">
      <c r="A97" s="9"/>
      <c r="B97" s="195"/>
      <c r="C97" s="196"/>
      <c r="D97" s="197" t="s">
        <v>113</v>
      </c>
      <c r="E97" s="198"/>
      <c r="F97" s="198"/>
      <c r="G97" s="198"/>
      <c r="H97" s="198"/>
      <c r="I97" s="198"/>
      <c r="J97" s="199">
        <f>J121</f>
        <v>0</v>
      </c>
      <c r="K97" s="196"/>
      <c r="L97" s="20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1"/>
      <c r="C98" s="202"/>
      <c r="D98" s="203" t="s">
        <v>114</v>
      </c>
      <c r="E98" s="204"/>
      <c r="F98" s="204"/>
      <c r="G98" s="204"/>
      <c r="H98" s="204"/>
      <c r="I98" s="204"/>
      <c r="J98" s="205">
        <f>J122</f>
        <v>0</v>
      </c>
      <c r="K98" s="202"/>
      <c r="L98" s="20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1"/>
      <c r="C99" s="202"/>
      <c r="D99" s="203" t="s">
        <v>611</v>
      </c>
      <c r="E99" s="204"/>
      <c r="F99" s="204"/>
      <c r="G99" s="204"/>
      <c r="H99" s="204"/>
      <c r="I99" s="204"/>
      <c r="J99" s="205">
        <f>J217</f>
        <v>0</v>
      </c>
      <c r="K99" s="202"/>
      <c r="L99" s="20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1"/>
      <c r="C100" s="202"/>
      <c r="D100" s="203" t="s">
        <v>117</v>
      </c>
      <c r="E100" s="204"/>
      <c r="F100" s="204"/>
      <c r="G100" s="204"/>
      <c r="H100" s="204"/>
      <c r="I100" s="204"/>
      <c r="J100" s="205">
        <f>J278</f>
        <v>0</v>
      </c>
      <c r="K100" s="202"/>
      <c r="L100" s="20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65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6.96" customHeight="1">
      <c r="A102" s="40"/>
      <c r="B102" s="68"/>
      <c r="C102" s="69"/>
      <c r="D102" s="69"/>
      <c r="E102" s="69"/>
      <c r="F102" s="69"/>
      <c r="G102" s="69"/>
      <c r="H102" s="69"/>
      <c r="I102" s="69"/>
      <c r="J102" s="69"/>
      <c r="K102" s="69"/>
      <c r="L102" s="65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6" s="2" customFormat="1" ht="6.96" customHeight="1">
      <c r="A106" s="40"/>
      <c r="B106" s="70"/>
      <c r="C106" s="71"/>
      <c r="D106" s="71"/>
      <c r="E106" s="71"/>
      <c r="F106" s="71"/>
      <c r="G106" s="71"/>
      <c r="H106" s="71"/>
      <c r="I106" s="71"/>
      <c r="J106" s="71"/>
      <c r="K106" s="71"/>
      <c r="L106" s="65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24.96" customHeight="1">
      <c r="A107" s="40"/>
      <c r="B107" s="41"/>
      <c r="C107" s="23" t="s">
        <v>119</v>
      </c>
      <c r="D107" s="42"/>
      <c r="E107" s="42"/>
      <c r="F107" s="42"/>
      <c r="G107" s="42"/>
      <c r="H107" s="42"/>
      <c r="I107" s="42"/>
      <c r="J107" s="42"/>
      <c r="K107" s="42"/>
      <c r="L107" s="65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6.96" customHeight="1">
      <c r="A108" s="40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12" customHeight="1">
      <c r="A109" s="40"/>
      <c r="B109" s="41"/>
      <c r="C109" s="32" t="s">
        <v>16</v>
      </c>
      <c r="D109" s="42"/>
      <c r="E109" s="42"/>
      <c r="F109" s="42"/>
      <c r="G109" s="42"/>
      <c r="H109" s="42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16.5" customHeight="1">
      <c r="A110" s="40"/>
      <c r="B110" s="41"/>
      <c r="C110" s="42"/>
      <c r="D110" s="42"/>
      <c r="E110" s="191" t="str">
        <f>E7</f>
        <v>Chodník ul. Antošovická, úsek Na Tabulkách_rev 1</v>
      </c>
      <c r="F110" s="32"/>
      <c r="G110" s="32"/>
      <c r="H110" s="32"/>
      <c r="I110" s="42"/>
      <c r="J110" s="42"/>
      <c r="K110" s="42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2" customHeight="1">
      <c r="A111" s="40"/>
      <c r="B111" s="41"/>
      <c r="C111" s="32" t="s">
        <v>106</v>
      </c>
      <c r="D111" s="42"/>
      <c r="E111" s="42"/>
      <c r="F111" s="42"/>
      <c r="G111" s="42"/>
      <c r="H111" s="42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16.5" customHeight="1">
      <c r="A112" s="40"/>
      <c r="B112" s="41"/>
      <c r="C112" s="42"/>
      <c r="D112" s="42"/>
      <c r="E112" s="78" t="str">
        <f>E9</f>
        <v>20A033_neuznatelne - Neuznatelné náklady</v>
      </c>
      <c r="F112" s="42"/>
      <c r="G112" s="42"/>
      <c r="H112" s="42"/>
      <c r="I112" s="42"/>
      <c r="J112" s="42"/>
      <c r="K112" s="42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6.96" customHeight="1">
      <c r="A113" s="40"/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65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2" customFormat="1" ht="12" customHeight="1">
      <c r="A114" s="40"/>
      <c r="B114" s="41"/>
      <c r="C114" s="32" t="s">
        <v>20</v>
      </c>
      <c r="D114" s="42"/>
      <c r="E114" s="42"/>
      <c r="F114" s="27" t="str">
        <f>F12</f>
        <v xml:space="preserve"> </v>
      </c>
      <c r="G114" s="42"/>
      <c r="H114" s="42"/>
      <c r="I114" s="32" t="s">
        <v>22</v>
      </c>
      <c r="J114" s="81" t="str">
        <f>IF(J12="","",J12)</f>
        <v>2. 7. 2024</v>
      </c>
      <c r="K114" s="42"/>
      <c r="L114" s="65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="2" customFormat="1" ht="6.96" customHeight="1">
      <c r="A115" s="40"/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15.15" customHeight="1">
      <c r="A116" s="40"/>
      <c r="B116" s="41"/>
      <c r="C116" s="32" t="s">
        <v>24</v>
      </c>
      <c r="D116" s="42"/>
      <c r="E116" s="42"/>
      <c r="F116" s="27" t="str">
        <f>E15</f>
        <v>Stat. m. Ostrava, městský obvod Slezská Ostrava</v>
      </c>
      <c r="G116" s="42"/>
      <c r="H116" s="42"/>
      <c r="I116" s="32" t="s">
        <v>32</v>
      </c>
      <c r="J116" s="36" t="str">
        <f>E21</f>
        <v>AWT Rekultivace a.s.</v>
      </c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15.15" customHeight="1">
      <c r="A117" s="40"/>
      <c r="B117" s="41"/>
      <c r="C117" s="32" t="s">
        <v>30</v>
      </c>
      <c r="D117" s="42"/>
      <c r="E117" s="42"/>
      <c r="F117" s="27" t="str">
        <f>IF(E18="","",E18)</f>
        <v>Vyplň údaj</v>
      </c>
      <c r="G117" s="42"/>
      <c r="H117" s="42"/>
      <c r="I117" s="32" t="s">
        <v>37</v>
      </c>
      <c r="J117" s="36" t="str">
        <f>E24</f>
        <v>Ing. Kropáčová</v>
      </c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10.32" customHeight="1">
      <c r="A118" s="40"/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11" customFormat="1" ht="29.28" customHeight="1">
      <c r="A119" s="207"/>
      <c r="B119" s="208"/>
      <c r="C119" s="209" t="s">
        <v>120</v>
      </c>
      <c r="D119" s="210" t="s">
        <v>67</v>
      </c>
      <c r="E119" s="210" t="s">
        <v>63</v>
      </c>
      <c r="F119" s="210" t="s">
        <v>64</v>
      </c>
      <c r="G119" s="210" t="s">
        <v>121</v>
      </c>
      <c r="H119" s="210" t="s">
        <v>122</v>
      </c>
      <c r="I119" s="210" t="s">
        <v>123</v>
      </c>
      <c r="J119" s="211" t="s">
        <v>110</v>
      </c>
      <c r="K119" s="212" t="s">
        <v>124</v>
      </c>
      <c r="L119" s="213"/>
      <c r="M119" s="102" t="s">
        <v>1</v>
      </c>
      <c r="N119" s="103" t="s">
        <v>46</v>
      </c>
      <c r="O119" s="103" t="s">
        <v>125</v>
      </c>
      <c r="P119" s="103" t="s">
        <v>126</v>
      </c>
      <c r="Q119" s="103" t="s">
        <v>127</v>
      </c>
      <c r="R119" s="103" t="s">
        <v>128</v>
      </c>
      <c r="S119" s="103" t="s">
        <v>129</v>
      </c>
      <c r="T119" s="104" t="s">
        <v>130</v>
      </c>
      <c r="U119" s="207"/>
      <c r="V119" s="207"/>
      <c r="W119" s="207"/>
      <c r="X119" s="207"/>
      <c r="Y119" s="207"/>
      <c r="Z119" s="207"/>
      <c r="AA119" s="207"/>
      <c r="AB119" s="207"/>
      <c r="AC119" s="207"/>
      <c r="AD119" s="207"/>
      <c r="AE119" s="207"/>
    </row>
    <row r="120" s="2" customFormat="1" ht="22.8" customHeight="1">
      <c r="A120" s="40"/>
      <c r="B120" s="41"/>
      <c r="C120" s="109" t="s">
        <v>131</v>
      </c>
      <c r="D120" s="42"/>
      <c r="E120" s="42"/>
      <c r="F120" s="42"/>
      <c r="G120" s="42"/>
      <c r="H120" s="42"/>
      <c r="I120" s="42"/>
      <c r="J120" s="214">
        <f>BK120</f>
        <v>0</v>
      </c>
      <c r="K120" s="42"/>
      <c r="L120" s="43"/>
      <c r="M120" s="105"/>
      <c r="N120" s="215"/>
      <c r="O120" s="106"/>
      <c r="P120" s="216">
        <f>P121</f>
        <v>0</v>
      </c>
      <c r="Q120" s="106"/>
      <c r="R120" s="216">
        <f>R121</f>
        <v>1.3024587599999999</v>
      </c>
      <c r="S120" s="106"/>
      <c r="T120" s="217">
        <f>T121</f>
        <v>48.240000000000002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7" t="s">
        <v>81</v>
      </c>
      <c r="AU120" s="17" t="s">
        <v>112</v>
      </c>
      <c r="BK120" s="218">
        <f>BK121</f>
        <v>0</v>
      </c>
    </row>
    <row r="121" s="12" customFormat="1" ht="25.92" customHeight="1">
      <c r="A121" s="12"/>
      <c r="B121" s="219"/>
      <c r="C121" s="220"/>
      <c r="D121" s="221" t="s">
        <v>81</v>
      </c>
      <c r="E121" s="222" t="s">
        <v>132</v>
      </c>
      <c r="F121" s="222" t="s">
        <v>133</v>
      </c>
      <c r="G121" s="220"/>
      <c r="H121" s="220"/>
      <c r="I121" s="223"/>
      <c r="J121" s="224">
        <f>BK121</f>
        <v>0</v>
      </c>
      <c r="K121" s="220"/>
      <c r="L121" s="225"/>
      <c r="M121" s="226"/>
      <c r="N121" s="227"/>
      <c r="O121" s="227"/>
      <c r="P121" s="228">
        <f>P122+P217+P278</f>
        <v>0</v>
      </c>
      <c r="Q121" s="227"/>
      <c r="R121" s="228">
        <f>R122+R217+R278</f>
        <v>1.3024587599999999</v>
      </c>
      <c r="S121" s="227"/>
      <c r="T121" s="229">
        <f>T122+T217+T278</f>
        <v>48.240000000000002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30" t="s">
        <v>90</v>
      </c>
      <c r="AT121" s="231" t="s">
        <v>81</v>
      </c>
      <c r="AU121" s="231" t="s">
        <v>82</v>
      </c>
      <c r="AY121" s="230" t="s">
        <v>134</v>
      </c>
      <c r="BK121" s="232">
        <f>BK122+BK217+BK278</f>
        <v>0</v>
      </c>
    </row>
    <row r="122" s="12" customFormat="1" ht="22.8" customHeight="1">
      <c r="A122" s="12"/>
      <c r="B122" s="219"/>
      <c r="C122" s="220"/>
      <c r="D122" s="221" t="s">
        <v>81</v>
      </c>
      <c r="E122" s="233" t="s">
        <v>135</v>
      </c>
      <c r="F122" s="233" t="s">
        <v>136</v>
      </c>
      <c r="G122" s="220"/>
      <c r="H122" s="220"/>
      <c r="I122" s="223"/>
      <c r="J122" s="234">
        <f>BK122</f>
        <v>0</v>
      </c>
      <c r="K122" s="220"/>
      <c r="L122" s="225"/>
      <c r="M122" s="226"/>
      <c r="N122" s="227"/>
      <c r="O122" s="227"/>
      <c r="P122" s="228">
        <f>SUM(P123:P216)</f>
        <v>0</v>
      </c>
      <c r="Q122" s="227"/>
      <c r="R122" s="228">
        <f>SUM(R123:R216)</f>
        <v>1.3024587599999999</v>
      </c>
      <c r="S122" s="227"/>
      <c r="T122" s="229">
        <f>SUM(T123:T216)</f>
        <v>48.240000000000002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30" t="s">
        <v>90</v>
      </c>
      <c r="AT122" s="231" t="s">
        <v>81</v>
      </c>
      <c r="AU122" s="231" t="s">
        <v>90</v>
      </c>
      <c r="AY122" s="230" t="s">
        <v>134</v>
      </c>
      <c r="BK122" s="232">
        <f>SUM(BK123:BK216)</f>
        <v>0</v>
      </c>
    </row>
    <row r="123" s="2" customFormat="1" ht="21.75" customHeight="1">
      <c r="A123" s="40"/>
      <c r="B123" s="41"/>
      <c r="C123" s="235" t="s">
        <v>90</v>
      </c>
      <c r="D123" s="235" t="s">
        <v>137</v>
      </c>
      <c r="E123" s="236" t="s">
        <v>612</v>
      </c>
      <c r="F123" s="237" t="s">
        <v>613</v>
      </c>
      <c r="G123" s="238" t="s">
        <v>140</v>
      </c>
      <c r="H123" s="239">
        <v>20</v>
      </c>
      <c r="I123" s="240"/>
      <c r="J123" s="241">
        <f>ROUND(I123*H123,2)</f>
        <v>0</v>
      </c>
      <c r="K123" s="242"/>
      <c r="L123" s="43"/>
      <c r="M123" s="243" t="s">
        <v>1</v>
      </c>
      <c r="N123" s="244" t="s">
        <v>47</v>
      </c>
      <c r="O123" s="93"/>
      <c r="P123" s="245">
        <f>O123*H123</f>
        <v>0</v>
      </c>
      <c r="Q123" s="245">
        <v>0</v>
      </c>
      <c r="R123" s="245">
        <f>Q123*H123</f>
        <v>0</v>
      </c>
      <c r="S123" s="245">
        <v>2.3999999999999999</v>
      </c>
      <c r="T123" s="246">
        <f>S123*H123</f>
        <v>48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47" t="s">
        <v>141</v>
      </c>
      <c r="AT123" s="247" t="s">
        <v>137</v>
      </c>
      <c r="AU123" s="247" t="s">
        <v>92</v>
      </c>
      <c r="AY123" s="17" t="s">
        <v>134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7" t="s">
        <v>90</v>
      </c>
      <c r="BK123" s="145">
        <f>ROUND(I123*H123,2)</f>
        <v>0</v>
      </c>
      <c r="BL123" s="17" t="s">
        <v>141</v>
      </c>
      <c r="BM123" s="247" t="s">
        <v>614</v>
      </c>
    </row>
    <row r="124" s="2" customFormat="1">
      <c r="A124" s="40"/>
      <c r="B124" s="41"/>
      <c r="C124" s="42"/>
      <c r="D124" s="248" t="s">
        <v>143</v>
      </c>
      <c r="E124" s="42"/>
      <c r="F124" s="249" t="s">
        <v>613</v>
      </c>
      <c r="G124" s="42"/>
      <c r="H124" s="42"/>
      <c r="I124" s="250"/>
      <c r="J124" s="42"/>
      <c r="K124" s="42"/>
      <c r="L124" s="43"/>
      <c r="M124" s="251"/>
      <c r="N124" s="252"/>
      <c r="O124" s="93"/>
      <c r="P124" s="93"/>
      <c r="Q124" s="93"/>
      <c r="R124" s="93"/>
      <c r="S124" s="93"/>
      <c r="T124" s="94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7" t="s">
        <v>143</v>
      </c>
      <c r="AU124" s="17" t="s">
        <v>92</v>
      </c>
    </row>
    <row r="125" s="2" customFormat="1">
      <c r="A125" s="40"/>
      <c r="B125" s="41"/>
      <c r="C125" s="42"/>
      <c r="D125" s="248" t="s">
        <v>144</v>
      </c>
      <c r="E125" s="42"/>
      <c r="F125" s="253" t="s">
        <v>615</v>
      </c>
      <c r="G125" s="42"/>
      <c r="H125" s="42"/>
      <c r="I125" s="250"/>
      <c r="J125" s="42"/>
      <c r="K125" s="42"/>
      <c r="L125" s="43"/>
      <c r="M125" s="251"/>
      <c r="N125" s="252"/>
      <c r="O125" s="93"/>
      <c r="P125" s="93"/>
      <c r="Q125" s="93"/>
      <c r="R125" s="93"/>
      <c r="S125" s="93"/>
      <c r="T125" s="94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7" t="s">
        <v>144</v>
      </c>
      <c r="AU125" s="17" t="s">
        <v>92</v>
      </c>
    </row>
    <row r="126" s="2" customFormat="1" ht="16.5" customHeight="1">
      <c r="A126" s="40"/>
      <c r="B126" s="41"/>
      <c r="C126" s="235" t="s">
        <v>92</v>
      </c>
      <c r="D126" s="235" t="s">
        <v>137</v>
      </c>
      <c r="E126" s="236" t="s">
        <v>616</v>
      </c>
      <c r="F126" s="237" t="s">
        <v>617</v>
      </c>
      <c r="G126" s="238" t="s">
        <v>159</v>
      </c>
      <c r="H126" s="239">
        <v>0.23999999999999999</v>
      </c>
      <c r="I126" s="240"/>
      <c r="J126" s="241">
        <f>ROUND(I126*H126,2)</f>
        <v>0</v>
      </c>
      <c r="K126" s="242"/>
      <c r="L126" s="43"/>
      <c r="M126" s="243" t="s">
        <v>1</v>
      </c>
      <c r="N126" s="244" t="s">
        <v>47</v>
      </c>
      <c r="O126" s="93"/>
      <c r="P126" s="245">
        <f>O126*H126</f>
        <v>0</v>
      </c>
      <c r="Q126" s="245">
        <v>0</v>
      </c>
      <c r="R126" s="245">
        <f>Q126*H126</f>
        <v>0</v>
      </c>
      <c r="S126" s="245">
        <v>1</v>
      </c>
      <c r="T126" s="246">
        <f>S126*H126</f>
        <v>0.23999999999999999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47" t="s">
        <v>141</v>
      </c>
      <c r="AT126" s="247" t="s">
        <v>137</v>
      </c>
      <c r="AU126" s="247" t="s">
        <v>92</v>
      </c>
      <c r="AY126" s="17" t="s">
        <v>134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7" t="s">
        <v>90</v>
      </c>
      <c r="BK126" s="145">
        <f>ROUND(I126*H126,2)</f>
        <v>0</v>
      </c>
      <c r="BL126" s="17" t="s">
        <v>141</v>
      </c>
      <c r="BM126" s="247" t="s">
        <v>618</v>
      </c>
    </row>
    <row r="127" s="2" customFormat="1">
      <c r="A127" s="40"/>
      <c r="B127" s="41"/>
      <c r="C127" s="42"/>
      <c r="D127" s="248" t="s">
        <v>143</v>
      </c>
      <c r="E127" s="42"/>
      <c r="F127" s="249" t="s">
        <v>619</v>
      </c>
      <c r="G127" s="42"/>
      <c r="H127" s="42"/>
      <c r="I127" s="250"/>
      <c r="J127" s="42"/>
      <c r="K127" s="42"/>
      <c r="L127" s="43"/>
      <c r="M127" s="251"/>
      <c r="N127" s="252"/>
      <c r="O127" s="93"/>
      <c r="P127" s="93"/>
      <c r="Q127" s="93"/>
      <c r="R127" s="93"/>
      <c r="S127" s="93"/>
      <c r="T127" s="94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7" t="s">
        <v>143</v>
      </c>
      <c r="AU127" s="17" t="s">
        <v>92</v>
      </c>
    </row>
    <row r="128" s="2" customFormat="1" ht="24.15" customHeight="1">
      <c r="A128" s="40"/>
      <c r="B128" s="41"/>
      <c r="C128" s="235" t="s">
        <v>150</v>
      </c>
      <c r="D128" s="235" t="s">
        <v>137</v>
      </c>
      <c r="E128" s="236" t="s">
        <v>620</v>
      </c>
      <c r="F128" s="237" t="s">
        <v>621</v>
      </c>
      <c r="G128" s="238" t="s">
        <v>140</v>
      </c>
      <c r="H128" s="239">
        <v>0.47999999999999998</v>
      </c>
      <c r="I128" s="240"/>
      <c r="J128" s="241">
        <f>ROUND(I128*H128,2)</f>
        <v>0</v>
      </c>
      <c r="K128" s="242"/>
      <c r="L128" s="43"/>
      <c r="M128" s="243" t="s">
        <v>1</v>
      </c>
      <c r="N128" s="244" t="s">
        <v>47</v>
      </c>
      <c r="O128" s="93"/>
      <c r="P128" s="245">
        <f>O128*H128</f>
        <v>0</v>
      </c>
      <c r="Q128" s="245">
        <v>2.45329</v>
      </c>
      <c r="R128" s="245">
        <f>Q128*H128</f>
        <v>1.1775792000000001</v>
      </c>
      <c r="S128" s="245">
        <v>0</v>
      </c>
      <c r="T128" s="24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47" t="s">
        <v>141</v>
      </c>
      <c r="AT128" s="247" t="s">
        <v>137</v>
      </c>
      <c r="AU128" s="247" t="s">
        <v>92</v>
      </c>
      <c r="AY128" s="17" t="s">
        <v>134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7" t="s">
        <v>90</v>
      </c>
      <c r="BK128" s="145">
        <f>ROUND(I128*H128,2)</f>
        <v>0</v>
      </c>
      <c r="BL128" s="17" t="s">
        <v>141</v>
      </c>
      <c r="BM128" s="247" t="s">
        <v>622</v>
      </c>
    </row>
    <row r="129" s="2" customFormat="1">
      <c r="A129" s="40"/>
      <c r="B129" s="41"/>
      <c r="C129" s="42"/>
      <c r="D129" s="248" t="s">
        <v>143</v>
      </c>
      <c r="E129" s="42"/>
      <c r="F129" s="249" t="s">
        <v>623</v>
      </c>
      <c r="G129" s="42"/>
      <c r="H129" s="42"/>
      <c r="I129" s="250"/>
      <c r="J129" s="42"/>
      <c r="K129" s="42"/>
      <c r="L129" s="43"/>
      <c r="M129" s="251"/>
      <c r="N129" s="252"/>
      <c r="O129" s="93"/>
      <c r="P129" s="93"/>
      <c r="Q129" s="93"/>
      <c r="R129" s="93"/>
      <c r="S129" s="93"/>
      <c r="T129" s="94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7" t="s">
        <v>143</v>
      </c>
      <c r="AU129" s="17" t="s">
        <v>92</v>
      </c>
    </row>
    <row r="130" s="2" customFormat="1">
      <c r="A130" s="40"/>
      <c r="B130" s="41"/>
      <c r="C130" s="42"/>
      <c r="D130" s="248" t="s">
        <v>144</v>
      </c>
      <c r="E130" s="42"/>
      <c r="F130" s="253" t="s">
        <v>624</v>
      </c>
      <c r="G130" s="42"/>
      <c r="H130" s="42"/>
      <c r="I130" s="250"/>
      <c r="J130" s="42"/>
      <c r="K130" s="42"/>
      <c r="L130" s="43"/>
      <c r="M130" s="251"/>
      <c r="N130" s="252"/>
      <c r="O130" s="93"/>
      <c r="P130" s="93"/>
      <c r="Q130" s="93"/>
      <c r="R130" s="93"/>
      <c r="S130" s="93"/>
      <c r="T130" s="94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7" t="s">
        <v>144</v>
      </c>
      <c r="AU130" s="17" t="s">
        <v>92</v>
      </c>
    </row>
    <row r="131" s="13" customFormat="1">
      <c r="A131" s="13"/>
      <c r="B131" s="254"/>
      <c r="C131" s="255"/>
      <c r="D131" s="248" t="s">
        <v>155</v>
      </c>
      <c r="E131" s="256" t="s">
        <v>1</v>
      </c>
      <c r="F131" s="257" t="s">
        <v>625</v>
      </c>
      <c r="G131" s="255"/>
      <c r="H131" s="258">
        <v>0.47999999999999998</v>
      </c>
      <c r="I131" s="259"/>
      <c r="J131" s="255"/>
      <c r="K131" s="255"/>
      <c r="L131" s="260"/>
      <c r="M131" s="261"/>
      <c r="N131" s="262"/>
      <c r="O131" s="262"/>
      <c r="P131" s="262"/>
      <c r="Q131" s="262"/>
      <c r="R131" s="262"/>
      <c r="S131" s="262"/>
      <c r="T131" s="26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64" t="s">
        <v>155</v>
      </c>
      <c r="AU131" s="264" t="s">
        <v>92</v>
      </c>
      <c r="AV131" s="13" t="s">
        <v>92</v>
      </c>
      <c r="AW131" s="13" t="s">
        <v>36</v>
      </c>
      <c r="AX131" s="13" t="s">
        <v>90</v>
      </c>
      <c r="AY131" s="264" t="s">
        <v>134</v>
      </c>
    </row>
    <row r="132" s="2" customFormat="1" ht="21.75" customHeight="1">
      <c r="A132" s="40"/>
      <c r="B132" s="41"/>
      <c r="C132" s="235" t="s">
        <v>141</v>
      </c>
      <c r="D132" s="235" t="s">
        <v>137</v>
      </c>
      <c r="E132" s="236" t="s">
        <v>626</v>
      </c>
      <c r="F132" s="237" t="s">
        <v>627</v>
      </c>
      <c r="G132" s="238" t="s">
        <v>159</v>
      </c>
      <c r="H132" s="239">
        <v>0.037999999999999999</v>
      </c>
      <c r="I132" s="240"/>
      <c r="J132" s="241">
        <f>ROUND(I132*H132,2)</f>
        <v>0</v>
      </c>
      <c r="K132" s="242"/>
      <c r="L132" s="43"/>
      <c r="M132" s="243" t="s">
        <v>1</v>
      </c>
      <c r="N132" s="244" t="s">
        <v>47</v>
      </c>
      <c r="O132" s="93"/>
      <c r="P132" s="245">
        <f>O132*H132</f>
        <v>0</v>
      </c>
      <c r="Q132" s="245">
        <v>1.0606199999999999</v>
      </c>
      <c r="R132" s="245">
        <f>Q132*H132</f>
        <v>0.040303559999999995</v>
      </c>
      <c r="S132" s="245">
        <v>0</v>
      </c>
      <c r="T132" s="24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47" t="s">
        <v>141</v>
      </c>
      <c r="AT132" s="247" t="s">
        <v>137</v>
      </c>
      <c r="AU132" s="247" t="s">
        <v>92</v>
      </c>
      <c r="AY132" s="17" t="s">
        <v>134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7" t="s">
        <v>90</v>
      </c>
      <c r="BK132" s="145">
        <f>ROUND(I132*H132,2)</f>
        <v>0</v>
      </c>
      <c r="BL132" s="17" t="s">
        <v>141</v>
      </c>
      <c r="BM132" s="247" t="s">
        <v>628</v>
      </c>
    </row>
    <row r="133" s="2" customFormat="1">
      <c r="A133" s="40"/>
      <c r="B133" s="41"/>
      <c r="C133" s="42"/>
      <c r="D133" s="248" t="s">
        <v>143</v>
      </c>
      <c r="E133" s="42"/>
      <c r="F133" s="249" t="s">
        <v>629</v>
      </c>
      <c r="G133" s="42"/>
      <c r="H133" s="42"/>
      <c r="I133" s="250"/>
      <c r="J133" s="42"/>
      <c r="K133" s="42"/>
      <c r="L133" s="43"/>
      <c r="M133" s="251"/>
      <c r="N133" s="252"/>
      <c r="O133" s="93"/>
      <c r="P133" s="93"/>
      <c r="Q133" s="93"/>
      <c r="R133" s="93"/>
      <c r="S133" s="93"/>
      <c r="T133" s="94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7" t="s">
        <v>143</v>
      </c>
      <c r="AU133" s="17" t="s">
        <v>92</v>
      </c>
    </row>
    <row r="134" s="2" customFormat="1" ht="21.75" customHeight="1">
      <c r="A134" s="40"/>
      <c r="B134" s="41"/>
      <c r="C134" s="235" t="s">
        <v>162</v>
      </c>
      <c r="D134" s="235" t="s">
        <v>137</v>
      </c>
      <c r="E134" s="236" t="s">
        <v>630</v>
      </c>
      <c r="F134" s="237" t="s">
        <v>631</v>
      </c>
      <c r="G134" s="238" t="s">
        <v>153</v>
      </c>
      <c r="H134" s="239">
        <v>4.7999999999999998</v>
      </c>
      <c r="I134" s="240"/>
      <c r="J134" s="241">
        <f>ROUND(I134*H134,2)</f>
        <v>0</v>
      </c>
      <c r="K134" s="242"/>
      <c r="L134" s="43"/>
      <c r="M134" s="243" t="s">
        <v>1</v>
      </c>
      <c r="N134" s="244" t="s">
        <v>47</v>
      </c>
      <c r="O134" s="93"/>
      <c r="P134" s="245">
        <f>O134*H134</f>
        <v>0</v>
      </c>
      <c r="Q134" s="245">
        <v>0.01762</v>
      </c>
      <c r="R134" s="245">
        <f>Q134*H134</f>
        <v>0.084575999999999998</v>
      </c>
      <c r="S134" s="245">
        <v>0</v>
      </c>
      <c r="T134" s="24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47" t="s">
        <v>141</v>
      </c>
      <c r="AT134" s="247" t="s">
        <v>137</v>
      </c>
      <c r="AU134" s="247" t="s">
        <v>92</v>
      </c>
      <c r="AY134" s="17" t="s">
        <v>134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7" t="s">
        <v>90</v>
      </c>
      <c r="BK134" s="145">
        <f>ROUND(I134*H134,2)</f>
        <v>0</v>
      </c>
      <c r="BL134" s="17" t="s">
        <v>141</v>
      </c>
      <c r="BM134" s="247" t="s">
        <v>632</v>
      </c>
    </row>
    <row r="135" s="2" customFormat="1">
      <c r="A135" s="40"/>
      <c r="B135" s="41"/>
      <c r="C135" s="42"/>
      <c r="D135" s="248" t="s">
        <v>143</v>
      </c>
      <c r="E135" s="42"/>
      <c r="F135" s="249" t="s">
        <v>633</v>
      </c>
      <c r="G135" s="42"/>
      <c r="H135" s="42"/>
      <c r="I135" s="250"/>
      <c r="J135" s="42"/>
      <c r="K135" s="42"/>
      <c r="L135" s="43"/>
      <c r="M135" s="251"/>
      <c r="N135" s="252"/>
      <c r="O135" s="93"/>
      <c r="P135" s="93"/>
      <c r="Q135" s="93"/>
      <c r="R135" s="93"/>
      <c r="S135" s="93"/>
      <c r="T135" s="94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7" t="s">
        <v>143</v>
      </c>
      <c r="AU135" s="17" t="s">
        <v>92</v>
      </c>
    </row>
    <row r="136" s="2" customFormat="1" ht="21.75" customHeight="1">
      <c r="A136" s="40"/>
      <c r="B136" s="41"/>
      <c r="C136" s="235" t="s">
        <v>168</v>
      </c>
      <c r="D136" s="235" t="s">
        <v>137</v>
      </c>
      <c r="E136" s="236" t="s">
        <v>634</v>
      </c>
      <c r="F136" s="237" t="s">
        <v>635</v>
      </c>
      <c r="G136" s="238" t="s">
        <v>148</v>
      </c>
      <c r="H136" s="239">
        <v>1</v>
      </c>
      <c r="I136" s="240"/>
      <c r="J136" s="241">
        <f>ROUND(I136*H136,2)</f>
        <v>0</v>
      </c>
      <c r="K136" s="242"/>
      <c r="L136" s="43"/>
      <c r="M136" s="243" t="s">
        <v>1</v>
      </c>
      <c r="N136" s="244" t="s">
        <v>47</v>
      </c>
      <c r="O136" s="93"/>
      <c r="P136" s="245">
        <f>O136*H136</f>
        <v>0</v>
      </c>
      <c r="Q136" s="245">
        <v>0</v>
      </c>
      <c r="R136" s="245">
        <f>Q136*H136</f>
        <v>0</v>
      </c>
      <c r="S136" s="245">
        <v>0</v>
      </c>
      <c r="T136" s="24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47" t="s">
        <v>141</v>
      </c>
      <c r="AT136" s="247" t="s">
        <v>137</v>
      </c>
      <c r="AU136" s="247" t="s">
        <v>92</v>
      </c>
      <c r="AY136" s="17" t="s">
        <v>134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7" t="s">
        <v>90</v>
      </c>
      <c r="BK136" s="145">
        <f>ROUND(I136*H136,2)</f>
        <v>0</v>
      </c>
      <c r="BL136" s="17" t="s">
        <v>141</v>
      </c>
      <c r="BM136" s="247" t="s">
        <v>636</v>
      </c>
    </row>
    <row r="137" s="2" customFormat="1">
      <c r="A137" s="40"/>
      <c r="B137" s="41"/>
      <c r="C137" s="42"/>
      <c r="D137" s="248" t="s">
        <v>143</v>
      </c>
      <c r="E137" s="42"/>
      <c r="F137" s="249" t="s">
        <v>635</v>
      </c>
      <c r="G137" s="42"/>
      <c r="H137" s="42"/>
      <c r="I137" s="250"/>
      <c r="J137" s="42"/>
      <c r="K137" s="42"/>
      <c r="L137" s="43"/>
      <c r="M137" s="251"/>
      <c r="N137" s="252"/>
      <c r="O137" s="93"/>
      <c r="P137" s="93"/>
      <c r="Q137" s="93"/>
      <c r="R137" s="93"/>
      <c r="S137" s="93"/>
      <c r="T137" s="94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7" t="s">
        <v>143</v>
      </c>
      <c r="AU137" s="17" t="s">
        <v>92</v>
      </c>
    </row>
    <row r="138" s="2" customFormat="1">
      <c r="A138" s="40"/>
      <c r="B138" s="41"/>
      <c r="C138" s="42"/>
      <c r="D138" s="248" t="s">
        <v>144</v>
      </c>
      <c r="E138" s="42"/>
      <c r="F138" s="253" t="s">
        <v>637</v>
      </c>
      <c r="G138" s="42"/>
      <c r="H138" s="42"/>
      <c r="I138" s="250"/>
      <c r="J138" s="42"/>
      <c r="K138" s="42"/>
      <c r="L138" s="43"/>
      <c r="M138" s="251"/>
      <c r="N138" s="252"/>
      <c r="O138" s="93"/>
      <c r="P138" s="93"/>
      <c r="Q138" s="93"/>
      <c r="R138" s="93"/>
      <c r="S138" s="93"/>
      <c r="T138" s="94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7" t="s">
        <v>144</v>
      </c>
      <c r="AU138" s="17" t="s">
        <v>92</v>
      </c>
    </row>
    <row r="139" s="2" customFormat="1" ht="16.5" customHeight="1">
      <c r="A139" s="40"/>
      <c r="B139" s="41"/>
      <c r="C139" s="235" t="s">
        <v>172</v>
      </c>
      <c r="D139" s="235" t="s">
        <v>137</v>
      </c>
      <c r="E139" s="236" t="s">
        <v>638</v>
      </c>
      <c r="F139" s="237" t="s">
        <v>639</v>
      </c>
      <c r="G139" s="238" t="s">
        <v>539</v>
      </c>
      <c r="H139" s="239">
        <v>1</v>
      </c>
      <c r="I139" s="240"/>
      <c r="J139" s="241">
        <f>ROUND(I139*H139,2)</f>
        <v>0</v>
      </c>
      <c r="K139" s="242"/>
      <c r="L139" s="43"/>
      <c r="M139" s="243" t="s">
        <v>1</v>
      </c>
      <c r="N139" s="244" t="s">
        <v>47</v>
      </c>
      <c r="O139" s="93"/>
      <c r="P139" s="245">
        <f>O139*H139</f>
        <v>0</v>
      </c>
      <c r="Q139" s="245">
        <v>0</v>
      </c>
      <c r="R139" s="245">
        <f>Q139*H139</f>
        <v>0</v>
      </c>
      <c r="S139" s="245">
        <v>0</v>
      </c>
      <c r="T139" s="24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47" t="s">
        <v>141</v>
      </c>
      <c r="AT139" s="247" t="s">
        <v>137</v>
      </c>
      <c r="AU139" s="247" t="s">
        <v>92</v>
      </c>
      <c r="AY139" s="17" t="s">
        <v>134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7" t="s">
        <v>90</v>
      </c>
      <c r="BK139" s="145">
        <f>ROUND(I139*H139,2)</f>
        <v>0</v>
      </c>
      <c r="BL139" s="17" t="s">
        <v>141</v>
      </c>
      <c r="BM139" s="247" t="s">
        <v>640</v>
      </c>
    </row>
    <row r="140" s="2" customFormat="1">
      <c r="A140" s="40"/>
      <c r="B140" s="41"/>
      <c r="C140" s="42"/>
      <c r="D140" s="248" t="s">
        <v>143</v>
      </c>
      <c r="E140" s="42"/>
      <c r="F140" s="249" t="s">
        <v>639</v>
      </c>
      <c r="G140" s="42"/>
      <c r="H140" s="42"/>
      <c r="I140" s="250"/>
      <c r="J140" s="42"/>
      <c r="K140" s="42"/>
      <c r="L140" s="43"/>
      <c r="M140" s="251"/>
      <c r="N140" s="252"/>
      <c r="O140" s="93"/>
      <c r="P140" s="93"/>
      <c r="Q140" s="93"/>
      <c r="R140" s="93"/>
      <c r="S140" s="93"/>
      <c r="T140" s="94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7" t="s">
        <v>143</v>
      </c>
      <c r="AU140" s="17" t="s">
        <v>92</v>
      </c>
    </row>
    <row r="141" s="2" customFormat="1">
      <c r="A141" s="40"/>
      <c r="B141" s="41"/>
      <c r="C141" s="42"/>
      <c r="D141" s="248" t="s">
        <v>144</v>
      </c>
      <c r="E141" s="42"/>
      <c r="F141" s="253" t="s">
        <v>641</v>
      </c>
      <c r="G141" s="42"/>
      <c r="H141" s="42"/>
      <c r="I141" s="250"/>
      <c r="J141" s="42"/>
      <c r="K141" s="42"/>
      <c r="L141" s="43"/>
      <c r="M141" s="251"/>
      <c r="N141" s="252"/>
      <c r="O141" s="93"/>
      <c r="P141" s="93"/>
      <c r="Q141" s="93"/>
      <c r="R141" s="93"/>
      <c r="S141" s="93"/>
      <c r="T141" s="94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7" t="s">
        <v>144</v>
      </c>
      <c r="AU141" s="17" t="s">
        <v>92</v>
      </c>
    </row>
    <row r="142" s="2" customFormat="1" ht="16.5" customHeight="1">
      <c r="A142" s="40"/>
      <c r="B142" s="41"/>
      <c r="C142" s="235" t="s">
        <v>176</v>
      </c>
      <c r="D142" s="235" t="s">
        <v>137</v>
      </c>
      <c r="E142" s="236" t="s">
        <v>642</v>
      </c>
      <c r="F142" s="237" t="s">
        <v>643</v>
      </c>
      <c r="G142" s="238" t="s">
        <v>539</v>
      </c>
      <c r="H142" s="239">
        <v>1</v>
      </c>
      <c r="I142" s="240"/>
      <c r="J142" s="241">
        <f>ROUND(I142*H142,2)</f>
        <v>0</v>
      </c>
      <c r="K142" s="242"/>
      <c r="L142" s="43"/>
      <c r="M142" s="243" t="s">
        <v>1</v>
      </c>
      <c r="N142" s="244" t="s">
        <v>47</v>
      </c>
      <c r="O142" s="93"/>
      <c r="P142" s="245">
        <f>O142*H142</f>
        <v>0</v>
      </c>
      <c r="Q142" s="245">
        <v>0</v>
      </c>
      <c r="R142" s="245">
        <f>Q142*H142</f>
        <v>0</v>
      </c>
      <c r="S142" s="245">
        <v>0</v>
      </c>
      <c r="T142" s="24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47" t="s">
        <v>141</v>
      </c>
      <c r="AT142" s="247" t="s">
        <v>137</v>
      </c>
      <c r="AU142" s="247" t="s">
        <v>92</v>
      </c>
      <c r="AY142" s="17" t="s">
        <v>134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7" t="s">
        <v>90</v>
      </c>
      <c r="BK142" s="145">
        <f>ROUND(I142*H142,2)</f>
        <v>0</v>
      </c>
      <c r="BL142" s="17" t="s">
        <v>141</v>
      </c>
      <c r="BM142" s="247" t="s">
        <v>644</v>
      </c>
    </row>
    <row r="143" s="2" customFormat="1">
      <c r="A143" s="40"/>
      <c r="B143" s="41"/>
      <c r="C143" s="42"/>
      <c r="D143" s="248" t="s">
        <v>143</v>
      </c>
      <c r="E143" s="42"/>
      <c r="F143" s="249" t="s">
        <v>645</v>
      </c>
      <c r="G143" s="42"/>
      <c r="H143" s="42"/>
      <c r="I143" s="250"/>
      <c r="J143" s="42"/>
      <c r="K143" s="42"/>
      <c r="L143" s="43"/>
      <c r="M143" s="251"/>
      <c r="N143" s="252"/>
      <c r="O143" s="93"/>
      <c r="P143" s="93"/>
      <c r="Q143" s="93"/>
      <c r="R143" s="93"/>
      <c r="S143" s="93"/>
      <c r="T143" s="94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7" t="s">
        <v>143</v>
      </c>
      <c r="AU143" s="17" t="s">
        <v>92</v>
      </c>
    </row>
    <row r="144" s="2" customFormat="1" ht="21.75" customHeight="1">
      <c r="A144" s="40"/>
      <c r="B144" s="41"/>
      <c r="C144" s="235" t="s">
        <v>182</v>
      </c>
      <c r="D144" s="235" t="s">
        <v>137</v>
      </c>
      <c r="E144" s="236" t="s">
        <v>247</v>
      </c>
      <c r="F144" s="237" t="s">
        <v>248</v>
      </c>
      <c r="G144" s="238" t="s">
        <v>153</v>
      </c>
      <c r="H144" s="239">
        <v>10.800000000000001</v>
      </c>
      <c r="I144" s="240"/>
      <c r="J144" s="241">
        <f>ROUND(I144*H144,2)</f>
        <v>0</v>
      </c>
      <c r="K144" s="242"/>
      <c r="L144" s="43"/>
      <c r="M144" s="243" t="s">
        <v>1</v>
      </c>
      <c r="N144" s="244" t="s">
        <v>47</v>
      </c>
      <c r="O144" s="93"/>
      <c r="P144" s="245">
        <f>O144*H144</f>
        <v>0</v>
      </c>
      <c r="Q144" s="245">
        <v>0</v>
      </c>
      <c r="R144" s="245">
        <f>Q144*H144</f>
        <v>0</v>
      </c>
      <c r="S144" s="245">
        <v>0</v>
      </c>
      <c r="T144" s="24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47" t="s">
        <v>141</v>
      </c>
      <c r="AT144" s="247" t="s">
        <v>137</v>
      </c>
      <c r="AU144" s="247" t="s">
        <v>92</v>
      </c>
      <c r="AY144" s="17" t="s">
        <v>134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7" t="s">
        <v>90</v>
      </c>
      <c r="BK144" s="145">
        <f>ROUND(I144*H144,2)</f>
        <v>0</v>
      </c>
      <c r="BL144" s="17" t="s">
        <v>141</v>
      </c>
      <c r="BM144" s="247" t="s">
        <v>646</v>
      </c>
    </row>
    <row r="145" s="2" customFormat="1">
      <c r="A145" s="40"/>
      <c r="B145" s="41"/>
      <c r="C145" s="42"/>
      <c r="D145" s="248" t="s">
        <v>143</v>
      </c>
      <c r="E145" s="42"/>
      <c r="F145" s="249" t="s">
        <v>248</v>
      </c>
      <c r="G145" s="42"/>
      <c r="H145" s="42"/>
      <c r="I145" s="250"/>
      <c r="J145" s="42"/>
      <c r="K145" s="42"/>
      <c r="L145" s="43"/>
      <c r="M145" s="251"/>
      <c r="N145" s="252"/>
      <c r="O145" s="93"/>
      <c r="P145" s="93"/>
      <c r="Q145" s="93"/>
      <c r="R145" s="93"/>
      <c r="S145" s="93"/>
      <c r="T145" s="94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7" t="s">
        <v>143</v>
      </c>
      <c r="AU145" s="17" t="s">
        <v>92</v>
      </c>
    </row>
    <row r="146" s="2" customFormat="1">
      <c r="A146" s="40"/>
      <c r="B146" s="41"/>
      <c r="C146" s="42"/>
      <c r="D146" s="248" t="s">
        <v>144</v>
      </c>
      <c r="E146" s="42"/>
      <c r="F146" s="253" t="s">
        <v>250</v>
      </c>
      <c r="G146" s="42"/>
      <c r="H146" s="42"/>
      <c r="I146" s="250"/>
      <c r="J146" s="42"/>
      <c r="K146" s="42"/>
      <c r="L146" s="43"/>
      <c r="M146" s="251"/>
      <c r="N146" s="252"/>
      <c r="O146" s="93"/>
      <c r="P146" s="93"/>
      <c r="Q146" s="93"/>
      <c r="R146" s="93"/>
      <c r="S146" s="93"/>
      <c r="T146" s="94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7" t="s">
        <v>144</v>
      </c>
      <c r="AU146" s="17" t="s">
        <v>92</v>
      </c>
    </row>
    <row r="147" s="13" customFormat="1">
      <c r="A147" s="13"/>
      <c r="B147" s="254"/>
      <c r="C147" s="255"/>
      <c r="D147" s="248" t="s">
        <v>155</v>
      </c>
      <c r="E147" s="256" t="s">
        <v>1</v>
      </c>
      <c r="F147" s="257" t="s">
        <v>647</v>
      </c>
      <c r="G147" s="255"/>
      <c r="H147" s="258">
        <v>10.800000000000001</v>
      </c>
      <c r="I147" s="259"/>
      <c r="J147" s="255"/>
      <c r="K147" s="255"/>
      <c r="L147" s="260"/>
      <c r="M147" s="261"/>
      <c r="N147" s="262"/>
      <c r="O147" s="262"/>
      <c r="P147" s="262"/>
      <c r="Q147" s="262"/>
      <c r="R147" s="262"/>
      <c r="S147" s="262"/>
      <c r="T147" s="26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4" t="s">
        <v>155</v>
      </c>
      <c r="AU147" s="264" t="s">
        <v>92</v>
      </c>
      <c r="AV147" s="13" t="s">
        <v>92</v>
      </c>
      <c r="AW147" s="13" t="s">
        <v>36</v>
      </c>
      <c r="AX147" s="13" t="s">
        <v>90</v>
      </c>
      <c r="AY147" s="264" t="s">
        <v>134</v>
      </c>
    </row>
    <row r="148" s="2" customFormat="1" ht="16.5" customHeight="1">
      <c r="A148" s="40"/>
      <c r="B148" s="41"/>
      <c r="C148" s="235" t="s">
        <v>186</v>
      </c>
      <c r="D148" s="235" t="s">
        <v>137</v>
      </c>
      <c r="E148" s="236" t="s">
        <v>253</v>
      </c>
      <c r="F148" s="237" t="s">
        <v>254</v>
      </c>
      <c r="G148" s="238" t="s">
        <v>153</v>
      </c>
      <c r="H148" s="239">
        <v>10.800000000000001</v>
      </c>
      <c r="I148" s="240"/>
      <c r="J148" s="241">
        <f>ROUND(I148*H148,2)</f>
        <v>0</v>
      </c>
      <c r="K148" s="242"/>
      <c r="L148" s="43"/>
      <c r="M148" s="243" t="s">
        <v>1</v>
      </c>
      <c r="N148" s="244" t="s">
        <v>47</v>
      </c>
      <c r="O148" s="93"/>
      <c r="P148" s="245">
        <f>O148*H148</f>
        <v>0</v>
      </c>
      <c r="Q148" s="245">
        <v>0</v>
      </c>
      <c r="R148" s="245">
        <f>Q148*H148</f>
        <v>0</v>
      </c>
      <c r="S148" s="245">
        <v>0</v>
      </c>
      <c r="T148" s="24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47" t="s">
        <v>141</v>
      </c>
      <c r="AT148" s="247" t="s">
        <v>137</v>
      </c>
      <c r="AU148" s="247" t="s">
        <v>92</v>
      </c>
      <c r="AY148" s="17" t="s">
        <v>134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7" t="s">
        <v>90</v>
      </c>
      <c r="BK148" s="145">
        <f>ROUND(I148*H148,2)</f>
        <v>0</v>
      </c>
      <c r="BL148" s="17" t="s">
        <v>141</v>
      </c>
      <c r="BM148" s="247" t="s">
        <v>648</v>
      </c>
    </row>
    <row r="149" s="2" customFormat="1">
      <c r="A149" s="40"/>
      <c r="B149" s="41"/>
      <c r="C149" s="42"/>
      <c r="D149" s="248" t="s">
        <v>143</v>
      </c>
      <c r="E149" s="42"/>
      <c r="F149" s="249" t="s">
        <v>254</v>
      </c>
      <c r="G149" s="42"/>
      <c r="H149" s="42"/>
      <c r="I149" s="250"/>
      <c r="J149" s="42"/>
      <c r="K149" s="42"/>
      <c r="L149" s="43"/>
      <c r="M149" s="251"/>
      <c r="N149" s="252"/>
      <c r="O149" s="93"/>
      <c r="P149" s="93"/>
      <c r="Q149" s="93"/>
      <c r="R149" s="93"/>
      <c r="S149" s="93"/>
      <c r="T149" s="94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7" t="s">
        <v>143</v>
      </c>
      <c r="AU149" s="17" t="s">
        <v>92</v>
      </c>
    </row>
    <row r="150" s="2" customFormat="1">
      <c r="A150" s="40"/>
      <c r="B150" s="41"/>
      <c r="C150" s="42"/>
      <c r="D150" s="248" t="s">
        <v>144</v>
      </c>
      <c r="E150" s="42"/>
      <c r="F150" s="253" t="s">
        <v>256</v>
      </c>
      <c r="G150" s="42"/>
      <c r="H150" s="42"/>
      <c r="I150" s="250"/>
      <c r="J150" s="42"/>
      <c r="K150" s="42"/>
      <c r="L150" s="43"/>
      <c r="M150" s="251"/>
      <c r="N150" s="252"/>
      <c r="O150" s="93"/>
      <c r="P150" s="93"/>
      <c r="Q150" s="93"/>
      <c r="R150" s="93"/>
      <c r="S150" s="93"/>
      <c r="T150" s="94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7" t="s">
        <v>144</v>
      </c>
      <c r="AU150" s="17" t="s">
        <v>92</v>
      </c>
    </row>
    <row r="151" s="13" customFormat="1">
      <c r="A151" s="13"/>
      <c r="B151" s="254"/>
      <c r="C151" s="255"/>
      <c r="D151" s="248" t="s">
        <v>155</v>
      </c>
      <c r="E151" s="256" t="s">
        <v>1</v>
      </c>
      <c r="F151" s="257" t="s">
        <v>647</v>
      </c>
      <c r="G151" s="255"/>
      <c r="H151" s="258">
        <v>10.800000000000001</v>
      </c>
      <c r="I151" s="259"/>
      <c r="J151" s="255"/>
      <c r="K151" s="255"/>
      <c r="L151" s="260"/>
      <c r="M151" s="261"/>
      <c r="N151" s="262"/>
      <c r="O151" s="262"/>
      <c r="P151" s="262"/>
      <c r="Q151" s="262"/>
      <c r="R151" s="262"/>
      <c r="S151" s="262"/>
      <c r="T151" s="26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4" t="s">
        <v>155</v>
      </c>
      <c r="AU151" s="264" t="s">
        <v>92</v>
      </c>
      <c r="AV151" s="13" t="s">
        <v>92</v>
      </c>
      <c r="AW151" s="13" t="s">
        <v>36</v>
      </c>
      <c r="AX151" s="13" t="s">
        <v>90</v>
      </c>
      <c r="AY151" s="264" t="s">
        <v>134</v>
      </c>
    </row>
    <row r="152" s="2" customFormat="1" ht="16.5" customHeight="1">
      <c r="A152" s="40"/>
      <c r="B152" s="41"/>
      <c r="C152" s="235" t="s">
        <v>192</v>
      </c>
      <c r="D152" s="235" t="s">
        <v>137</v>
      </c>
      <c r="E152" s="236" t="s">
        <v>259</v>
      </c>
      <c r="F152" s="237" t="s">
        <v>260</v>
      </c>
      <c r="G152" s="238" t="s">
        <v>159</v>
      </c>
      <c r="H152" s="239">
        <v>0.58299999999999996</v>
      </c>
      <c r="I152" s="240"/>
      <c r="J152" s="241">
        <f>ROUND(I152*H152,2)</f>
        <v>0</v>
      </c>
      <c r="K152" s="242"/>
      <c r="L152" s="43"/>
      <c r="M152" s="243" t="s">
        <v>1</v>
      </c>
      <c r="N152" s="244" t="s">
        <v>47</v>
      </c>
      <c r="O152" s="93"/>
      <c r="P152" s="245">
        <f>O152*H152</f>
        <v>0</v>
      </c>
      <c r="Q152" s="245">
        <v>0</v>
      </c>
      <c r="R152" s="245">
        <f>Q152*H152</f>
        <v>0</v>
      </c>
      <c r="S152" s="245">
        <v>0</v>
      </c>
      <c r="T152" s="24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47" t="s">
        <v>141</v>
      </c>
      <c r="AT152" s="247" t="s">
        <v>137</v>
      </c>
      <c r="AU152" s="247" t="s">
        <v>92</v>
      </c>
      <c r="AY152" s="17" t="s">
        <v>134</v>
      </c>
      <c r="BE152" s="145">
        <f>IF(N152="základní",J152,0)</f>
        <v>0</v>
      </c>
      <c r="BF152" s="145">
        <f>IF(N152="snížená",J152,0)</f>
        <v>0</v>
      </c>
      <c r="BG152" s="145">
        <f>IF(N152="zákl. přenesená",J152,0)</f>
        <v>0</v>
      </c>
      <c r="BH152" s="145">
        <f>IF(N152="sníž. přenesená",J152,0)</f>
        <v>0</v>
      </c>
      <c r="BI152" s="145">
        <f>IF(N152="nulová",J152,0)</f>
        <v>0</v>
      </c>
      <c r="BJ152" s="17" t="s">
        <v>90</v>
      </c>
      <c r="BK152" s="145">
        <f>ROUND(I152*H152,2)</f>
        <v>0</v>
      </c>
      <c r="BL152" s="17" t="s">
        <v>141</v>
      </c>
      <c r="BM152" s="247" t="s">
        <v>649</v>
      </c>
    </row>
    <row r="153" s="2" customFormat="1">
      <c r="A153" s="40"/>
      <c r="B153" s="41"/>
      <c r="C153" s="42"/>
      <c r="D153" s="248" t="s">
        <v>143</v>
      </c>
      <c r="E153" s="42"/>
      <c r="F153" s="249" t="s">
        <v>260</v>
      </c>
      <c r="G153" s="42"/>
      <c r="H153" s="42"/>
      <c r="I153" s="250"/>
      <c r="J153" s="42"/>
      <c r="K153" s="42"/>
      <c r="L153" s="43"/>
      <c r="M153" s="251"/>
      <c r="N153" s="252"/>
      <c r="O153" s="93"/>
      <c r="P153" s="93"/>
      <c r="Q153" s="93"/>
      <c r="R153" s="93"/>
      <c r="S153" s="93"/>
      <c r="T153" s="94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7" t="s">
        <v>143</v>
      </c>
      <c r="AU153" s="17" t="s">
        <v>92</v>
      </c>
    </row>
    <row r="154" s="2" customFormat="1">
      <c r="A154" s="40"/>
      <c r="B154" s="41"/>
      <c r="C154" s="42"/>
      <c r="D154" s="248" t="s">
        <v>144</v>
      </c>
      <c r="E154" s="42"/>
      <c r="F154" s="253" t="s">
        <v>262</v>
      </c>
      <c r="G154" s="42"/>
      <c r="H154" s="42"/>
      <c r="I154" s="250"/>
      <c r="J154" s="42"/>
      <c r="K154" s="42"/>
      <c r="L154" s="43"/>
      <c r="M154" s="251"/>
      <c r="N154" s="252"/>
      <c r="O154" s="93"/>
      <c r="P154" s="93"/>
      <c r="Q154" s="93"/>
      <c r="R154" s="93"/>
      <c r="S154" s="93"/>
      <c r="T154" s="94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7" t="s">
        <v>144</v>
      </c>
      <c r="AU154" s="17" t="s">
        <v>92</v>
      </c>
    </row>
    <row r="155" s="13" customFormat="1">
      <c r="A155" s="13"/>
      <c r="B155" s="254"/>
      <c r="C155" s="255"/>
      <c r="D155" s="248" t="s">
        <v>155</v>
      </c>
      <c r="E155" s="256" t="s">
        <v>1</v>
      </c>
      <c r="F155" s="257" t="s">
        <v>650</v>
      </c>
      <c r="G155" s="255"/>
      <c r="H155" s="258">
        <v>0.58299999999999996</v>
      </c>
      <c r="I155" s="259"/>
      <c r="J155" s="255"/>
      <c r="K155" s="255"/>
      <c r="L155" s="260"/>
      <c r="M155" s="261"/>
      <c r="N155" s="262"/>
      <c r="O155" s="262"/>
      <c r="P155" s="262"/>
      <c r="Q155" s="262"/>
      <c r="R155" s="262"/>
      <c r="S155" s="262"/>
      <c r="T155" s="26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4" t="s">
        <v>155</v>
      </c>
      <c r="AU155" s="264" t="s">
        <v>92</v>
      </c>
      <c r="AV155" s="13" t="s">
        <v>92</v>
      </c>
      <c r="AW155" s="13" t="s">
        <v>36</v>
      </c>
      <c r="AX155" s="13" t="s">
        <v>90</v>
      </c>
      <c r="AY155" s="264" t="s">
        <v>134</v>
      </c>
    </row>
    <row r="156" s="2" customFormat="1" ht="16.5" customHeight="1">
      <c r="A156" s="40"/>
      <c r="B156" s="41"/>
      <c r="C156" s="235" t="s">
        <v>197</v>
      </c>
      <c r="D156" s="235" t="s">
        <v>137</v>
      </c>
      <c r="E156" s="236" t="s">
        <v>651</v>
      </c>
      <c r="F156" s="237" t="s">
        <v>652</v>
      </c>
      <c r="G156" s="238" t="s">
        <v>153</v>
      </c>
      <c r="H156" s="239">
        <v>22.5</v>
      </c>
      <c r="I156" s="240"/>
      <c r="J156" s="241">
        <f>ROUND(I156*H156,2)</f>
        <v>0</v>
      </c>
      <c r="K156" s="242"/>
      <c r="L156" s="43"/>
      <c r="M156" s="243" t="s">
        <v>1</v>
      </c>
      <c r="N156" s="244" t="s">
        <v>47</v>
      </c>
      <c r="O156" s="93"/>
      <c r="P156" s="245">
        <f>O156*H156</f>
        <v>0</v>
      </c>
      <c r="Q156" s="245">
        <v>0</v>
      </c>
      <c r="R156" s="245">
        <f>Q156*H156</f>
        <v>0</v>
      </c>
      <c r="S156" s="245">
        <v>0</v>
      </c>
      <c r="T156" s="24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47" t="s">
        <v>141</v>
      </c>
      <c r="AT156" s="247" t="s">
        <v>137</v>
      </c>
      <c r="AU156" s="247" t="s">
        <v>92</v>
      </c>
      <c r="AY156" s="17" t="s">
        <v>134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7" t="s">
        <v>90</v>
      </c>
      <c r="BK156" s="145">
        <f>ROUND(I156*H156,2)</f>
        <v>0</v>
      </c>
      <c r="BL156" s="17" t="s">
        <v>141</v>
      </c>
      <c r="BM156" s="247" t="s">
        <v>653</v>
      </c>
    </row>
    <row r="157" s="2" customFormat="1">
      <c r="A157" s="40"/>
      <c r="B157" s="41"/>
      <c r="C157" s="42"/>
      <c r="D157" s="248" t="s">
        <v>143</v>
      </c>
      <c r="E157" s="42"/>
      <c r="F157" s="249" t="s">
        <v>652</v>
      </c>
      <c r="G157" s="42"/>
      <c r="H157" s="42"/>
      <c r="I157" s="250"/>
      <c r="J157" s="42"/>
      <c r="K157" s="42"/>
      <c r="L157" s="43"/>
      <c r="M157" s="251"/>
      <c r="N157" s="252"/>
      <c r="O157" s="93"/>
      <c r="P157" s="93"/>
      <c r="Q157" s="93"/>
      <c r="R157" s="93"/>
      <c r="S157" s="93"/>
      <c r="T157" s="94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7" t="s">
        <v>143</v>
      </c>
      <c r="AU157" s="17" t="s">
        <v>92</v>
      </c>
    </row>
    <row r="158" s="2" customFormat="1">
      <c r="A158" s="40"/>
      <c r="B158" s="41"/>
      <c r="C158" s="42"/>
      <c r="D158" s="248" t="s">
        <v>144</v>
      </c>
      <c r="E158" s="42"/>
      <c r="F158" s="253" t="s">
        <v>654</v>
      </c>
      <c r="G158" s="42"/>
      <c r="H158" s="42"/>
      <c r="I158" s="250"/>
      <c r="J158" s="42"/>
      <c r="K158" s="42"/>
      <c r="L158" s="43"/>
      <c r="M158" s="251"/>
      <c r="N158" s="252"/>
      <c r="O158" s="93"/>
      <c r="P158" s="93"/>
      <c r="Q158" s="93"/>
      <c r="R158" s="93"/>
      <c r="S158" s="93"/>
      <c r="T158" s="94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7" t="s">
        <v>144</v>
      </c>
      <c r="AU158" s="17" t="s">
        <v>92</v>
      </c>
    </row>
    <row r="159" s="13" customFormat="1">
      <c r="A159" s="13"/>
      <c r="B159" s="254"/>
      <c r="C159" s="255"/>
      <c r="D159" s="248" t="s">
        <v>155</v>
      </c>
      <c r="E159" s="256" t="s">
        <v>1</v>
      </c>
      <c r="F159" s="257" t="s">
        <v>655</v>
      </c>
      <c r="G159" s="255"/>
      <c r="H159" s="258">
        <v>11</v>
      </c>
      <c r="I159" s="259"/>
      <c r="J159" s="255"/>
      <c r="K159" s="255"/>
      <c r="L159" s="260"/>
      <c r="M159" s="261"/>
      <c r="N159" s="262"/>
      <c r="O159" s="262"/>
      <c r="P159" s="262"/>
      <c r="Q159" s="262"/>
      <c r="R159" s="262"/>
      <c r="S159" s="262"/>
      <c r="T159" s="26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4" t="s">
        <v>155</v>
      </c>
      <c r="AU159" s="264" t="s">
        <v>92</v>
      </c>
      <c r="AV159" s="13" t="s">
        <v>92</v>
      </c>
      <c r="AW159" s="13" t="s">
        <v>36</v>
      </c>
      <c r="AX159" s="13" t="s">
        <v>82</v>
      </c>
      <c r="AY159" s="264" t="s">
        <v>134</v>
      </c>
    </row>
    <row r="160" s="13" customFormat="1">
      <c r="A160" s="13"/>
      <c r="B160" s="254"/>
      <c r="C160" s="255"/>
      <c r="D160" s="248" t="s">
        <v>155</v>
      </c>
      <c r="E160" s="256" t="s">
        <v>1</v>
      </c>
      <c r="F160" s="257" t="s">
        <v>656</v>
      </c>
      <c r="G160" s="255"/>
      <c r="H160" s="258">
        <v>10.5</v>
      </c>
      <c r="I160" s="259"/>
      <c r="J160" s="255"/>
      <c r="K160" s="255"/>
      <c r="L160" s="260"/>
      <c r="M160" s="261"/>
      <c r="N160" s="262"/>
      <c r="O160" s="262"/>
      <c r="P160" s="262"/>
      <c r="Q160" s="262"/>
      <c r="R160" s="262"/>
      <c r="S160" s="262"/>
      <c r="T160" s="26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4" t="s">
        <v>155</v>
      </c>
      <c r="AU160" s="264" t="s">
        <v>92</v>
      </c>
      <c r="AV160" s="13" t="s">
        <v>92</v>
      </c>
      <c r="AW160" s="13" t="s">
        <v>36</v>
      </c>
      <c r="AX160" s="13" t="s">
        <v>82</v>
      </c>
      <c r="AY160" s="264" t="s">
        <v>134</v>
      </c>
    </row>
    <row r="161" s="13" customFormat="1">
      <c r="A161" s="13"/>
      <c r="B161" s="254"/>
      <c r="C161" s="255"/>
      <c r="D161" s="248" t="s">
        <v>155</v>
      </c>
      <c r="E161" s="256" t="s">
        <v>1</v>
      </c>
      <c r="F161" s="257" t="s">
        <v>657</v>
      </c>
      <c r="G161" s="255"/>
      <c r="H161" s="258">
        <v>1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4" t="s">
        <v>155</v>
      </c>
      <c r="AU161" s="264" t="s">
        <v>92</v>
      </c>
      <c r="AV161" s="13" t="s">
        <v>92</v>
      </c>
      <c r="AW161" s="13" t="s">
        <v>36</v>
      </c>
      <c r="AX161" s="13" t="s">
        <v>82</v>
      </c>
      <c r="AY161" s="264" t="s">
        <v>134</v>
      </c>
    </row>
    <row r="162" s="14" customFormat="1">
      <c r="A162" s="14"/>
      <c r="B162" s="265"/>
      <c r="C162" s="266"/>
      <c r="D162" s="248" t="s">
        <v>155</v>
      </c>
      <c r="E162" s="267" t="s">
        <v>1</v>
      </c>
      <c r="F162" s="268" t="s">
        <v>167</v>
      </c>
      <c r="G162" s="266"/>
      <c r="H162" s="269">
        <v>22.5</v>
      </c>
      <c r="I162" s="270"/>
      <c r="J162" s="266"/>
      <c r="K162" s="266"/>
      <c r="L162" s="271"/>
      <c r="M162" s="272"/>
      <c r="N162" s="273"/>
      <c r="O162" s="273"/>
      <c r="P162" s="273"/>
      <c r="Q162" s="273"/>
      <c r="R162" s="273"/>
      <c r="S162" s="273"/>
      <c r="T162" s="27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75" t="s">
        <v>155</v>
      </c>
      <c r="AU162" s="275" t="s">
        <v>92</v>
      </c>
      <c r="AV162" s="14" t="s">
        <v>141</v>
      </c>
      <c r="AW162" s="14" t="s">
        <v>36</v>
      </c>
      <c r="AX162" s="14" t="s">
        <v>90</v>
      </c>
      <c r="AY162" s="275" t="s">
        <v>134</v>
      </c>
    </row>
    <row r="163" s="2" customFormat="1" ht="16.5" customHeight="1">
      <c r="A163" s="40"/>
      <c r="B163" s="41"/>
      <c r="C163" s="276" t="s">
        <v>203</v>
      </c>
      <c r="D163" s="276" t="s">
        <v>228</v>
      </c>
      <c r="E163" s="277" t="s">
        <v>658</v>
      </c>
      <c r="F163" s="278" t="s">
        <v>659</v>
      </c>
      <c r="G163" s="279" t="s">
        <v>660</v>
      </c>
      <c r="H163" s="280">
        <v>6.75</v>
      </c>
      <c r="I163" s="281"/>
      <c r="J163" s="282">
        <f>ROUND(I163*H163,2)</f>
        <v>0</v>
      </c>
      <c r="K163" s="283"/>
      <c r="L163" s="284"/>
      <c r="M163" s="285" t="s">
        <v>1</v>
      </c>
      <c r="N163" s="286" t="s">
        <v>47</v>
      </c>
      <c r="O163" s="93"/>
      <c r="P163" s="245">
        <f>O163*H163</f>
        <v>0</v>
      </c>
      <c r="Q163" s="245">
        <v>0</v>
      </c>
      <c r="R163" s="245">
        <f>Q163*H163</f>
        <v>0</v>
      </c>
      <c r="S163" s="245">
        <v>0</v>
      </c>
      <c r="T163" s="24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47" t="s">
        <v>176</v>
      </c>
      <c r="AT163" s="247" t="s">
        <v>228</v>
      </c>
      <c r="AU163" s="247" t="s">
        <v>92</v>
      </c>
      <c r="AY163" s="17" t="s">
        <v>134</v>
      </c>
      <c r="BE163" s="145">
        <f>IF(N163="základní",J163,0)</f>
        <v>0</v>
      </c>
      <c r="BF163" s="145">
        <f>IF(N163="snížená",J163,0)</f>
        <v>0</v>
      </c>
      <c r="BG163" s="145">
        <f>IF(N163="zákl. přenesená",J163,0)</f>
        <v>0</v>
      </c>
      <c r="BH163" s="145">
        <f>IF(N163="sníž. přenesená",J163,0)</f>
        <v>0</v>
      </c>
      <c r="BI163" s="145">
        <f>IF(N163="nulová",J163,0)</f>
        <v>0</v>
      </c>
      <c r="BJ163" s="17" t="s">
        <v>90</v>
      </c>
      <c r="BK163" s="145">
        <f>ROUND(I163*H163,2)</f>
        <v>0</v>
      </c>
      <c r="BL163" s="17" t="s">
        <v>141</v>
      </c>
      <c r="BM163" s="247" t="s">
        <v>661</v>
      </c>
    </row>
    <row r="164" s="2" customFormat="1">
      <c r="A164" s="40"/>
      <c r="B164" s="41"/>
      <c r="C164" s="42"/>
      <c r="D164" s="248" t="s">
        <v>143</v>
      </c>
      <c r="E164" s="42"/>
      <c r="F164" s="249" t="s">
        <v>659</v>
      </c>
      <c r="G164" s="42"/>
      <c r="H164" s="42"/>
      <c r="I164" s="250"/>
      <c r="J164" s="42"/>
      <c r="K164" s="42"/>
      <c r="L164" s="43"/>
      <c r="M164" s="251"/>
      <c r="N164" s="252"/>
      <c r="O164" s="93"/>
      <c r="P164" s="93"/>
      <c r="Q164" s="93"/>
      <c r="R164" s="93"/>
      <c r="S164" s="93"/>
      <c r="T164" s="94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7" t="s">
        <v>143</v>
      </c>
      <c r="AU164" s="17" t="s">
        <v>92</v>
      </c>
    </row>
    <row r="165" s="2" customFormat="1">
      <c r="A165" s="40"/>
      <c r="B165" s="41"/>
      <c r="C165" s="42"/>
      <c r="D165" s="248" t="s">
        <v>144</v>
      </c>
      <c r="E165" s="42"/>
      <c r="F165" s="253" t="s">
        <v>662</v>
      </c>
      <c r="G165" s="42"/>
      <c r="H165" s="42"/>
      <c r="I165" s="250"/>
      <c r="J165" s="42"/>
      <c r="K165" s="42"/>
      <c r="L165" s="43"/>
      <c r="M165" s="251"/>
      <c r="N165" s="252"/>
      <c r="O165" s="93"/>
      <c r="P165" s="93"/>
      <c r="Q165" s="93"/>
      <c r="R165" s="93"/>
      <c r="S165" s="93"/>
      <c r="T165" s="94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7" t="s">
        <v>144</v>
      </c>
      <c r="AU165" s="17" t="s">
        <v>92</v>
      </c>
    </row>
    <row r="166" s="13" customFormat="1">
      <c r="A166" s="13"/>
      <c r="B166" s="254"/>
      <c r="C166" s="255"/>
      <c r="D166" s="248" t="s">
        <v>155</v>
      </c>
      <c r="E166" s="256" t="s">
        <v>1</v>
      </c>
      <c r="F166" s="257" t="s">
        <v>663</v>
      </c>
      <c r="G166" s="255"/>
      <c r="H166" s="258">
        <v>3.2999999999999998</v>
      </c>
      <c r="I166" s="259"/>
      <c r="J166" s="255"/>
      <c r="K166" s="255"/>
      <c r="L166" s="260"/>
      <c r="M166" s="261"/>
      <c r="N166" s="262"/>
      <c r="O166" s="262"/>
      <c r="P166" s="262"/>
      <c r="Q166" s="262"/>
      <c r="R166" s="262"/>
      <c r="S166" s="262"/>
      <c r="T166" s="26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4" t="s">
        <v>155</v>
      </c>
      <c r="AU166" s="264" t="s">
        <v>92</v>
      </c>
      <c r="AV166" s="13" t="s">
        <v>92</v>
      </c>
      <c r="AW166" s="13" t="s">
        <v>36</v>
      </c>
      <c r="AX166" s="13" t="s">
        <v>82</v>
      </c>
      <c r="AY166" s="264" t="s">
        <v>134</v>
      </c>
    </row>
    <row r="167" s="13" customFormat="1">
      <c r="A167" s="13"/>
      <c r="B167" s="254"/>
      <c r="C167" s="255"/>
      <c r="D167" s="248" t="s">
        <v>155</v>
      </c>
      <c r="E167" s="256" t="s">
        <v>1</v>
      </c>
      <c r="F167" s="257" t="s">
        <v>664</v>
      </c>
      <c r="G167" s="255"/>
      <c r="H167" s="258">
        <v>3.1499999999999999</v>
      </c>
      <c r="I167" s="259"/>
      <c r="J167" s="255"/>
      <c r="K167" s="255"/>
      <c r="L167" s="260"/>
      <c r="M167" s="261"/>
      <c r="N167" s="262"/>
      <c r="O167" s="262"/>
      <c r="P167" s="262"/>
      <c r="Q167" s="262"/>
      <c r="R167" s="262"/>
      <c r="S167" s="262"/>
      <c r="T167" s="26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4" t="s">
        <v>155</v>
      </c>
      <c r="AU167" s="264" t="s">
        <v>92</v>
      </c>
      <c r="AV167" s="13" t="s">
        <v>92</v>
      </c>
      <c r="AW167" s="13" t="s">
        <v>36</v>
      </c>
      <c r="AX167" s="13" t="s">
        <v>82</v>
      </c>
      <c r="AY167" s="264" t="s">
        <v>134</v>
      </c>
    </row>
    <row r="168" s="13" customFormat="1">
      <c r="A168" s="13"/>
      <c r="B168" s="254"/>
      <c r="C168" s="255"/>
      <c r="D168" s="248" t="s">
        <v>155</v>
      </c>
      <c r="E168" s="256" t="s">
        <v>1</v>
      </c>
      <c r="F168" s="257" t="s">
        <v>665</v>
      </c>
      <c r="G168" s="255"/>
      <c r="H168" s="258">
        <v>0.29999999999999999</v>
      </c>
      <c r="I168" s="259"/>
      <c r="J168" s="255"/>
      <c r="K168" s="255"/>
      <c r="L168" s="260"/>
      <c r="M168" s="261"/>
      <c r="N168" s="262"/>
      <c r="O168" s="262"/>
      <c r="P168" s="262"/>
      <c r="Q168" s="262"/>
      <c r="R168" s="262"/>
      <c r="S168" s="262"/>
      <c r="T168" s="26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4" t="s">
        <v>155</v>
      </c>
      <c r="AU168" s="264" t="s">
        <v>92</v>
      </c>
      <c r="AV168" s="13" t="s">
        <v>92</v>
      </c>
      <c r="AW168" s="13" t="s">
        <v>36</v>
      </c>
      <c r="AX168" s="13" t="s">
        <v>82</v>
      </c>
      <c r="AY168" s="264" t="s">
        <v>134</v>
      </c>
    </row>
    <row r="169" s="14" customFormat="1">
      <c r="A169" s="14"/>
      <c r="B169" s="265"/>
      <c r="C169" s="266"/>
      <c r="D169" s="248" t="s">
        <v>155</v>
      </c>
      <c r="E169" s="267" t="s">
        <v>1</v>
      </c>
      <c r="F169" s="268" t="s">
        <v>167</v>
      </c>
      <c r="G169" s="266"/>
      <c r="H169" s="269">
        <v>6.7499999999999991</v>
      </c>
      <c r="I169" s="270"/>
      <c r="J169" s="266"/>
      <c r="K169" s="266"/>
      <c r="L169" s="271"/>
      <c r="M169" s="272"/>
      <c r="N169" s="273"/>
      <c r="O169" s="273"/>
      <c r="P169" s="273"/>
      <c r="Q169" s="273"/>
      <c r="R169" s="273"/>
      <c r="S169" s="273"/>
      <c r="T169" s="27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75" t="s">
        <v>155</v>
      </c>
      <c r="AU169" s="275" t="s">
        <v>92</v>
      </c>
      <c r="AV169" s="14" t="s">
        <v>141</v>
      </c>
      <c r="AW169" s="14" t="s">
        <v>36</v>
      </c>
      <c r="AX169" s="14" t="s">
        <v>90</v>
      </c>
      <c r="AY169" s="275" t="s">
        <v>134</v>
      </c>
    </row>
    <row r="170" s="2" customFormat="1" ht="24.15" customHeight="1">
      <c r="A170" s="40"/>
      <c r="B170" s="41"/>
      <c r="C170" s="235" t="s">
        <v>209</v>
      </c>
      <c r="D170" s="235" t="s">
        <v>137</v>
      </c>
      <c r="E170" s="236" t="s">
        <v>666</v>
      </c>
      <c r="F170" s="237" t="s">
        <v>667</v>
      </c>
      <c r="G170" s="238" t="s">
        <v>153</v>
      </c>
      <c r="H170" s="239">
        <v>29.5</v>
      </c>
      <c r="I170" s="240"/>
      <c r="J170" s="241">
        <f>ROUND(I170*H170,2)</f>
        <v>0</v>
      </c>
      <c r="K170" s="242"/>
      <c r="L170" s="43"/>
      <c r="M170" s="243" t="s">
        <v>1</v>
      </c>
      <c r="N170" s="244" t="s">
        <v>47</v>
      </c>
      <c r="O170" s="93"/>
      <c r="P170" s="245">
        <f>O170*H170</f>
        <v>0</v>
      </c>
      <c r="Q170" s="245">
        <v>0</v>
      </c>
      <c r="R170" s="245">
        <f>Q170*H170</f>
        <v>0</v>
      </c>
      <c r="S170" s="245">
        <v>0</v>
      </c>
      <c r="T170" s="24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47" t="s">
        <v>141</v>
      </c>
      <c r="AT170" s="247" t="s">
        <v>137</v>
      </c>
      <c r="AU170" s="247" t="s">
        <v>92</v>
      </c>
      <c r="AY170" s="17" t="s">
        <v>134</v>
      </c>
      <c r="BE170" s="145">
        <f>IF(N170="základní",J170,0)</f>
        <v>0</v>
      </c>
      <c r="BF170" s="145">
        <f>IF(N170="snížená",J170,0)</f>
        <v>0</v>
      </c>
      <c r="BG170" s="145">
        <f>IF(N170="zákl. přenesená",J170,0)</f>
        <v>0</v>
      </c>
      <c r="BH170" s="145">
        <f>IF(N170="sníž. přenesená",J170,0)</f>
        <v>0</v>
      </c>
      <c r="BI170" s="145">
        <f>IF(N170="nulová",J170,0)</f>
        <v>0</v>
      </c>
      <c r="BJ170" s="17" t="s">
        <v>90</v>
      </c>
      <c r="BK170" s="145">
        <f>ROUND(I170*H170,2)</f>
        <v>0</v>
      </c>
      <c r="BL170" s="17" t="s">
        <v>141</v>
      </c>
      <c r="BM170" s="247" t="s">
        <v>668</v>
      </c>
    </row>
    <row r="171" s="2" customFormat="1">
      <c r="A171" s="40"/>
      <c r="B171" s="41"/>
      <c r="C171" s="42"/>
      <c r="D171" s="248" t="s">
        <v>143</v>
      </c>
      <c r="E171" s="42"/>
      <c r="F171" s="249" t="s">
        <v>667</v>
      </c>
      <c r="G171" s="42"/>
      <c r="H171" s="42"/>
      <c r="I171" s="250"/>
      <c r="J171" s="42"/>
      <c r="K171" s="42"/>
      <c r="L171" s="43"/>
      <c r="M171" s="251"/>
      <c r="N171" s="252"/>
      <c r="O171" s="93"/>
      <c r="P171" s="93"/>
      <c r="Q171" s="93"/>
      <c r="R171" s="93"/>
      <c r="S171" s="93"/>
      <c r="T171" s="94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7" t="s">
        <v>143</v>
      </c>
      <c r="AU171" s="17" t="s">
        <v>92</v>
      </c>
    </row>
    <row r="172" s="2" customFormat="1">
      <c r="A172" s="40"/>
      <c r="B172" s="41"/>
      <c r="C172" s="42"/>
      <c r="D172" s="248" t="s">
        <v>144</v>
      </c>
      <c r="E172" s="42"/>
      <c r="F172" s="253" t="s">
        <v>669</v>
      </c>
      <c r="G172" s="42"/>
      <c r="H172" s="42"/>
      <c r="I172" s="250"/>
      <c r="J172" s="42"/>
      <c r="K172" s="42"/>
      <c r="L172" s="43"/>
      <c r="M172" s="251"/>
      <c r="N172" s="252"/>
      <c r="O172" s="93"/>
      <c r="P172" s="93"/>
      <c r="Q172" s="93"/>
      <c r="R172" s="93"/>
      <c r="S172" s="93"/>
      <c r="T172" s="94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7" t="s">
        <v>144</v>
      </c>
      <c r="AU172" s="17" t="s">
        <v>92</v>
      </c>
    </row>
    <row r="173" s="13" customFormat="1">
      <c r="A173" s="13"/>
      <c r="B173" s="254"/>
      <c r="C173" s="255"/>
      <c r="D173" s="248" t="s">
        <v>155</v>
      </c>
      <c r="E173" s="256" t="s">
        <v>1</v>
      </c>
      <c r="F173" s="257" t="s">
        <v>670</v>
      </c>
      <c r="G173" s="255"/>
      <c r="H173" s="258">
        <v>6.5</v>
      </c>
      <c r="I173" s="259"/>
      <c r="J173" s="255"/>
      <c r="K173" s="255"/>
      <c r="L173" s="260"/>
      <c r="M173" s="261"/>
      <c r="N173" s="262"/>
      <c r="O173" s="262"/>
      <c r="P173" s="262"/>
      <c r="Q173" s="262"/>
      <c r="R173" s="262"/>
      <c r="S173" s="262"/>
      <c r="T173" s="26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4" t="s">
        <v>155</v>
      </c>
      <c r="AU173" s="264" t="s">
        <v>92</v>
      </c>
      <c r="AV173" s="13" t="s">
        <v>92</v>
      </c>
      <c r="AW173" s="13" t="s">
        <v>36</v>
      </c>
      <c r="AX173" s="13" t="s">
        <v>82</v>
      </c>
      <c r="AY173" s="264" t="s">
        <v>134</v>
      </c>
    </row>
    <row r="174" s="13" customFormat="1">
      <c r="A174" s="13"/>
      <c r="B174" s="254"/>
      <c r="C174" s="255"/>
      <c r="D174" s="248" t="s">
        <v>155</v>
      </c>
      <c r="E174" s="256" t="s">
        <v>1</v>
      </c>
      <c r="F174" s="257" t="s">
        <v>671</v>
      </c>
      <c r="G174" s="255"/>
      <c r="H174" s="258">
        <v>6.5</v>
      </c>
      <c r="I174" s="259"/>
      <c r="J174" s="255"/>
      <c r="K174" s="255"/>
      <c r="L174" s="260"/>
      <c r="M174" s="261"/>
      <c r="N174" s="262"/>
      <c r="O174" s="262"/>
      <c r="P174" s="262"/>
      <c r="Q174" s="262"/>
      <c r="R174" s="262"/>
      <c r="S174" s="262"/>
      <c r="T174" s="26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4" t="s">
        <v>155</v>
      </c>
      <c r="AU174" s="264" t="s">
        <v>92</v>
      </c>
      <c r="AV174" s="13" t="s">
        <v>92</v>
      </c>
      <c r="AW174" s="13" t="s">
        <v>36</v>
      </c>
      <c r="AX174" s="13" t="s">
        <v>82</v>
      </c>
      <c r="AY174" s="264" t="s">
        <v>134</v>
      </c>
    </row>
    <row r="175" s="13" customFormat="1">
      <c r="A175" s="13"/>
      <c r="B175" s="254"/>
      <c r="C175" s="255"/>
      <c r="D175" s="248" t="s">
        <v>155</v>
      </c>
      <c r="E175" s="256" t="s">
        <v>1</v>
      </c>
      <c r="F175" s="257" t="s">
        <v>672</v>
      </c>
      <c r="G175" s="255"/>
      <c r="H175" s="258">
        <v>9.5</v>
      </c>
      <c r="I175" s="259"/>
      <c r="J175" s="255"/>
      <c r="K175" s="255"/>
      <c r="L175" s="260"/>
      <c r="M175" s="261"/>
      <c r="N175" s="262"/>
      <c r="O175" s="262"/>
      <c r="P175" s="262"/>
      <c r="Q175" s="262"/>
      <c r="R175" s="262"/>
      <c r="S175" s="262"/>
      <c r="T175" s="26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4" t="s">
        <v>155</v>
      </c>
      <c r="AU175" s="264" t="s">
        <v>92</v>
      </c>
      <c r="AV175" s="13" t="s">
        <v>92</v>
      </c>
      <c r="AW175" s="13" t="s">
        <v>36</v>
      </c>
      <c r="AX175" s="13" t="s">
        <v>82</v>
      </c>
      <c r="AY175" s="264" t="s">
        <v>134</v>
      </c>
    </row>
    <row r="176" s="13" customFormat="1">
      <c r="A176" s="13"/>
      <c r="B176" s="254"/>
      <c r="C176" s="255"/>
      <c r="D176" s="248" t="s">
        <v>155</v>
      </c>
      <c r="E176" s="256" t="s">
        <v>1</v>
      </c>
      <c r="F176" s="257" t="s">
        <v>673</v>
      </c>
      <c r="G176" s="255"/>
      <c r="H176" s="258">
        <v>7</v>
      </c>
      <c r="I176" s="259"/>
      <c r="J176" s="255"/>
      <c r="K176" s="255"/>
      <c r="L176" s="260"/>
      <c r="M176" s="261"/>
      <c r="N176" s="262"/>
      <c r="O176" s="262"/>
      <c r="P176" s="262"/>
      <c r="Q176" s="262"/>
      <c r="R176" s="262"/>
      <c r="S176" s="262"/>
      <c r="T176" s="26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4" t="s">
        <v>155</v>
      </c>
      <c r="AU176" s="264" t="s">
        <v>92</v>
      </c>
      <c r="AV176" s="13" t="s">
        <v>92</v>
      </c>
      <c r="AW176" s="13" t="s">
        <v>36</v>
      </c>
      <c r="AX176" s="13" t="s">
        <v>82</v>
      </c>
      <c r="AY176" s="264" t="s">
        <v>134</v>
      </c>
    </row>
    <row r="177" s="14" customFormat="1">
      <c r="A177" s="14"/>
      <c r="B177" s="265"/>
      <c r="C177" s="266"/>
      <c r="D177" s="248" t="s">
        <v>155</v>
      </c>
      <c r="E177" s="267" t="s">
        <v>1</v>
      </c>
      <c r="F177" s="268" t="s">
        <v>167</v>
      </c>
      <c r="G177" s="266"/>
      <c r="H177" s="269">
        <v>29.5</v>
      </c>
      <c r="I177" s="270"/>
      <c r="J177" s="266"/>
      <c r="K177" s="266"/>
      <c r="L177" s="271"/>
      <c r="M177" s="272"/>
      <c r="N177" s="273"/>
      <c r="O177" s="273"/>
      <c r="P177" s="273"/>
      <c r="Q177" s="273"/>
      <c r="R177" s="273"/>
      <c r="S177" s="273"/>
      <c r="T177" s="27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75" t="s">
        <v>155</v>
      </c>
      <c r="AU177" s="275" t="s">
        <v>92</v>
      </c>
      <c r="AV177" s="14" t="s">
        <v>141</v>
      </c>
      <c r="AW177" s="14" t="s">
        <v>36</v>
      </c>
      <c r="AX177" s="14" t="s">
        <v>90</v>
      </c>
      <c r="AY177" s="275" t="s">
        <v>134</v>
      </c>
    </row>
    <row r="178" s="2" customFormat="1" ht="24.15" customHeight="1">
      <c r="A178" s="40"/>
      <c r="B178" s="41"/>
      <c r="C178" s="235" t="s">
        <v>8</v>
      </c>
      <c r="D178" s="235" t="s">
        <v>137</v>
      </c>
      <c r="E178" s="236" t="s">
        <v>674</v>
      </c>
      <c r="F178" s="237" t="s">
        <v>675</v>
      </c>
      <c r="G178" s="238" t="s">
        <v>153</v>
      </c>
      <c r="H178" s="239">
        <v>14</v>
      </c>
      <c r="I178" s="240"/>
      <c r="J178" s="241">
        <f>ROUND(I178*H178,2)</f>
        <v>0</v>
      </c>
      <c r="K178" s="242"/>
      <c r="L178" s="43"/>
      <c r="M178" s="243" t="s">
        <v>1</v>
      </c>
      <c r="N178" s="244" t="s">
        <v>47</v>
      </c>
      <c r="O178" s="93"/>
      <c r="P178" s="245">
        <f>O178*H178</f>
        <v>0</v>
      </c>
      <c r="Q178" s="245">
        <v>0</v>
      </c>
      <c r="R178" s="245">
        <f>Q178*H178</f>
        <v>0</v>
      </c>
      <c r="S178" s="245">
        <v>0</v>
      </c>
      <c r="T178" s="24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47" t="s">
        <v>141</v>
      </c>
      <c r="AT178" s="247" t="s">
        <v>137</v>
      </c>
      <c r="AU178" s="247" t="s">
        <v>92</v>
      </c>
      <c r="AY178" s="17" t="s">
        <v>134</v>
      </c>
      <c r="BE178" s="145">
        <f>IF(N178="základní",J178,0)</f>
        <v>0</v>
      </c>
      <c r="BF178" s="145">
        <f>IF(N178="snížená",J178,0)</f>
        <v>0</v>
      </c>
      <c r="BG178" s="145">
        <f>IF(N178="zákl. přenesená",J178,0)</f>
        <v>0</v>
      </c>
      <c r="BH178" s="145">
        <f>IF(N178="sníž. přenesená",J178,0)</f>
        <v>0</v>
      </c>
      <c r="BI178" s="145">
        <f>IF(N178="nulová",J178,0)</f>
        <v>0</v>
      </c>
      <c r="BJ178" s="17" t="s">
        <v>90</v>
      </c>
      <c r="BK178" s="145">
        <f>ROUND(I178*H178,2)</f>
        <v>0</v>
      </c>
      <c r="BL178" s="17" t="s">
        <v>141</v>
      </c>
      <c r="BM178" s="247" t="s">
        <v>676</v>
      </c>
    </row>
    <row r="179" s="2" customFormat="1">
      <c r="A179" s="40"/>
      <c r="B179" s="41"/>
      <c r="C179" s="42"/>
      <c r="D179" s="248" t="s">
        <v>143</v>
      </c>
      <c r="E179" s="42"/>
      <c r="F179" s="249" t="s">
        <v>675</v>
      </c>
      <c r="G179" s="42"/>
      <c r="H179" s="42"/>
      <c r="I179" s="250"/>
      <c r="J179" s="42"/>
      <c r="K179" s="42"/>
      <c r="L179" s="43"/>
      <c r="M179" s="251"/>
      <c r="N179" s="252"/>
      <c r="O179" s="93"/>
      <c r="P179" s="93"/>
      <c r="Q179" s="93"/>
      <c r="R179" s="93"/>
      <c r="S179" s="93"/>
      <c r="T179" s="94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7" t="s">
        <v>143</v>
      </c>
      <c r="AU179" s="17" t="s">
        <v>92</v>
      </c>
    </row>
    <row r="180" s="2" customFormat="1">
      <c r="A180" s="40"/>
      <c r="B180" s="41"/>
      <c r="C180" s="42"/>
      <c r="D180" s="248" t="s">
        <v>144</v>
      </c>
      <c r="E180" s="42"/>
      <c r="F180" s="253" t="s">
        <v>677</v>
      </c>
      <c r="G180" s="42"/>
      <c r="H180" s="42"/>
      <c r="I180" s="250"/>
      <c r="J180" s="42"/>
      <c r="K180" s="42"/>
      <c r="L180" s="43"/>
      <c r="M180" s="251"/>
      <c r="N180" s="252"/>
      <c r="O180" s="93"/>
      <c r="P180" s="93"/>
      <c r="Q180" s="93"/>
      <c r="R180" s="93"/>
      <c r="S180" s="93"/>
      <c r="T180" s="94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7" t="s">
        <v>144</v>
      </c>
      <c r="AU180" s="17" t="s">
        <v>92</v>
      </c>
    </row>
    <row r="181" s="13" customFormat="1">
      <c r="A181" s="13"/>
      <c r="B181" s="254"/>
      <c r="C181" s="255"/>
      <c r="D181" s="248" t="s">
        <v>155</v>
      </c>
      <c r="E181" s="256" t="s">
        <v>1</v>
      </c>
      <c r="F181" s="257" t="s">
        <v>678</v>
      </c>
      <c r="G181" s="255"/>
      <c r="H181" s="258">
        <v>14</v>
      </c>
      <c r="I181" s="259"/>
      <c r="J181" s="255"/>
      <c r="K181" s="255"/>
      <c r="L181" s="260"/>
      <c r="M181" s="261"/>
      <c r="N181" s="262"/>
      <c r="O181" s="262"/>
      <c r="P181" s="262"/>
      <c r="Q181" s="262"/>
      <c r="R181" s="262"/>
      <c r="S181" s="262"/>
      <c r="T181" s="26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4" t="s">
        <v>155</v>
      </c>
      <c r="AU181" s="264" t="s">
        <v>92</v>
      </c>
      <c r="AV181" s="13" t="s">
        <v>92</v>
      </c>
      <c r="AW181" s="13" t="s">
        <v>36</v>
      </c>
      <c r="AX181" s="13" t="s">
        <v>82</v>
      </c>
      <c r="AY181" s="264" t="s">
        <v>134</v>
      </c>
    </row>
    <row r="182" s="14" customFormat="1">
      <c r="A182" s="14"/>
      <c r="B182" s="265"/>
      <c r="C182" s="266"/>
      <c r="D182" s="248" t="s">
        <v>155</v>
      </c>
      <c r="E182" s="267" t="s">
        <v>1</v>
      </c>
      <c r="F182" s="268" t="s">
        <v>167</v>
      </c>
      <c r="G182" s="266"/>
      <c r="H182" s="269">
        <v>14</v>
      </c>
      <c r="I182" s="270"/>
      <c r="J182" s="266"/>
      <c r="K182" s="266"/>
      <c r="L182" s="271"/>
      <c r="M182" s="272"/>
      <c r="N182" s="273"/>
      <c r="O182" s="273"/>
      <c r="P182" s="273"/>
      <c r="Q182" s="273"/>
      <c r="R182" s="273"/>
      <c r="S182" s="273"/>
      <c r="T182" s="27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75" t="s">
        <v>155</v>
      </c>
      <c r="AU182" s="275" t="s">
        <v>92</v>
      </c>
      <c r="AV182" s="14" t="s">
        <v>141</v>
      </c>
      <c r="AW182" s="14" t="s">
        <v>36</v>
      </c>
      <c r="AX182" s="14" t="s">
        <v>90</v>
      </c>
      <c r="AY182" s="275" t="s">
        <v>134</v>
      </c>
    </row>
    <row r="183" s="2" customFormat="1" ht="16.5" customHeight="1">
      <c r="A183" s="40"/>
      <c r="B183" s="41"/>
      <c r="C183" s="235" t="s">
        <v>216</v>
      </c>
      <c r="D183" s="235" t="s">
        <v>137</v>
      </c>
      <c r="E183" s="236" t="s">
        <v>679</v>
      </c>
      <c r="F183" s="237" t="s">
        <v>680</v>
      </c>
      <c r="G183" s="238" t="s">
        <v>153</v>
      </c>
      <c r="H183" s="239">
        <v>28</v>
      </c>
      <c r="I183" s="240"/>
      <c r="J183" s="241">
        <f>ROUND(I183*H183,2)</f>
        <v>0</v>
      </c>
      <c r="K183" s="242"/>
      <c r="L183" s="43"/>
      <c r="M183" s="243" t="s">
        <v>1</v>
      </c>
      <c r="N183" s="244" t="s">
        <v>47</v>
      </c>
      <c r="O183" s="93"/>
      <c r="P183" s="245">
        <f>O183*H183</f>
        <v>0</v>
      </c>
      <c r="Q183" s="245">
        <v>0</v>
      </c>
      <c r="R183" s="245">
        <f>Q183*H183</f>
        <v>0</v>
      </c>
      <c r="S183" s="245">
        <v>0</v>
      </c>
      <c r="T183" s="24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47" t="s">
        <v>141</v>
      </c>
      <c r="AT183" s="247" t="s">
        <v>137</v>
      </c>
      <c r="AU183" s="247" t="s">
        <v>92</v>
      </c>
      <c r="AY183" s="17" t="s">
        <v>134</v>
      </c>
      <c r="BE183" s="145">
        <f>IF(N183="základní",J183,0)</f>
        <v>0</v>
      </c>
      <c r="BF183" s="145">
        <f>IF(N183="snížená",J183,0)</f>
        <v>0</v>
      </c>
      <c r="BG183" s="145">
        <f>IF(N183="zákl. přenesená",J183,0)</f>
        <v>0</v>
      </c>
      <c r="BH183" s="145">
        <f>IF(N183="sníž. přenesená",J183,0)</f>
        <v>0</v>
      </c>
      <c r="BI183" s="145">
        <f>IF(N183="nulová",J183,0)</f>
        <v>0</v>
      </c>
      <c r="BJ183" s="17" t="s">
        <v>90</v>
      </c>
      <c r="BK183" s="145">
        <f>ROUND(I183*H183,2)</f>
        <v>0</v>
      </c>
      <c r="BL183" s="17" t="s">
        <v>141</v>
      </c>
      <c r="BM183" s="247" t="s">
        <v>681</v>
      </c>
    </row>
    <row r="184" s="2" customFormat="1">
      <c r="A184" s="40"/>
      <c r="B184" s="41"/>
      <c r="C184" s="42"/>
      <c r="D184" s="248" t="s">
        <v>143</v>
      </c>
      <c r="E184" s="42"/>
      <c r="F184" s="249" t="s">
        <v>680</v>
      </c>
      <c r="G184" s="42"/>
      <c r="H184" s="42"/>
      <c r="I184" s="250"/>
      <c r="J184" s="42"/>
      <c r="K184" s="42"/>
      <c r="L184" s="43"/>
      <c r="M184" s="251"/>
      <c r="N184" s="252"/>
      <c r="O184" s="93"/>
      <c r="P184" s="93"/>
      <c r="Q184" s="93"/>
      <c r="R184" s="93"/>
      <c r="S184" s="93"/>
      <c r="T184" s="94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7" t="s">
        <v>143</v>
      </c>
      <c r="AU184" s="17" t="s">
        <v>92</v>
      </c>
    </row>
    <row r="185" s="2" customFormat="1">
      <c r="A185" s="40"/>
      <c r="B185" s="41"/>
      <c r="C185" s="42"/>
      <c r="D185" s="248" t="s">
        <v>144</v>
      </c>
      <c r="E185" s="42"/>
      <c r="F185" s="253" t="s">
        <v>682</v>
      </c>
      <c r="G185" s="42"/>
      <c r="H185" s="42"/>
      <c r="I185" s="250"/>
      <c r="J185" s="42"/>
      <c r="K185" s="42"/>
      <c r="L185" s="43"/>
      <c r="M185" s="251"/>
      <c r="N185" s="252"/>
      <c r="O185" s="93"/>
      <c r="P185" s="93"/>
      <c r="Q185" s="93"/>
      <c r="R185" s="93"/>
      <c r="S185" s="93"/>
      <c r="T185" s="94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7" t="s">
        <v>144</v>
      </c>
      <c r="AU185" s="17" t="s">
        <v>92</v>
      </c>
    </row>
    <row r="186" s="13" customFormat="1">
      <c r="A186" s="13"/>
      <c r="B186" s="254"/>
      <c r="C186" s="255"/>
      <c r="D186" s="248" t="s">
        <v>155</v>
      </c>
      <c r="E186" s="256" t="s">
        <v>1</v>
      </c>
      <c r="F186" s="257" t="s">
        <v>683</v>
      </c>
      <c r="G186" s="255"/>
      <c r="H186" s="258">
        <v>10</v>
      </c>
      <c r="I186" s="259"/>
      <c r="J186" s="255"/>
      <c r="K186" s="255"/>
      <c r="L186" s="260"/>
      <c r="M186" s="261"/>
      <c r="N186" s="262"/>
      <c r="O186" s="262"/>
      <c r="P186" s="262"/>
      <c r="Q186" s="262"/>
      <c r="R186" s="262"/>
      <c r="S186" s="262"/>
      <c r="T186" s="26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64" t="s">
        <v>155</v>
      </c>
      <c r="AU186" s="264" t="s">
        <v>92</v>
      </c>
      <c r="AV186" s="13" t="s">
        <v>92</v>
      </c>
      <c r="AW186" s="13" t="s">
        <v>36</v>
      </c>
      <c r="AX186" s="13" t="s">
        <v>82</v>
      </c>
      <c r="AY186" s="264" t="s">
        <v>134</v>
      </c>
    </row>
    <row r="187" s="13" customFormat="1">
      <c r="A187" s="13"/>
      <c r="B187" s="254"/>
      <c r="C187" s="255"/>
      <c r="D187" s="248" t="s">
        <v>155</v>
      </c>
      <c r="E187" s="256" t="s">
        <v>1</v>
      </c>
      <c r="F187" s="257" t="s">
        <v>684</v>
      </c>
      <c r="G187" s="255"/>
      <c r="H187" s="258">
        <v>11</v>
      </c>
      <c r="I187" s="259"/>
      <c r="J187" s="255"/>
      <c r="K187" s="255"/>
      <c r="L187" s="260"/>
      <c r="M187" s="261"/>
      <c r="N187" s="262"/>
      <c r="O187" s="262"/>
      <c r="P187" s="262"/>
      <c r="Q187" s="262"/>
      <c r="R187" s="262"/>
      <c r="S187" s="262"/>
      <c r="T187" s="26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4" t="s">
        <v>155</v>
      </c>
      <c r="AU187" s="264" t="s">
        <v>92</v>
      </c>
      <c r="AV187" s="13" t="s">
        <v>92</v>
      </c>
      <c r="AW187" s="13" t="s">
        <v>36</v>
      </c>
      <c r="AX187" s="13" t="s">
        <v>82</v>
      </c>
      <c r="AY187" s="264" t="s">
        <v>134</v>
      </c>
    </row>
    <row r="188" s="13" customFormat="1">
      <c r="A188" s="13"/>
      <c r="B188" s="254"/>
      <c r="C188" s="255"/>
      <c r="D188" s="248" t="s">
        <v>155</v>
      </c>
      <c r="E188" s="256" t="s">
        <v>1</v>
      </c>
      <c r="F188" s="257" t="s">
        <v>685</v>
      </c>
      <c r="G188" s="255"/>
      <c r="H188" s="258">
        <v>7</v>
      </c>
      <c r="I188" s="259"/>
      <c r="J188" s="255"/>
      <c r="K188" s="255"/>
      <c r="L188" s="260"/>
      <c r="M188" s="261"/>
      <c r="N188" s="262"/>
      <c r="O188" s="262"/>
      <c r="P188" s="262"/>
      <c r="Q188" s="262"/>
      <c r="R188" s="262"/>
      <c r="S188" s="262"/>
      <c r="T188" s="26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4" t="s">
        <v>155</v>
      </c>
      <c r="AU188" s="264" t="s">
        <v>92</v>
      </c>
      <c r="AV188" s="13" t="s">
        <v>92</v>
      </c>
      <c r="AW188" s="13" t="s">
        <v>36</v>
      </c>
      <c r="AX188" s="13" t="s">
        <v>82</v>
      </c>
      <c r="AY188" s="264" t="s">
        <v>134</v>
      </c>
    </row>
    <row r="189" s="14" customFormat="1">
      <c r="A189" s="14"/>
      <c r="B189" s="265"/>
      <c r="C189" s="266"/>
      <c r="D189" s="248" t="s">
        <v>155</v>
      </c>
      <c r="E189" s="267" t="s">
        <v>1</v>
      </c>
      <c r="F189" s="268" t="s">
        <v>167</v>
      </c>
      <c r="G189" s="266"/>
      <c r="H189" s="269">
        <v>28</v>
      </c>
      <c r="I189" s="270"/>
      <c r="J189" s="266"/>
      <c r="K189" s="266"/>
      <c r="L189" s="271"/>
      <c r="M189" s="272"/>
      <c r="N189" s="273"/>
      <c r="O189" s="273"/>
      <c r="P189" s="273"/>
      <c r="Q189" s="273"/>
      <c r="R189" s="273"/>
      <c r="S189" s="273"/>
      <c r="T189" s="27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75" t="s">
        <v>155</v>
      </c>
      <c r="AU189" s="275" t="s">
        <v>92</v>
      </c>
      <c r="AV189" s="14" t="s">
        <v>141</v>
      </c>
      <c r="AW189" s="14" t="s">
        <v>36</v>
      </c>
      <c r="AX189" s="14" t="s">
        <v>90</v>
      </c>
      <c r="AY189" s="275" t="s">
        <v>134</v>
      </c>
    </row>
    <row r="190" s="2" customFormat="1" ht="21.75" customHeight="1">
      <c r="A190" s="40"/>
      <c r="B190" s="41"/>
      <c r="C190" s="235" t="s">
        <v>221</v>
      </c>
      <c r="D190" s="235" t="s">
        <v>137</v>
      </c>
      <c r="E190" s="236" t="s">
        <v>686</v>
      </c>
      <c r="F190" s="237" t="s">
        <v>687</v>
      </c>
      <c r="G190" s="238" t="s">
        <v>153</v>
      </c>
      <c r="H190" s="239">
        <v>11</v>
      </c>
      <c r="I190" s="240"/>
      <c r="J190" s="241">
        <f>ROUND(I190*H190,2)</f>
        <v>0</v>
      </c>
      <c r="K190" s="242"/>
      <c r="L190" s="43"/>
      <c r="M190" s="243" t="s">
        <v>1</v>
      </c>
      <c r="N190" s="244" t="s">
        <v>47</v>
      </c>
      <c r="O190" s="93"/>
      <c r="P190" s="245">
        <f>O190*H190</f>
        <v>0</v>
      </c>
      <c r="Q190" s="245">
        <v>0</v>
      </c>
      <c r="R190" s="245">
        <f>Q190*H190</f>
        <v>0</v>
      </c>
      <c r="S190" s="245">
        <v>0</v>
      </c>
      <c r="T190" s="24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47" t="s">
        <v>141</v>
      </c>
      <c r="AT190" s="247" t="s">
        <v>137</v>
      </c>
      <c r="AU190" s="247" t="s">
        <v>92</v>
      </c>
      <c r="AY190" s="17" t="s">
        <v>134</v>
      </c>
      <c r="BE190" s="145">
        <f>IF(N190="základní",J190,0)</f>
        <v>0</v>
      </c>
      <c r="BF190" s="145">
        <f>IF(N190="snížená",J190,0)</f>
        <v>0</v>
      </c>
      <c r="BG190" s="145">
        <f>IF(N190="zákl. přenesená",J190,0)</f>
        <v>0</v>
      </c>
      <c r="BH190" s="145">
        <f>IF(N190="sníž. přenesená",J190,0)</f>
        <v>0</v>
      </c>
      <c r="BI190" s="145">
        <f>IF(N190="nulová",J190,0)</f>
        <v>0</v>
      </c>
      <c r="BJ190" s="17" t="s">
        <v>90</v>
      </c>
      <c r="BK190" s="145">
        <f>ROUND(I190*H190,2)</f>
        <v>0</v>
      </c>
      <c r="BL190" s="17" t="s">
        <v>141</v>
      </c>
      <c r="BM190" s="247" t="s">
        <v>688</v>
      </c>
    </row>
    <row r="191" s="2" customFormat="1">
      <c r="A191" s="40"/>
      <c r="B191" s="41"/>
      <c r="C191" s="42"/>
      <c r="D191" s="248" t="s">
        <v>143</v>
      </c>
      <c r="E191" s="42"/>
      <c r="F191" s="249" t="s">
        <v>687</v>
      </c>
      <c r="G191" s="42"/>
      <c r="H191" s="42"/>
      <c r="I191" s="250"/>
      <c r="J191" s="42"/>
      <c r="K191" s="42"/>
      <c r="L191" s="43"/>
      <c r="M191" s="251"/>
      <c r="N191" s="252"/>
      <c r="O191" s="93"/>
      <c r="P191" s="93"/>
      <c r="Q191" s="93"/>
      <c r="R191" s="93"/>
      <c r="S191" s="93"/>
      <c r="T191" s="94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7" t="s">
        <v>143</v>
      </c>
      <c r="AU191" s="17" t="s">
        <v>92</v>
      </c>
    </row>
    <row r="192" s="2" customFormat="1">
      <c r="A192" s="40"/>
      <c r="B192" s="41"/>
      <c r="C192" s="42"/>
      <c r="D192" s="248" t="s">
        <v>144</v>
      </c>
      <c r="E192" s="42"/>
      <c r="F192" s="253" t="s">
        <v>689</v>
      </c>
      <c r="G192" s="42"/>
      <c r="H192" s="42"/>
      <c r="I192" s="250"/>
      <c r="J192" s="42"/>
      <c r="K192" s="42"/>
      <c r="L192" s="43"/>
      <c r="M192" s="251"/>
      <c r="N192" s="252"/>
      <c r="O192" s="93"/>
      <c r="P192" s="93"/>
      <c r="Q192" s="93"/>
      <c r="R192" s="93"/>
      <c r="S192" s="93"/>
      <c r="T192" s="94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7" t="s">
        <v>144</v>
      </c>
      <c r="AU192" s="17" t="s">
        <v>92</v>
      </c>
    </row>
    <row r="193" s="13" customFormat="1">
      <c r="A193" s="13"/>
      <c r="B193" s="254"/>
      <c r="C193" s="255"/>
      <c r="D193" s="248" t="s">
        <v>155</v>
      </c>
      <c r="E193" s="256" t="s">
        <v>1</v>
      </c>
      <c r="F193" s="257" t="s">
        <v>690</v>
      </c>
      <c r="G193" s="255"/>
      <c r="H193" s="258">
        <v>1</v>
      </c>
      <c r="I193" s="259"/>
      <c r="J193" s="255"/>
      <c r="K193" s="255"/>
      <c r="L193" s="260"/>
      <c r="M193" s="261"/>
      <c r="N193" s="262"/>
      <c r="O193" s="262"/>
      <c r="P193" s="262"/>
      <c r="Q193" s="262"/>
      <c r="R193" s="262"/>
      <c r="S193" s="262"/>
      <c r="T193" s="26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4" t="s">
        <v>155</v>
      </c>
      <c r="AU193" s="264" t="s">
        <v>92</v>
      </c>
      <c r="AV193" s="13" t="s">
        <v>92</v>
      </c>
      <c r="AW193" s="13" t="s">
        <v>36</v>
      </c>
      <c r="AX193" s="13" t="s">
        <v>82</v>
      </c>
      <c r="AY193" s="264" t="s">
        <v>134</v>
      </c>
    </row>
    <row r="194" s="13" customFormat="1">
      <c r="A194" s="13"/>
      <c r="B194" s="254"/>
      <c r="C194" s="255"/>
      <c r="D194" s="248" t="s">
        <v>155</v>
      </c>
      <c r="E194" s="256" t="s">
        <v>1</v>
      </c>
      <c r="F194" s="257" t="s">
        <v>691</v>
      </c>
      <c r="G194" s="255"/>
      <c r="H194" s="258">
        <v>10</v>
      </c>
      <c r="I194" s="259"/>
      <c r="J194" s="255"/>
      <c r="K194" s="255"/>
      <c r="L194" s="260"/>
      <c r="M194" s="261"/>
      <c r="N194" s="262"/>
      <c r="O194" s="262"/>
      <c r="P194" s="262"/>
      <c r="Q194" s="262"/>
      <c r="R194" s="262"/>
      <c r="S194" s="262"/>
      <c r="T194" s="26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64" t="s">
        <v>155</v>
      </c>
      <c r="AU194" s="264" t="s">
        <v>92</v>
      </c>
      <c r="AV194" s="13" t="s">
        <v>92</v>
      </c>
      <c r="AW194" s="13" t="s">
        <v>36</v>
      </c>
      <c r="AX194" s="13" t="s">
        <v>82</v>
      </c>
      <c r="AY194" s="264" t="s">
        <v>134</v>
      </c>
    </row>
    <row r="195" s="14" customFormat="1">
      <c r="A195" s="14"/>
      <c r="B195" s="265"/>
      <c r="C195" s="266"/>
      <c r="D195" s="248" t="s">
        <v>155</v>
      </c>
      <c r="E195" s="267" t="s">
        <v>1</v>
      </c>
      <c r="F195" s="268" t="s">
        <v>167</v>
      </c>
      <c r="G195" s="266"/>
      <c r="H195" s="269">
        <v>11</v>
      </c>
      <c r="I195" s="270"/>
      <c r="J195" s="266"/>
      <c r="K195" s="266"/>
      <c r="L195" s="271"/>
      <c r="M195" s="272"/>
      <c r="N195" s="273"/>
      <c r="O195" s="273"/>
      <c r="P195" s="273"/>
      <c r="Q195" s="273"/>
      <c r="R195" s="273"/>
      <c r="S195" s="273"/>
      <c r="T195" s="27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75" t="s">
        <v>155</v>
      </c>
      <c r="AU195" s="275" t="s">
        <v>92</v>
      </c>
      <c r="AV195" s="14" t="s">
        <v>141</v>
      </c>
      <c r="AW195" s="14" t="s">
        <v>36</v>
      </c>
      <c r="AX195" s="14" t="s">
        <v>90</v>
      </c>
      <c r="AY195" s="275" t="s">
        <v>134</v>
      </c>
    </row>
    <row r="196" s="2" customFormat="1" ht="16.5" customHeight="1">
      <c r="A196" s="40"/>
      <c r="B196" s="41"/>
      <c r="C196" s="235" t="s">
        <v>227</v>
      </c>
      <c r="D196" s="235" t="s">
        <v>137</v>
      </c>
      <c r="E196" s="236" t="s">
        <v>692</v>
      </c>
      <c r="F196" s="237" t="s">
        <v>693</v>
      </c>
      <c r="G196" s="238" t="s">
        <v>153</v>
      </c>
      <c r="H196" s="239">
        <v>20.5</v>
      </c>
      <c r="I196" s="240"/>
      <c r="J196" s="241">
        <f>ROUND(I196*H196,2)</f>
        <v>0</v>
      </c>
      <c r="K196" s="242"/>
      <c r="L196" s="43"/>
      <c r="M196" s="243" t="s">
        <v>1</v>
      </c>
      <c r="N196" s="244" t="s">
        <v>47</v>
      </c>
      <c r="O196" s="93"/>
      <c r="P196" s="245">
        <f>O196*H196</f>
        <v>0</v>
      </c>
      <c r="Q196" s="245">
        <v>0</v>
      </c>
      <c r="R196" s="245">
        <f>Q196*H196</f>
        <v>0</v>
      </c>
      <c r="S196" s="245">
        <v>0</v>
      </c>
      <c r="T196" s="24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47" t="s">
        <v>141</v>
      </c>
      <c r="AT196" s="247" t="s">
        <v>137</v>
      </c>
      <c r="AU196" s="247" t="s">
        <v>92</v>
      </c>
      <c r="AY196" s="17" t="s">
        <v>134</v>
      </c>
      <c r="BE196" s="145">
        <f>IF(N196="základní",J196,0)</f>
        <v>0</v>
      </c>
      <c r="BF196" s="145">
        <f>IF(N196="snížená",J196,0)</f>
        <v>0</v>
      </c>
      <c r="BG196" s="145">
        <f>IF(N196="zákl. přenesená",J196,0)</f>
        <v>0</v>
      </c>
      <c r="BH196" s="145">
        <f>IF(N196="sníž. přenesená",J196,0)</f>
        <v>0</v>
      </c>
      <c r="BI196" s="145">
        <f>IF(N196="nulová",J196,0)</f>
        <v>0</v>
      </c>
      <c r="BJ196" s="17" t="s">
        <v>90</v>
      </c>
      <c r="BK196" s="145">
        <f>ROUND(I196*H196,2)</f>
        <v>0</v>
      </c>
      <c r="BL196" s="17" t="s">
        <v>141</v>
      </c>
      <c r="BM196" s="247" t="s">
        <v>694</v>
      </c>
    </row>
    <row r="197" s="2" customFormat="1">
      <c r="A197" s="40"/>
      <c r="B197" s="41"/>
      <c r="C197" s="42"/>
      <c r="D197" s="248" t="s">
        <v>143</v>
      </c>
      <c r="E197" s="42"/>
      <c r="F197" s="249" t="s">
        <v>693</v>
      </c>
      <c r="G197" s="42"/>
      <c r="H197" s="42"/>
      <c r="I197" s="250"/>
      <c r="J197" s="42"/>
      <c r="K197" s="42"/>
      <c r="L197" s="43"/>
      <c r="M197" s="251"/>
      <c r="N197" s="252"/>
      <c r="O197" s="93"/>
      <c r="P197" s="93"/>
      <c r="Q197" s="93"/>
      <c r="R197" s="93"/>
      <c r="S197" s="93"/>
      <c r="T197" s="94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7" t="s">
        <v>143</v>
      </c>
      <c r="AU197" s="17" t="s">
        <v>92</v>
      </c>
    </row>
    <row r="198" s="2" customFormat="1">
      <c r="A198" s="40"/>
      <c r="B198" s="41"/>
      <c r="C198" s="42"/>
      <c r="D198" s="248" t="s">
        <v>144</v>
      </c>
      <c r="E198" s="42"/>
      <c r="F198" s="253" t="s">
        <v>695</v>
      </c>
      <c r="G198" s="42"/>
      <c r="H198" s="42"/>
      <c r="I198" s="250"/>
      <c r="J198" s="42"/>
      <c r="K198" s="42"/>
      <c r="L198" s="43"/>
      <c r="M198" s="251"/>
      <c r="N198" s="252"/>
      <c r="O198" s="93"/>
      <c r="P198" s="93"/>
      <c r="Q198" s="93"/>
      <c r="R198" s="93"/>
      <c r="S198" s="93"/>
      <c r="T198" s="94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7" t="s">
        <v>144</v>
      </c>
      <c r="AU198" s="17" t="s">
        <v>92</v>
      </c>
    </row>
    <row r="199" s="13" customFormat="1">
      <c r="A199" s="13"/>
      <c r="B199" s="254"/>
      <c r="C199" s="255"/>
      <c r="D199" s="248" t="s">
        <v>155</v>
      </c>
      <c r="E199" s="256" t="s">
        <v>1</v>
      </c>
      <c r="F199" s="257" t="s">
        <v>696</v>
      </c>
      <c r="G199" s="255"/>
      <c r="H199" s="258">
        <v>7.5</v>
      </c>
      <c r="I199" s="259"/>
      <c r="J199" s="255"/>
      <c r="K199" s="255"/>
      <c r="L199" s="260"/>
      <c r="M199" s="261"/>
      <c r="N199" s="262"/>
      <c r="O199" s="262"/>
      <c r="P199" s="262"/>
      <c r="Q199" s="262"/>
      <c r="R199" s="262"/>
      <c r="S199" s="262"/>
      <c r="T199" s="26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4" t="s">
        <v>155</v>
      </c>
      <c r="AU199" s="264" t="s">
        <v>92</v>
      </c>
      <c r="AV199" s="13" t="s">
        <v>92</v>
      </c>
      <c r="AW199" s="13" t="s">
        <v>36</v>
      </c>
      <c r="AX199" s="13" t="s">
        <v>82</v>
      </c>
      <c r="AY199" s="264" t="s">
        <v>134</v>
      </c>
    </row>
    <row r="200" s="13" customFormat="1">
      <c r="A200" s="13"/>
      <c r="B200" s="254"/>
      <c r="C200" s="255"/>
      <c r="D200" s="248" t="s">
        <v>155</v>
      </c>
      <c r="E200" s="256" t="s">
        <v>1</v>
      </c>
      <c r="F200" s="257" t="s">
        <v>697</v>
      </c>
      <c r="G200" s="255"/>
      <c r="H200" s="258">
        <v>2.5</v>
      </c>
      <c r="I200" s="259"/>
      <c r="J200" s="255"/>
      <c r="K200" s="255"/>
      <c r="L200" s="260"/>
      <c r="M200" s="261"/>
      <c r="N200" s="262"/>
      <c r="O200" s="262"/>
      <c r="P200" s="262"/>
      <c r="Q200" s="262"/>
      <c r="R200" s="262"/>
      <c r="S200" s="262"/>
      <c r="T200" s="26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64" t="s">
        <v>155</v>
      </c>
      <c r="AU200" s="264" t="s">
        <v>92</v>
      </c>
      <c r="AV200" s="13" t="s">
        <v>92</v>
      </c>
      <c r="AW200" s="13" t="s">
        <v>36</v>
      </c>
      <c r="AX200" s="13" t="s">
        <v>82</v>
      </c>
      <c r="AY200" s="264" t="s">
        <v>134</v>
      </c>
    </row>
    <row r="201" s="13" customFormat="1">
      <c r="A201" s="13"/>
      <c r="B201" s="254"/>
      <c r="C201" s="255"/>
      <c r="D201" s="248" t="s">
        <v>155</v>
      </c>
      <c r="E201" s="256" t="s">
        <v>1</v>
      </c>
      <c r="F201" s="257" t="s">
        <v>698</v>
      </c>
      <c r="G201" s="255"/>
      <c r="H201" s="258">
        <v>3</v>
      </c>
      <c r="I201" s="259"/>
      <c r="J201" s="255"/>
      <c r="K201" s="255"/>
      <c r="L201" s="260"/>
      <c r="M201" s="261"/>
      <c r="N201" s="262"/>
      <c r="O201" s="262"/>
      <c r="P201" s="262"/>
      <c r="Q201" s="262"/>
      <c r="R201" s="262"/>
      <c r="S201" s="262"/>
      <c r="T201" s="26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4" t="s">
        <v>155</v>
      </c>
      <c r="AU201" s="264" t="s">
        <v>92</v>
      </c>
      <c r="AV201" s="13" t="s">
        <v>92</v>
      </c>
      <c r="AW201" s="13" t="s">
        <v>36</v>
      </c>
      <c r="AX201" s="13" t="s">
        <v>82</v>
      </c>
      <c r="AY201" s="264" t="s">
        <v>134</v>
      </c>
    </row>
    <row r="202" s="13" customFormat="1">
      <c r="A202" s="13"/>
      <c r="B202" s="254"/>
      <c r="C202" s="255"/>
      <c r="D202" s="248" t="s">
        <v>155</v>
      </c>
      <c r="E202" s="256" t="s">
        <v>1</v>
      </c>
      <c r="F202" s="257" t="s">
        <v>699</v>
      </c>
      <c r="G202" s="255"/>
      <c r="H202" s="258">
        <v>1.5</v>
      </c>
      <c r="I202" s="259"/>
      <c r="J202" s="255"/>
      <c r="K202" s="255"/>
      <c r="L202" s="260"/>
      <c r="M202" s="261"/>
      <c r="N202" s="262"/>
      <c r="O202" s="262"/>
      <c r="P202" s="262"/>
      <c r="Q202" s="262"/>
      <c r="R202" s="262"/>
      <c r="S202" s="262"/>
      <c r="T202" s="26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4" t="s">
        <v>155</v>
      </c>
      <c r="AU202" s="264" t="s">
        <v>92</v>
      </c>
      <c r="AV202" s="13" t="s">
        <v>92</v>
      </c>
      <c r="AW202" s="13" t="s">
        <v>36</v>
      </c>
      <c r="AX202" s="13" t="s">
        <v>82</v>
      </c>
      <c r="AY202" s="264" t="s">
        <v>134</v>
      </c>
    </row>
    <row r="203" s="13" customFormat="1">
      <c r="A203" s="13"/>
      <c r="B203" s="254"/>
      <c r="C203" s="255"/>
      <c r="D203" s="248" t="s">
        <v>155</v>
      </c>
      <c r="E203" s="256" t="s">
        <v>1</v>
      </c>
      <c r="F203" s="257" t="s">
        <v>700</v>
      </c>
      <c r="G203" s="255"/>
      <c r="H203" s="258">
        <v>6</v>
      </c>
      <c r="I203" s="259"/>
      <c r="J203" s="255"/>
      <c r="K203" s="255"/>
      <c r="L203" s="260"/>
      <c r="M203" s="261"/>
      <c r="N203" s="262"/>
      <c r="O203" s="262"/>
      <c r="P203" s="262"/>
      <c r="Q203" s="262"/>
      <c r="R203" s="262"/>
      <c r="S203" s="262"/>
      <c r="T203" s="26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64" t="s">
        <v>155</v>
      </c>
      <c r="AU203" s="264" t="s">
        <v>92</v>
      </c>
      <c r="AV203" s="13" t="s">
        <v>92</v>
      </c>
      <c r="AW203" s="13" t="s">
        <v>36</v>
      </c>
      <c r="AX203" s="13" t="s">
        <v>82</v>
      </c>
      <c r="AY203" s="264" t="s">
        <v>134</v>
      </c>
    </row>
    <row r="204" s="14" customFormat="1">
      <c r="A204" s="14"/>
      <c r="B204" s="265"/>
      <c r="C204" s="266"/>
      <c r="D204" s="248" t="s">
        <v>155</v>
      </c>
      <c r="E204" s="267" t="s">
        <v>1</v>
      </c>
      <c r="F204" s="268" t="s">
        <v>167</v>
      </c>
      <c r="G204" s="266"/>
      <c r="H204" s="269">
        <v>20.5</v>
      </c>
      <c r="I204" s="270"/>
      <c r="J204" s="266"/>
      <c r="K204" s="266"/>
      <c r="L204" s="271"/>
      <c r="M204" s="272"/>
      <c r="N204" s="273"/>
      <c r="O204" s="273"/>
      <c r="P204" s="273"/>
      <c r="Q204" s="273"/>
      <c r="R204" s="273"/>
      <c r="S204" s="273"/>
      <c r="T204" s="27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75" t="s">
        <v>155</v>
      </c>
      <c r="AU204" s="275" t="s">
        <v>92</v>
      </c>
      <c r="AV204" s="14" t="s">
        <v>141</v>
      </c>
      <c r="AW204" s="14" t="s">
        <v>36</v>
      </c>
      <c r="AX204" s="14" t="s">
        <v>90</v>
      </c>
      <c r="AY204" s="275" t="s">
        <v>134</v>
      </c>
    </row>
    <row r="205" s="2" customFormat="1" ht="16.5" customHeight="1">
      <c r="A205" s="40"/>
      <c r="B205" s="41"/>
      <c r="C205" s="235" t="s">
        <v>232</v>
      </c>
      <c r="D205" s="235" t="s">
        <v>137</v>
      </c>
      <c r="E205" s="236" t="s">
        <v>398</v>
      </c>
      <c r="F205" s="237" t="s">
        <v>399</v>
      </c>
      <c r="G205" s="238" t="s">
        <v>153</v>
      </c>
      <c r="H205" s="239">
        <v>113.22</v>
      </c>
      <c r="I205" s="240"/>
      <c r="J205" s="241">
        <f>ROUND(I205*H205,2)</f>
        <v>0</v>
      </c>
      <c r="K205" s="242"/>
      <c r="L205" s="43"/>
      <c r="M205" s="243" t="s">
        <v>1</v>
      </c>
      <c r="N205" s="244" t="s">
        <v>47</v>
      </c>
      <c r="O205" s="93"/>
      <c r="P205" s="245">
        <f>O205*H205</f>
        <v>0</v>
      </c>
      <c r="Q205" s="245">
        <v>0</v>
      </c>
      <c r="R205" s="245">
        <f>Q205*H205</f>
        <v>0</v>
      </c>
      <c r="S205" s="245">
        <v>0</v>
      </c>
      <c r="T205" s="24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47" t="s">
        <v>141</v>
      </c>
      <c r="AT205" s="247" t="s">
        <v>137</v>
      </c>
      <c r="AU205" s="247" t="s">
        <v>92</v>
      </c>
      <c r="AY205" s="17" t="s">
        <v>134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7" t="s">
        <v>90</v>
      </c>
      <c r="BK205" s="145">
        <f>ROUND(I205*H205,2)</f>
        <v>0</v>
      </c>
      <c r="BL205" s="17" t="s">
        <v>141</v>
      </c>
      <c r="BM205" s="247" t="s">
        <v>701</v>
      </c>
    </row>
    <row r="206" s="2" customFormat="1">
      <c r="A206" s="40"/>
      <c r="B206" s="41"/>
      <c r="C206" s="42"/>
      <c r="D206" s="248" t="s">
        <v>143</v>
      </c>
      <c r="E206" s="42"/>
      <c r="F206" s="249" t="s">
        <v>399</v>
      </c>
      <c r="G206" s="42"/>
      <c r="H206" s="42"/>
      <c r="I206" s="250"/>
      <c r="J206" s="42"/>
      <c r="K206" s="42"/>
      <c r="L206" s="43"/>
      <c r="M206" s="251"/>
      <c r="N206" s="252"/>
      <c r="O206" s="93"/>
      <c r="P206" s="93"/>
      <c r="Q206" s="93"/>
      <c r="R206" s="93"/>
      <c r="S206" s="93"/>
      <c r="T206" s="94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7" t="s">
        <v>143</v>
      </c>
      <c r="AU206" s="17" t="s">
        <v>92</v>
      </c>
    </row>
    <row r="207" s="2" customFormat="1">
      <c r="A207" s="40"/>
      <c r="B207" s="41"/>
      <c r="C207" s="42"/>
      <c r="D207" s="248" t="s">
        <v>144</v>
      </c>
      <c r="E207" s="42"/>
      <c r="F207" s="253" t="s">
        <v>401</v>
      </c>
      <c r="G207" s="42"/>
      <c r="H207" s="42"/>
      <c r="I207" s="250"/>
      <c r="J207" s="42"/>
      <c r="K207" s="42"/>
      <c r="L207" s="43"/>
      <c r="M207" s="251"/>
      <c r="N207" s="252"/>
      <c r="O207" s="93"/>
      <c r="P207" s="93"/>
      <c r="Q207" s="93"/>
      <c r="R207" s="93"/>
      <c r="S207" s="93"/>
      <c r="T207" s="94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7" t="s">
        <v>144</v>
      </c>
      <c r="AU207" s="17" t="s">
        <v>92</v>
      </c>
    </row>
    <row r="208" s="13" customFormat="1">
      <c r="A208" s="13"/>
      <c r="B208" s="254"/>
      <c r="C208" s="255"/>
      <c r="D208" s="248" t="s">
        <v>155</v>
      </c>
      <c r="E208" s="255"/>
      <c r="F208" s="257" t="s">
        <v>702</v>
      </c>
      <c r="G208" s="255"/>
      <c r="H208" s="258">
        <v>113.22</v>
      </c>
      <c r="I208" s="259"/>
      <c r="J208" s="255"/>
      <c r="K208" s="255"/>
      <c r="L208" s="260"/>
      <c r="M208" s="261"/>
      <c r="N208" s="262"/>
      <c r="O208" s="262"/>
      <c r="P208" s="262"/>
      <c r="Q208" s="262"/>
      <c r="R208" s="262"/>
      <c r="S208" s="262"/>
      <c r="T208" s="26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64" t="s">
        <v>155</v>
      </c>
      <c r="AU208" s="264" t="s">
        <v>92</v>
      </c>
      <c r="AV208" s="13" t="s">
        <v>92</v>
      </c>
      <c r="AW208" s="13" t="s">
        <v>4</v>
      </c>
      <c r="AX208" s="13" t="s">
        <v>90</v>
      </c>
      <c r="AY208" s="264" t="s">
        <v>134</v>
      </c>
    </row>
    <row r="209" s="2" customFormat="1" ht="24.15" customHeight="1">
      <c r="A209" s="40"/>
      <c r="B209" s="41"/>
      <c r="C209" s="276" t="s">
        <v>237</v>
      </c>
      <c r="D209" s="276" t="s">
        <v>228</v>
      </c>
      <c r="E209" s="277" t="s">
        <v>404</v>
      </c>
      <c r="F209" s="278" t="s">
        <v>405</v>
      </c>
      <c r="G209" s="279" t="s">
        <v>153</v>
      </c>
      <c r="H209" s="280">
        <v>113.22</v>
      </c>
      <c r="I209" s="281"/>
      <c r="J209" s="282">
        <f>ROUND(I209*H209,2)</f>
        <v>0</v>
      </c>
      <c r="K209" s="283"/>
      <c r="L209" s="284"/>
      <c r="M209" s="285" t="s">
        <v>1</v>
      </c>
      <c r="N209" s="286" t="s">
        <v>47</v>
      </c>
      <c r="O209" s="93"/>
      <c r="P209" s="245">
        <f>O209*H209</f>
        <v>0</v>
      </c>
      <c r="Q209" s="245">
        <v>0</v>
      </c>
      <c r="R209" s="245">
        <f>Q209*H209</f>
        <v>0</v>
      </c>
      <c r="S209" s="245">
        <v>0</v>
      </c>
      <c r="T209" s="24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47" t="s">
        <v>176</v>
      </c>
      <c r="AT209" s="247" t="s">
        <v>228</v>
      </c>
      <c r="AU209" s="247" t="s">
        <v>92</v>
      </c>
      <c r="AY209" s="17" t="s">
        <v>134</v>
      </c>
      <c r="BE209" s="145">
        <f>IF(N209="základní",J209,0)</f>
        <v>0</v>
      </c>
      <c r="BF209" s="145">
        <f>IF(N209="snížená",J209,0)</f>
        <v>0</v>
      </c>
      <c r="BG209" s="145">
        <f>IF(N209="zákl. přenesená",J209,0)</f>
        <v>0</v>
      </c>
      <c r="BH209" s="145">
        <f>IF(N209="sníž. přenesená",J209,0)</f>
        <v>0</v>
      </c>
      <c r="BI209" s="145">
        <f>IF(N209="nulová",J209,0)</f>
        <v>0</v>
      </c>
      <c r="BJ209" s="17" t="s">
        <v>90</v>
      </c>
      <c r="BK209" s="145">
        <f>ROUND(I209*H209,2)</f>
        <v>0</v>
      </c>
      <c r="BL209" s="17" t="s">
        <v>141</v>
      </c>
      <c r="BM209" s="247" t="s">
        <v>703</v>
      </c>
    </row>
    <row r="210" s="2" customFormat="1">
      <c r="A210" s="40"/>
      <c r="B210" s="41"/>
      <c r="C210" s="42"/>
      <c r="D210" s="248" t="s">
        <v>143</v>
      </c>
      <c r="E210" s="42"/>
      <c r="F210" s="249" t="s">
        <v>405</v>
      </c>
      <c r="G210" s="42"/>
      <c r="H210" s="42"/>
      <c r="I210" s="250"/>
      <c r="J210" s="42"/>
      <c r="K210" s="42"/>
      <c r="L210" s="43"/>
      <c r="M210" s="251"/>
      <c r="N210" s="252"/>
      <c r="O210" s="93"/>
      <c r="P210" s="93"/>
      <c r="Q210" s="93"/>
      <c r="R210" s="93"/>
      <c r="S210" s="93"/>
      <c r="T210" s="94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7" t="s">
        <v>143</v>
      </c>
      <c r="AU210" s="17" t="s">
        <v>92</v>
      </c>
    </row>
    <row r="211" s="2" customFormat="1">
      <c r="A211" s="40"/>
      <c r="B211" s="41"/>
      <c r="C211" s="42"/>
      <c r="D211" s="248" t="s">
        <v>144</v>
      </c>
      <c r="E211" s="42"/>
      <c r="F211" s="253" t="s">
        <v>407</v>
      </c>
      <c r="G211" s="42"/>
      <c r="H211" s="42"/>
      <c r="I211" s="250"/>
      <c r="J211" s="42"/>
      <c r="K211" s="42"/>
      <c r="L211" s="43"/>
      <c r="M211" s="251"/>
      <c r="N211" s="252"/>
      <c r="O211" s="93"/>
      <c r="P211" s="93"/>
      <c r="Q211" s="93"/>
      <c r="R211" s="93"/>
      <c r="S211" s="93"/>
      <c r="T211" s="94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7" t="s">
        <v>144</v>
      </c>
      <c r="AU211" s="17" t="s">
        <v>92</v>
      </c>
    </row>
    <row r="212" s="13" customFormat="1">
      <c r="A212" s="13"/>
      <c r="B212" s="254"/>
      <c r="C212" s="255"/>
      <c r="D212" s="248" t="s">
        <v>155</v>
      </c>
      <c r="E212" s="255"/>
      <c r="F212" s="257" t="s">
        <v>702</v>
      </c>
      <c r="G212" s="255"/>
      <c r="H212" s="258">
        <v>113.22</v>
      </c>
      <c r="I212" s="259"/>
      <c r="J212" s="255"/>
      <c r="K212" s="255"/>
      <c r="L212" s="260"/>
      <c r="M212" s="261"/>
      <c r="N212" s="262"/>
      <c r="O212" s="262"/>
      <c r="P212" s="262"/>
      <c r="Q212" s="262"/>
      <c r="R212" s="262"/>
      <c r="S212" s="262"/>
      <c r="T212" s="26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64" t="s">
        <v>155</v>
      </c>
      <c r="AU212" s="264" t="s">
        <v>92</v>
      </c>
      <c r="AV212" s="13" t="s">
        <v>92</v>
      </c>
      <c r="AW212" s="13" t="s">
        <v>4</v>
      </c>
      <c r="AX212" s="13" t="s">
        <v>90</v>
      </c>
      <c r="AY212" s="264" t="s">
        <v>134</v>
      </c>
    </row>
    <row r="213" s="2" customFormat="1" ht="16.5" customHeight="1">
      <c r="A213" s="40"/>
      <c r="B213" s="41"/>
      <c r="C213" s="276" t="s">
        <v>7</v>
      </c>
      <c r="D213" s="276" t="s">
        <v>228</v>
      </c>
      <c r="E213" s="277" t="s">
        <v>409</v>
      </c>
      <c r="F213" s="278" t="s">
        <v>410</v>
      </c>
      <c r="G213" s="279" t="s">
        <v>159</v>
      </c>
      <c r="H213" s="280">
        <v>22.199999999999999</v>
      </c>
      <c r="I213" s="281"/>
      <c r="J213" s="282">
        <f>ROUND(I213*H213,2)</f>
        <v>0</v>
      </c>
      <c r="K213" s="283"/>
      <c r="L213" s="284"/>
      <c r="M213" s="285" t="s">
        <v>1</v>
      </c>
      <c r="N213" s="286" t="s">
        <v>47</v>
      </c>
      <c r="O213" s="93"/>
      <c r="P213" s="245">
        <f>O213*H213</f>
        <v>0</v>
      </c>
      <c r="Q213" s="245">
        <v>0</v>
      </c>
      <c r="R213" s="245">
        <f>Q213*H213</f>
        <v>0</v>
      </c>
      <c r="S213" s="245">
        <v>0</v>
      </c>
      <c r="T213" s="24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47" t="s">
        <v>176</v>
      </c>
      <c r="AT213" s="247" t="s">
        <v>228</v>
      </c>
      <c r="AU213" s="247" t="s">
        <v>92</v>
      </c>
      <c r="AY213" s="17" t="s">
        <v>134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7" t="s">
        <v>90</v>
      </c>
      <c r="BK213" s="145">
        <f>ROUND(I213*H213,2)</f>
        <v>0</v>
      </c>
      <c r="BL213" s="17" t="s">
        <v>141</v>
      </c>
      <c r="BM213" s="247" t="s">
        <v>704</v>
      </c>
    </row>
    <row r="214" s="2" customFormat="1">
      <c r="A214" s="40"/>
      <c r="B214" s="41"/>
      <c r="C214" s="42"/>
      <c r="D214" s="248" t="s">
        <v>143</v>
      </c>
      <c r="E214" s="42"/>
      <c r="F214" s="249" t="s">
        <v>410</v>
      </c>
      <c r="G214" s="42"/>
      <c r="H214" s="42"/>
      <c r="I214" s="250"/>
      <c r="J214" s="42"/>
      <c r="K214" s="42"/>
      <c r="L214" s="43"/>
      <c r="M214" s="251"/>
      <c r="N214" s="252"/>
      <c r="O214" s="93"/>
      <c r="P214" s="93"/>
      <c r="Q214" s="93"/>
      <c r="R214" s="93"/>
      <c r="S214" s="93"/>
      <c r="T214" s="94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7" t="s">
        <v>143</v>
      </c>
      <c r="AU214" s="17" t="s">
        <v>92</v>
      </c>
    </row>
    <row r="215" s="13" customFormat="1">
      <c r="A215" s="13"/>
      <c r="B215" s="254"/>
      <c r="C215" s="255"/>
      <c r="D215" s="248" t="s">
        <v>155</v>
      </c>
      <c r="E215" s="256" t="s">
        <v>1</v>
      </c>
      <c r="F215" s="257" t="s">
        <v>705</v>
      </c>
      <c r="G215" s="255"/>
      <c r="H215" s="258">
        <v>22.199999999999999</v>
      </c>
      <c r="I215" s="259"/>
      <c r="J215" s="255"/>
      <c r="K215" s="255"/>
      <c r="L215" s="260"/>
      <c r="M215" s="261"/>
      <c r="N215" s="262"/>
      <c r="O215" s="262"/>
      <c r="P215" s="262"/>
      <c r="Q215" s="262"/>
      <c r="R215" s="262"/>
      <c r="S215" s="262"/>
      <c r="T215" s="26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4" t="s">
        <v>155</v>
      </c>
      <c r="AU215" s="264" t="s">
        <v>92</v>
      </c>
      <c r="AV215" s="13" t="s">
        <v>92</v>
      </c>
      <c r="AW215" s="13" t="s">
        <v>36</v>
      </c>
      <c r="AX215" s="13" t="s">
        <v>82</v>
      </c>
      <c r="AY215" s="264" t="s">
        <v>134</v>
      </c>
    </row>
    <row r="216" s="14" customFormat="1">
      <c r="A216" s="14"/>
      <c r="B216" s="265"/>
      <c r="C216" s="266"/>
      <c r="D216" s="248" t="s">
        <v>155</v>
      </c>
      <c r="E216" s="267" t="s">
        <v>1</v>
      </c>
      <c r="F216" s="268" t="s">
        <v>167</v>
      </c>
      <c r="G216" s="266"/>
      <c r="H216" s="269">
        <v>22.199999999999999</v>
      </c>
      <c r="I216" s="270"/>
      <c r="J216" s="266"/>
      <c r="K216" s="266"/>
      <c r="L216" s="271"/>
      <c r="M216" s="272"/>
      <c r="N216" s="273"/>
      <c r="O216" s="273"/>
      <c r="P216" s="273"/>
      <c r="Q216" s="273"/>
      <c r="R216" s="273"/>
      <c r="S216" s="273"/>
      <c r="T216" s="27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75" t="s">
        <v>155</v>
      </c>
      <c r="AU216" s="275" t="s">
        <v>92</v>
      </c>
      <c r="AV216" s="14" t="s">
        <v>141</v>
      </c>
      <c r="AW216" s="14" t="s">
        <v>36</v>
      </c>
      <c r="AX216" s="14" t="s">
        <v>90</v>
      </c>
      <c r="AY216" s="275" t="s">
        <v>134</v>
      </c>
    </row>
    <row r="217" s="12" customFormat="1" ht="22.8" customHeight="1">
      <c r="A217" s="12"/>
      <c r="B217" s="219"/>
      <c r="C217" s="220"/>
      <c r="D217" s="221" t="s">
        <v>81</v>
      </c>
      <c r="E217" s="233" t="s">
        <v>706</v>
      </c>
      <c r="F217" s="233" t="s">
        <v>707</v>
      </c>
      <c r="G217" s="220"/>
      <c r="H217" s="220"/>
      <c r="I217" s="223"/>
      <c r="J217" s="234">
        <f>BK217</f>
        <v>0</v>
      </c>
      <c r="K217" s="220"/>
      <c r="L217" s="225"/>
      <c r="M217" s="226"/>
      <c r="N217" s="227"/>
      <c r="O217" s="227"/>
      <c r="P217" s="228">
        <f>SUM(P218:P277)</f>
        <v>0</v>
      </c>
      <c r="Q217" s="227"/>
      <c r="R217" s="228">
        <f>SUM(R218:R277)</f>
        <v>0</v>
      </c>
      <c r="S217" s="227"/>
      <c r="T217" s="229">
        <f>SUM(T218:T277)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30" t="s">
        <v>90</v>
      </c>
      <c r="AT217" s="231" t="s">
        <v>81</v>
      </c>
      <c r="AU217" s="231" t="s">
        <v>90</v>
      </c>
      <c r="AY217" s="230" t="s">
        <v>134</v>
      </c>
      <c r="BK217" s="232">
        <f>SUM(BK218:BK277)</f>
        <v>0</v>
      </c>
    </row>
    <row r="218" s="2" customFormat="1" ht="16.5" customHeight="1">
      <c r="A218" s="40"/>
      <c r="B218" s="41"/>
      <c r="C218" s="235" t="s">
        <v>246</v>
      </c>
      <c r="D218" s="235" t="s">
        <v>137</v>
      </c>
      <c r="E218" s="236" t="s">
        <v>708</v>
      </c>
      <c r="F218" s="237" t="s">
        <v>709</v>
      </c>
      <c r="G218" s="238" t="s">
        <v>292</v>
      </c>
      <c r="H218" s="239">
        <v>1</v>
      </c>
      <c r="I218" s="240"/>
      <c r="J218" s="241">
        <f>ROUND(I218*H218,2)</f>
        <v>0</v>
      </c>
      <c r="K218" s="242"/>
      <c r="L218" s="43"/>
      <c r="M218" s="243" t="s">
        <v>1</v>
      </c>
      <c r="N218" s="244" t="s">
        <v>47</v>
      </c>
      <c r="O218" s="93"/>
      <c r="P218" s="245">
        <f>O218*H218</f>
        <v>0</v>
      </c>
      <c r="Q218" s="245">
        <v>0</v>
      </c>
      <c r="R218" s="245">
        <f>Q218*H218</f>
        <v>0</v>
      </c>
      <c r="S218" s="245">
        <v>0</v>
      </c>
      <c r="T218" s="24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47" t="s">
        <v>141</v>
      </c>
      <c r="AT218" s="247" t="s">
        <v>137</v>
      </c>
      <c r="AU218" s="247" t="s">
        <v>92</v>
      </c>
      <c r="AY218" s="17" t="s">
        <v>134</v>
      </c>
      <c r="BE218" s="145">
        <f>IF(N218="základní",J218,0)</f>
        <v>0</v>
      </c>
      <c r="BF218" s="145">
        <f>IF(N218="snížená",J218,0)</f>
        <v>0</v>
      </c>
      <c r="BG218" s="145">
        <f>IF(N218="zákl. přenesená",J218,0)</f>
        <v>0</v>
      </c>
      <c r="BH218" s="145">
        <f>IF(N218="sníž. přenesená",J218,0)</f>
        <v>0</v>
      </c>
      <c r="BI218" s="145">
        <f>IF(N218="nulová",J218,0)</f>
        <v>0</v>
      </c>
      <c r="BJ218" s="17" t="s">
        <v>90</v>
      </c>
      <c r="BK218" s="145">
        <f>ROUND(I218*H218,2)</f>
        <v>0</v>
      </c>
      <c r="BL218" s="17" t="s">
        <v>141</v>
      </c>
      <c r="BM218" s="247" t="s">
        <v>710</v>
      </c>
    </row>
    <row r="219" s="2" customFormat="1">
      <c r="A219" s="40"/>
      <c r="B219" s="41"/>
      <c r="C219" s="42"/>
      <c r="D219" s="248" t="s">
        <v>143</v>
      </c>
      <c r="E219" s="42"/>
      <c r="F219" s="249" t="s">
        <v>711</v>
      </c>
      <c r="G219" s="42"/>
      <c r="H219" s="42"/>
      <c r="I219" s="250"/>
      <c r="J219" s="42"/>
      <c r="K219" s="42"/>
      <c r="L219" s="43"/>
      <c r="M219" s="251"/>
      <c r="N219" s="252"/>
      <c r="O219" s="93"/>
      <c r="P219" s="93"/>
      <c r="Q219" s="93"/>
      <c r="R219" s="93"/>
      <c r="S219" s="93"/>
      <c r="T219" s="94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7" t="s">
        <v>143</v>
      </c>
      <c r="AU219" s="17" t="s">
        <v>92</v>
      </c>
    </row>
    <row r="220" s="2" customFormat="1">
      <c r="A220" s="40"/>
      <c r="B220" s="41"/>
      <c r="C220" s="42"/>
      <c r="D220" s="248" t="s">
        <v>144</v>
      </c>
      <c r="E220" s="42"/>
      <c r="F220" s="253" t="s">
        <v>712</v>
      </c>
      <c r="G220" s="42"/>
      <c r="H220" s="42"/>
      <c r="I220" s="250"/>
      <c r="J220" s="42"/>
      <c r="K220" s="42"/>
      <c r="L220" s="43"/>
      <c r="M220" s="251"/>
      <c r="N220" s="252"/>
      <c r="O220" s="93"/>
      <c r="P220" s="93"/>
      <c r="Q220" s="93"/>
      <c r="R220" s="93"/>
      <c r="S220" s="93"/>
      <c r="T220" s="94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7" t="s">
        <v>144</v>
      </c>
      <c r="AU220" s="17" t="s">
        <v>92</v>
      </c>
    </row>
    <row r="221" s="2" customFormat="1" ht="16.5" customHeight="1">
      <c r="A221" s="40"/>
      <c r="B221" s="41"/>
      <c r="C221" s="235" t="s">
        <v>252</v>
      </c>
      <c r="D221" s="235" t="s">
        <v>137</v>
      </c>
      <c r="E221" s="236" t="s">
        <v>713</v>
      </c>
      <c r="F221" s="237" t="s">
        <v>714</v>
      </c>
      <c r="G221" s="238" t="s">
        <v>292</v>
      </c>
      <c r="H221" s="239">
        <v>1</v>
      </c>
      <c r="I221" s="240"/>
      <c r="J221" s="241">
        <f>ROUND(I221*H221,2)</f>
        <v>0</v>
      </c>
      <c r="K221" s="242"/>
      <c r="L221" s="43"/>
      <c r="M221" s="243" t="s">
        <v>1</v>
      </c>
      <c r="N221" s="244" t="s">
        <v>47</v>
      </c>
      <c r="O221" s="93"/>
      <c r="P221" s="245">
        <f>O221*H221</f>
        <v>0</v>
      </c>
      <c r="Q221" s="245">
        <v>0</v>
      </c>
      <c r="R221" s="245">
        <f>Q221*H221</f>
        <v>0</v>
      </c>
      <c r="S221" s="245">
        <v>0</v>
      </c>
      <c r="T221" s="24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47" t="s">
        <v>141</v>
      </c>
      <c r="AT221" s="247" t="s">
        <v>137</v>
      </c>
      <c r="AU221" s="247" t="s">
        <v>92</v>
      </c>
      <c r="AY221" s="17" t="s">
        <v>134</v>
      </c>
      <c r="BE221" s="145">
        <f>IF(N221="základní",J221,0)</f>
        <v>0</v>
      </c>
      <c r="BF221" s="145">
        <f>IF(N221="snížená",J221,0)</f>
        <v>0</v>
      </c>
      <c r="BG221" s="145">
        <f>IF(N221="zákl. přenesená",J221,0)</f>
        <v>0</v>
      </c>
      <c r="BH221" s="145">
        <f>IF(N221="sníž. přenesená",J221,0)</f>
        <v>0</v>
      </c>
      <c r="BI221" s="145">
        <f>IF(N221="nulová",J221,0)</f>
        <v>0</v>
      </c>
      <c r="BJ221" s="17" t="s">
        <v>90</v>
      </c>
      <c r="BK221" s="145">
        <f>ROUND(I221*H221,2)</f>
        <v>0</v>
      </c>
      <c r="BL221" s="17" t="s">
        <v>141</v>
      </c>
      <c r="BM221" s="247" t="s">
        <v>715</v>
      </c>
    </row>
    <row r="222" s="2" customFormat="1">
      <c r="A222" s="40"/>
      <c r="B222" s="41"/>
      <c r="C222" s="42"/>
      <c r="D222" s="248" t="s">
        <v>143</v>
      </c>
      <c r="E222" s="42"/>
      <c r="F222" s="249" t="s">
        <v>714</v>
      </c>
      <c r="G222" s="42"/>
      <c r="H222" s="42"/>
      <c r="I222" s="250"/>
      <c r="J222" s="42"/>
      <c r="K222" s="42"/>
      <c r="L222" s="43"/>
      <c r="M222" s="251"/>
      <c r="N222" s="252"/>
      <c r="O222" s="93"/>
      <c r="P222" s="93"/>
      <c r="Q222" s="93"/>
      <c r="R222" s="93"/>
      <c r="S222" s="93"/>
      <c r="T222" s="94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7" t="s">
        <v>143</v>
      </c>
      <c r="AU222" s="17" t="s">
        <v>92</v>
      </c>
    </row>
    <row r="223" s="2" customFormat="1">
      <c r="A223" s="40"/>
      <c r="B223" s="41"/>
      <c r="C223" s="42"/>
      <c r="D223" s="248" t="s">
        <v>144</v>
      </c>
      <c r="E223" s="42"/>
      <c r="F223" s="253" t="s">
        <v>712</v>
      </c>
      <c r="G223" s="42"/>
      <c r="H223" s="42"/>
      <c r="I223" s="250"/>
      <c r="J223" s="42"/>
      <c r="K223" s="42"/>
      <c r="L223" s="43"/>
      <c r="M223" s="251"/>
      <c r="N223" s="252"/>
      <c r="O223" s="93"/>
      <c r="P223" s="93"/>
      <c r="Q223" s="93"/>
      <c r="R223" s="93"/>
      <c r="S223" s="93"/>
      <c r="T223" s="94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7" t="s">
        <v>144</v>
      </c>
      <c r="AU223" s="17" t="s">
        <v>92</v>
      </c>
    </row>
    <row r="224" s="2" customFormat="1" ht="16.5" customHeight="1">
      <c r="A224" s="40"/>
      <c r="B224" s="41"/>
      <c r="C224" s="235" t="s">
        <v>258</v>
      </c>
      <c r="D224" s="235" t="s">
        <v>137</v>
      </c>
      <c r="E224" s="236" t="s">
        <v>716</v>
      </c>
      <c r="F224" s="237" t="s">
        <v>717</v>
      </c>
      <c r="G224" s="238" t="s">
        <v>292</v>
      </c>
      <c r="H224" s="239">
        <v>1</v>
      </c>
      <c r="I224" s="240"/>
      <c r="J224" s="241">
        <f>ROUND(I224*H224,2)</f>
        <v>0</v>
      </c>
      <c r="K224" s="242"/>
      <c r="L224" s="43"/>
      <c r="M224" s="243" t="s">
        <v>1</v>
      </c>
      <c r="N224" s="244" t="s">
        <v>47</v>
      </c>
      <c r="O224" s="93"/>
      <c r="P224" s="245">
        <f>O224*H224</f>
        <v>0</v>
      </c>
      <c r="Q224" s="245">
        <v>0</v>
      </c>
      <c r="R224" s="245">
        <f>Q224*H224</f>
        <v>0</v>
      </c>
      <c r="S224" s="245">
        <v>0</v>
      </c>
      <c r="T224" s="24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47" t="s">
        <v>141</v>
      </c>
      <c r="AT224" s="247" t="s">
        <v>137</v>
      </c>
      <c r="AU224" s="247" t="s">
        <v>92</v>
      </c>
      <c r="AY224" s="17" t="s">
        <v>134</v>
      </c>
      <c r="BE224" s="145">
        <f>IF(N224="základní",J224,0)</f>
        <v>0</v>
      </c>
      <c r="BF224" s="145">
        <f>IF(N224="snížená",J224,0)</f>
        <v>0</v>
      </c>
      <c r="BG224" s="145">
        <f>IF(N224="zákl. přenesená",J224,0)</f>
        <v>0</v>
      </c>
      <c r="BH224" s="145">
        <f>IF(N224="sníž. přenesená",J224,0)</f>
        <v>0</v>
      </c>
      <c r="BI224" s="145">
        <f>IF(N224="nulová",J224,0)</f>
        <v>0</v>
      </c>
      <c r="BJ224" s="17" t="s">
        <v>90</v>
      </c>
      <c r="BK224" s="145">
        <f>ROUND(I224*H224,2)</f>
        <v>0</v>
      </c>
      <c r="BL224" s="17" t="s">
        <v>141</v>
      </c>
      <c r="BM224" s="247" t="s">
        <v>718</v>
      </c>
    </row>
    <row r="225" s="2" customFormat="1">
      <c r="A225" s="40"/>
      <c r="B225" s="41"/>
      <c r="C225" s="42"/>
      <c r="D225" s="248" t="s">
        <v>143</v>
      </c>
      <c r="E225" s="42"/>
      <c r="F225" s="249" t="s">
        <v>719</v>
      </c>
      <c r="G225" s="42"/>
      <c r="H225" s="42"/>
      <c r="I225" s="250"/>
      <c r="J225" s="42"/>
      <c r="K225" s="42"/>
      <c r="L225" s="43"/>
      <c r="M225" s="251"/>
      <c r="N225" s="252"/>
      <c r="O225" s="93"/>
      <c r="P225" s="93"/>
      <c r="Q225" s="93"/>
      <c r="R225" s="93"/>
      <c r="S225" s="93"/>
      <c r="T225" s="94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7" t="s">
        <v>143</v>
      </c>
      <c r="AU225" s="17" t="s">
        <v>92</v>
      </c>
    </row>
    <row r="226" s="2" customFormat="1">
      <c r="A226" s="40"/>
      <c r="B226" s="41"/>
      <c r="C226" s="42"/>
      <c r="D226" s="248" t="s">
        <v>144</v>
      </c>
      <c r="E226" s="42"/>
      <c r="F226" s="253" t="s">
        <v>712</v>
      </c>
      <c r="G226" s="42"/>
      <c r="H226" s="42"/>
      <c r="I226" s="250"/>
      <c r="J226" s="42"/>
      <c r="K226" s="42"/>
      <c r="L226" s="43"/>
      <c r="M226" s="251"/>
      <c r="N226" s="252"/>
      <c r="O226" s="93"/>
      <c r="P226" s="93"/>
      <c r="Q226" s="93"/>
      <c r="R226" s="93"/>
      <c r="S226" s="93"/>
      <c r="T226" s="94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7" t="s">
        <v>144</v>
      </c>
      <c r="AU226" s="17" t="s">
        <v>92</v>
      </c>
    </row>
    <row r="227" s="2" customFormat="1" ht="16.5" customHeight="1">
      <c r="A227" s="40"/>
      <c r="B227" s="41"/>
      <c r="C227" s="235" t="s">
        <v>264</v>
      </c>
      <c r="D227" s="235" t="s">
        <v>137</v>
      </c>
      <c r="E227" s="236" t="s">
        <v>720</v>
      </c>
      <c r="F227" s="237" t="s">
        <v>721</v>
      </c>
      <c r="G227" s="238" t="s">
        <v>292</v>
      </c>
      <c r="H227" s="239">
        <v>1</v>
      </c>
      <c r="I227" s="240"/>
      <c r="J227" s="241">
        <f>ROUND(I227*H227,2)</f>
        <v>0</v>
      </c>
      <c r="K227" s="242"/>
      <c r="L227" s="43"/>
      <c r="M227" s="243" t="s">
        <v>1</v>
      </c>
      <c r="N227" s="244" t="s">
        <v>47</v>
      </c>
      <c r="O227" s="93"/>
      <c r="P227" s="245">
        <f>O227*H227</f>
        <v>0</v>
      </c>
      <c r="Q227" s="245">
        <v>0</v>
      </c>
      <c r="R227" s="245">
        <f>Q227*H227</f>
        <v>0</v>
      </c>
      <c r="S227" s="245">
        <v>0</v>
      </c>
      <c r="T227" s="24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47" t="s">
        <v>141</v>
      </c>
      <c r="AT227" s="247" t="s">
        <v>137</v>
      </c>
      <c r="AU227" s="247" t="s">
        <v>92</v>
      </c>
      <c r="AY227" s="17" t="s">
        <v>134</v>
      </c>
      <c r="BE227" s="145">
        <f>IF(N227="základní",J227,0)</f>
        <v>0</v>
      </c>
      <c r="BF227" s="145">
        <f>IF(N227="snížená",J227,0)</f>
        <v>0</v>
      </c>
      <c r="BG227" s="145">
        <f>IF(N227="zákl. přenesená",J227,0)</f>
        <v>0</v>
      </c>
      <c r="BH227" s="145">
        <f>IF(N227="sníž. přenesená",J227,0)</f>
        <v>0</v>
      </c>
      <c r="BI227" s="145">
        <f>IF(N227="nulová",J227,0)</f>
        <v>0</v>
      </c>
      <c r="BJ227" s="17" t="s">
        <v>90</v>
      </c>
      <c r="BK227" s="145">
        <f>ROUND(I227*H227,2)</f>
        <v>0</v>
      </c>
      <c r="BL227" s="17" t="s">
        <v>141</v>
      </c>
      <c r="BM227" s="247" t="s">
        <v>722</v>
      </c>
    </row>
    <row r="228" s="2" customFormat="1">
      <c r="A228" s="40"/>
      <c r="B228" s="41"/>
      <c r="C228" s="42"/>
      <c r="D228" s="248" t="s">
        <v>143</v>
      </c>
      <c r="E228" s="42"/>
      <c r="F228" s="249" t="s">
        <v>721</v>
      </c>
      <c r="G228" s="42"/>
      <c r="H228" s="42"/>
      <c r="I228" s="250"/>
      <c r="J228" s="42"/>
      <c r="K228" s="42"/>
      <c r="L228" s="43"/>
      <c r="M228" s="251"/>
      <c r="N228" s="252"/>
      <c r="O228" s="93"/>
      <c r="P228" s="93"/>
      <c r="Q228" s="93"/>
      <c r="R228" s="93"/>
      <c r="S228" s="93"/>
      <c r="T228" s="94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7" t="s">
        <v>143</v>
      </c>
      <c r="AU228" s="17" t="s">
        <v>92</v>
      </c>
    </row>
    <row r="229" s="2" customFormat="1">
      <c r="A229" s="40"/>
      <c r="B229" s="41"/>
      <c r="C229" s="42"/>
      <c r="D229" s="248" t="s">
        <v>144</v>
      </c>
      <c r="E229" s="42"/>
      <c r="F229" s="253" t="s">
        <v>712</v>
      </c>
      <c r="G229" s="42"/>
      <c r="H229" s="42"/>
      <c r="I229" s="250"/>
      <c r="J229" s="42"/>
      <c r="K229" s="42"/>
      <c r="L229" s="43"/>
      <c r="M229" s="251"/>
      <c r="N229" s="252"/>
      <c r="O229" s="93"/>
      <c r="P229" s="93"/>
      <c r="Q229" s="93"/>
      <c r="R229" s="93"/>
      <c r="S229" s="93"/>
      <c r="T229" s="94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7" t="s">
        <v>144</v>
      </c>
      <c r="AU229" s="17" t="s">
        <v>92</v>
      </c>
    </row>
    <row r="230" s="2" customFormat="1" ht="16.5" customHeight="1">
      <c r="A230" s="40"/>
      <c r="B230" s="41"/>
      <c r="C230" s="235" t="s">
        <v>270</v>
      </c>
      <c r="D230" s="235" t="s">
        <v>137</v>
      </c>
      <c r="E230" s="236" t="s">
        <v>723</v>
      </c>
      <c r="F230" s="237" t="s">
        <v>724</v>
      </c>
      <c r="G230" s="238" t="s">
        <v>292</v>
      </c>
      <c r="H230" s="239">
        <v>1</v>
      </c>
      <c r="I230" s="240"/>
      <c r="J230" s="241">
        <f>ROUND(I230*H230,2)</f>
        <v>0</v>
      </c>
      <c r="K230" s="242"/>
      <c r="L230" s="43"/>
      <c r="M230" s="243" t="s">
        <v>1</v>
      </c>
      <c r="N230" s="244" t="s">
        <v>47</v>
      </c>
      <c r="O230" s="93"/>
      <c r="P230" s="245">
        <f>O230*H230</f>
        <v>0</v>
      </c>
      <c r="Q230" s="245">
        <v>0</v>
      </c>
      <c r="R230" s="245">
        <f>Q230*H230</f>
        <v>0</v>
      </c>
      <c r="S230" s="245">
        <v>0</v>
      </c>
      <c r="T230" s="24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47" t="s">
        <v>141</v>
      </c>
      <c r="AT230" s="247" t="s">
        <v>137</v>
      </c>
      <c r="AU230" s="247" t="s">
        <v>92</v>
      </c>
      <c r="AY230" s="17" t="s">
        <v>134</v>
      </c>
      <c r="BE230" s="145">
        <f>IF(N230="základní",J230,0)</f>
        <v>0</v>
      </c>
      <c r="BF230" s="145">
        <f>IF(N230="snížená",J230,0)</f>
        <v>0</v>
      </c>
      <c r="BG230" s="145">
        <f>IF(N230="zákl. přenesená",J230,0)</f>
        <v>0</v>
      </c>
      <c r="BH230" s="145">
        <f>IF(N230="sníž. přenesená",J230,0)</f>
        <v>0</v>
      </c>
      <c r="BI230" s="145">
        <f>IF(N230="nulová",J230,0)</f>
        <v>0</v>
      </c>
      <c r="BJ230" s="17" t="s">
        <v>90</v>
      </c>
      <c r="BK230" s="145">
        <f>ROUND(I230*H230,2)</f>
        <v>0</v>
      </c>
      <c r="BL230" s="17" t="s">
        <v>141</v>
      </c>
      <c r="BM230" s="247" t="s">
        <v>725</v>
      </c>
    </row>
    <row r="231" s="2" customFormat="1">
      <c r="A231" s="40"/>
      <c r="B231" s="41"/>
      <c r="C231" s="42"/>
      <c r="D231" s="248" t="s">
        <v>143</v>
      </c>
      <c r="E231" s="42"/>
      <c r="F231" s="249" t="s">
        <v>724</v>
      </c>
      <c r="G231" s="42"/>
      <c r="H231" s="42"/>
      <c r="I231" s="250"/>
      <c r="J231" s="42"/>
      <c r="K231" s="42"/>
      <c r="L231" s="43"/>
      <c r="M231" s="251"/>
      <c r="N231" s="252"/>
      <c r="O231" s="93"/>
      <c r="P231" s="93"/>
      <c r="Q231" s="93"/>
      <c r="R231" s="93"/>
      <c r="S231" s="93"/>
      <c r="T231" s="94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7" t="s">
        <v>143</v>
      </c>
      <c r="AU231" s="17" t="s">
        <v>92</v>
      </c>
    </row>
    <row r="232" s="2" customFormat="1">
      <c r="A232" s="40"/>
      <c r="B232" s="41"/>
      <c r="C232" s="42"/>
      <c r="D232" s="248" t="s">
        <v>144</v>
      </c>
      <c r="E232" s="42"/>
      <c r="F232" s="253" t="s">
        <v>712</v>
      </c>
      <c r="G232" s="42"/>
      <c r="H232" s="42"/>
      <c r="I232" s="250"/>
      <c r="J232" s="42"/>
      <c r="K232" s="42"/>
      <c r="L232" s="43"/>
      <c r="M232" s="251"/>
      <c r="N232" s="252"/>
      <c r="O232" s="93"/>
      <c r="P232" s="93"/>
      <c r="Q232" s="93"/>
      <c r="R232" s="93"/>
      <c r="S232" s="93"/>
      <c r="T232" s="94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7" t="s">
        <v>144</v>
      </c>
      <c r="AU232" s="17" t="s">
        <v>92</v>
      </c>
    </row>
    <row r="233" s="2" customFormat="1" ht="16.5" customHeight="1">
      <c r="A233" s="40"/>
      <c r="B233" s="41"/>
      <c r="C233" s="235" t="s">
        <v>275</v>
      </c>
      <c r="D233" s="235" t="s">
        <v>137</v>
      </c>
      <c r="E233" s="236" t="s">
        <v>726</v>
      </c>
      <c r="F233" s="237" t="s">
        <v>727</v>
      </c>
      <c r="G233" s="238" t="s">
        <v>292</v>
      </c>
      <c r="H233" s="239">
        <v>1</v>
      </c>
      <c r="I233" s="240"/>
      <c r="J233" s="241">
        <f>ROUND(I233*H233,2)</f>
        <v>0</v>
      </c>
      <c r="K233" s="242"/>
      <c r="L233" s="43"/>
      <c r="M233" s="243" t="s">
        <v>1</v>
      </c>
      <c r="N233" s="244" t="s">
        <v>47</v>
      </c>
      <c r="O233" s="93"/>
      <c r="P233" s="245">
        <f>O233*H233</f>
        <v>0</v>
      </c>
      <c r="Q233" s="245">
        <v>0</v>
      </c>
      <c r="R233" s="245">
        <f>Q233*H233</f>
        <v>0</v>
      </c>
      <c r="S233" s="245">
        <v>0</v>
      </c>
      <c r="T233" s="24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47" t="s">
        <v>141</v>
      </c>
      <c r="AT233" s="247" t="s">
        <v>137</v>
      </c>
      <c r="AU233" s="247" t="s">
        <v>92</v>
      </c>
      <c r="AY233" s="17" t="s">
        <v>134</v>
      </c>
      <c r="BE233" s="145">
        <f>IF(N233="základní",J233,0)</f>
        <v>0</v>
      </c>
      <c r="BF233" s="145">
        <f>IF(N233="snížená",J233,0)</f>
        <v>0</v>
      </c>
      <c r="BG233" s="145">
        <f>IF(N233="zákl. přenesená",J233,0)</f>
        <v>0</v>
      </c>
      <c r="BH233" s="145">
        <f>IF(N233="sníž. přenesená",J233,0)</f>
        <v>0</v>
      </c>
      <c r="BI233" s="145">
        <f>IF(N233="nulová",J233,0)</f>
        <v>0</v>
      </c>
      <c r="BJ233" s="17" t="s">
        <v>90</v>
      </c>
      <c r="BK233" s="145">
        <f>ROUND(I233*H233,2)</f>
        <v>0</v>
      </c>
      <c r="BL233" s="17" t="s">
        <v>141</v>
      </c>
      <c r="BM233" s="247" t="s">
        <v>728</v>
      </c>
    </row>
    <row r="234" s="2" customFormat="1">
      <c r="A234" s="40"/>
      <c r="B234" s="41"/>
      <c r="C234" s="42"/>
      <c r="D234" s="248" t="s">
        <v>143</v>
      </c>
      <c r="E234" s="42"/>
      <c r="F234" s="249" t="s">
        <v>727</v>
      </c>
      <c r="G234" s="42"/>
      <c r="H234" s="42"/>
      <c r="I234" s="250"/>
      <c r="J234" s="42"/>
      <c r="K234" s="42"/>
      <c r="L234" s="43"/>
      <c r="M234" s="251"/>
      <c r="N234" s="252"/>
      <c r="O234" s="93"/>
      <c r="P234" s="93"/>
      <c r="Q234" s="93"/>
      <c r="R234" s="93"/>
      <c r="S234" s="93"/>
      <c r="T234" s="94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7" t="s">
        <v>143</v>
      </c>
      <c r="AU234" s="17" t="s">
        <v>92</v>
      </c>
    </row>
    <row r="235" s="2" customFormat="1">
      <c r="A235" s="40"/>
      <c r="B235" s="41"/>
      <c r="C235" s="42"/>
      <c r="D235" s="248" t="s">
        <v>144</v>
      </c>
      <c r="E235" s="42"/>
      <c r="F235" s="253" t="s">
        <v>712</v>
      </c>
      <c r="G235" s="42"/>
      <c r="H235" s="42"/>
      <c r="I235" s="250"/>
      <c r="J235" s="42"/>
      <c r="K235" s="42"/>
      <c r="L235" s="43"/>
      <c r="M235" s="251"/>
      <c r="N235" s="252"/>
      <c r="O235" s="93"/>
      <c r="P235" s="93"/>
      <c r="Q235" s="93"/>
      <c r="R235" s="93"/>
      <c r="S235" s="93"/>
      <c r="T235" s="94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7" t="s">
        <v>144</v>
      </c>
      <c r="AU235" s="17" t="s">
        <v>92</v>
      </c>
    </row>
    <row r="236" s="2" customFormat="1" ht="16.5" customHeight="1">
      <c r="A236" s="40"/>
      <c r="B236" s="41"/>
      <c r="C236" s="235" t="s">
        <v>280</v>
      </c>
      <c r="D236" s="235" t="s">
        <v>137</v>
      </c>
      <c r="E236" s="236" t="s">
        <v>729</v>
      </c>
      <c r="F236" s="237" t="s">
        <v>730</v>
      </c>
      <c r="G236" s="238" t="s">
        <v>292</v>
      </c>
      <c r="H236" s="239">
        <v>1</v>
      </c>
      <c r="I236" s="240"/>
      <c r="J236" s="241">
        <f>ROUND(I236*H236,2)</f>
        <v>0</v>
      </c>
      <c r="K236" s="242"/>
      <c r="L236" s="43"/>
      <c r="M236" s="243" t="s">
        <v>1</v>
      </c>
      <c r="N236" s="244" t="s">
        <v>47</v>
      </c>
      <c r="O236" s="93"/>
      <c r="P236" s="245">
        <f>O236*H236</f>
        <v>0</v>
      </c>
      <c r="Q236" s="245">
        <v>0</v>
      </c>
      <c r="R236" s="245">
        <f>Q236*H236</f>
        <v>0</v>
      </c>
      <c r="S236" s="245">
        <v>0</v>
      </c>
      <c r="T236" s="24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47" t="s">
        <v>141</v>
      </c>
      <c r="AT236" s="247" t="s">
        <v>137</v>
      </c>
      <c r="AU236" s="247" t="s">
        <v>92</v>
      </c>
      <c r="AY236" s="17" t="s">
        <v>134</v>
      </c>
      <c r="BE236" s="145">
        <f>IF(N236="základní",J236,0)</f>
        <v>0</v>
      </c>
      <c r="BF236" s="145">
        <f>IF(N236="snížená",J236,0)</f>
        <v>0</v>
      </c>
      <c r="BG236" s="145">
        <f>IF(N236="zákl. přenesená",J236,0)</f>
        <v>0</v>
      </c>
      <c r="BH236" s="145">
        <f>IF(N236="sníž. přenesená",J236,0)</f>
        <v>0</v>
      </c>
      <c r="BI236" s="145">
        <f>IF(N236="nulová",J236,0)</f>
        <v>0</v>
      </c>
      <c r="BJ236" s="17" t="s">
        <v>90</v>
      </c>
      <c r="BK236" s="145">
        <f>ROUND(I236*H236,2)</f>
        <v>0</v>
      </c>
      <c r="BL236" s="17" t="s">
        <v>141</v>
      </c>
      <c r="BM236" s="247" t="s">
        <v>731</v>
      </c>
    </row>
    <row r="237" s="2" customFormat="1">
      <c r="A237" s="40"/>
      <c r="B237" s="41"/>
      <c r="C237" s="42"/>
      <c r="D237" s="248" t="s">
        <v>143</v>
      </c>
      <c r="E237" s="42"/>
      <c r="F237" s="249" t="s">
        <v>730</v>
      </c>
      <c r="G237" s="42"/>
      <c r="H237" s="42"/>
      <c r="I237" s="250"/>
      <c r="J237" s="42"/>
      <c r="K237" s="42"/>
      <c r="L237" s="43"/>
      <c r="M237" s="251"/>
      <c r="N237" s="252"/>
      <c r="O237" s="93"/>
      <c r="P237" s="93"/>
      <c r="Q237" s="93"/>
      <c r="R237" s="93"/>
      <c r="S237" s="93"/>
      <c r="T237" s="94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7" t="s">
        <v>143</v>
      </c>
      <c r="AU237" s="17" t="s">
        <v>92</v>
      </c>
    </row>
    <row r="238" s="2" customFormat="1">
      <c r="A238" s="40"/>
      <c r="B238" s="41"/>
      <c r="C238" s="42"/>
      <c r="D238" s="248" t="s">
        <v>144</v>
      </c>
      <c r="E238" s="42"/>
      <c r="F238" s="253" t="s">
        <v>712</v>
      </c>
      <c r="G238" s="42"/>
      <c r="H238" s="42"/>
      <c r="I238" s="250"/>
      <c r="J238" s="42"/>
      <c r="K238" s="42"/>
      <c r="L238" s="43"/>
      <c r="M238" s="251"/>
      <c r="N238" s="252"/>
      <c r="O238" s="93"/>
      <c r="P238" s="93"/>
      <c r="Q238" s="93"/>
      <c r="R238" s="93"/>
      <c r="S238" s="93"/>
      <c r="T238" s="94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7" t="s">
        <v>144</v>
      </c>
      <c r="AU238" s="17" t="s">
        <v>92</v>
      </c>
    </row>
    <row r="239" s="2" customFormat="1" ht="16.5" customHeight="1">
      <c r="A239" s="40"/>
      <c r="B239" s="41"/>
      <c r="C239" s="235" t="s">
        <v>285</v>
      </c>
      <c r="D239" s="235" t="s">
        <v>137</v>
      </c>
      <c r="E239" s="236" t="s">
        <v>732</v>
      </c>
      <c r="F239" s="237" t="s">
        <v>733</v>
      </c>
      <c r="G239" s="238" t="s">
        <v>292</v>
      </c>
      <c r="H239" s="239">
        <v>1</v>
      </c>
      <c r="I239" s="240"/>
      <c r="J239" s="241">
        <f>ROUND(I239*H239,2)</f>
        <v>0</v>
      </c>
      <c r="K239" s="242"/>
      <c r="L239" s="43"/>
      <c r="M239" s="243" t="s">
        <v>1</v>
      </c>
      <c r="N239" s="244" t="s">
        <v>47</v>
      </c>
      <c r="O239" s="93"/>
      <c r="P239" s="245">
        <f>O239*H239</f>
        <v>0</v>
      </c>
      <c r="Q239" s="245">
        <v>0</v>
      </c>
      <c r="R239" s="245">
        <f>Q239*H239</f>
        <v>0</v>
      </c>
      <c r="S239" s="245">
        <v>0</v>
      </c>
      <c r="T239" s="24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47" t="s">
        <v>141</v>
      </c>
      <c r="AT239" s="247" t="s">
        <v>137</v>
      </c>
      <c r="AU239" s="247" t="s">
        <v>92</v>
      </c>
      <c r="AY239" s="17" t="s">
        <v>134</v>
      </c>
      <c r="BE239" s="145">
        <f>IF(N239="základní",J239,0)</f>
        <v>0</v>
      </c>
      <c r="BF239" s="145">
        <f>IF(N239="snížená",J239,0)</f>
        <v>0</v>
      </c>
      <c r="BG239" s="145">
        <f>IF(N239="zákl. přenesená",J239,0)</f>
        <v>0</v>
      </c>
      <c r="BH239" s="145">
        <f>IF(N239="sníž. přenesená",J239,0)</f>
        <v>0</v>
      </c>
      <c r="BI239" s="145">
        <f>IF(N239="nulová",J239,0)</f>
        <v>0</v>
      </c>
      <c r="BJ239" s="17" t="s">
        <v>90</v>
      </c>
      <c r="BK239" s="145">
        <f>ROUND(I239*H239,2)</f>
        <v>0</v>
      </c>
      <c r="BL239" s="17" t="s">
        <v>141</v>
      </c>
      <c r="BM239" s="247" t="s">
        <v>734</v>
      </c>
    </row>
    <row r="240" s="2" customFormat="1">
      <c r="A240" s="40"/>
      <c r="B240" s="41"/>
      <c r="C240" s="42"/>
      <c r="D240" s="248" t="s">
        <v>143</v>
      </c>
      <c r="E240" s="42"/>
      <c r="F240" s="249" t="s">
        <v>733</v>
      </c>
      <c r="G240" s="42"/>
      <c r="H240" s="42"/>
      <c r="I240" s="250"/>
      <c r="J240" s="42"/>
      <c r="K240" s="42"/>
      <c r="L240" s="43"/>
      <c r="M240" s="251"/>
      <c r="N240" s="252"/>
      <c r="O240" s="93"/>
      <c r="P240" s="93"/>
      <c r="Q240" s="93"/>
      <c r="R240" s="93"/>
      <c r="S240" s="93"/>
      <c r="T240" s="94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7" t="s">
        <v>143</v>
      </c>
      <c r="AU240" s="17" t="s">
        <v>92</v>
      </c>
    </row>
    <row r="241" s="2" customFormat="1">
      <c r="A241" s="40"/>
      <c r="B241" s="41"/>
      <c r="C241" s="42"/>
      <c r="D241" s="248" t="s">
        <v>144</v>
      </c>
      <c r="E241" s="42"/>
      <c r="F241" s="253" t="s">
        <v>712</v>
      </c>
      <c r="G241" s="42"/>
      <c r="H241" s="42"/>
      <c r="I241" s="250"/>
      <c r="J241" s="42"/>
      <c r="K241" s="42"/>
      <c r="L241" s="43"/>
      <c r="M241" s="251"/>
      <c r="N241" s="252"/>
      <c r="O241" s="93"/>
      <c r="P241" s="93"/>
      <c r="Q241" s="93"/>
      <c r="R241" s="93"/>
      <c r="S241" s="93"/>
      <c r="T241" s="94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7" t="s">
        <v>144</v>
      </c>
      <c r="AU241" s="17" t="s">
        <v>92</v>
      </c>
    </row>
    <row r="242" s="2" customFormat="1" ht="16.5" customHeight="1">
      <c r="A242" s="40"/>
      <c r="B242" s="41"/>
      <c r="C242" s="235" t="s">
        <v>289</v>
      </c>
      <c r="D242" s="235" t="s">
        <v>137</v>
      </c>
      <c r="E242" s="236" t="s">
        <v>735</v>
      </c>
      <c r="F242" s="237" t="s">
        <v>736</v>
      </c>
      <c r="G242" s="238" t="s">
        <v>292</v>
      </c>
      <c r="H242" s="239">
        <v>1</v>
      </c>
      <c r="I242" s="240"/>
      <c r="J242" s="241">
        <f>ROUND(I242*H242,2)</f>
        <v>0</v>
      </c>
      <c r="K242" s="242"/>
      <c r="L242" s="43"/>
      <c r="M242" s="243" t="s">
        <v>1</v>
      </c>
      <c r="N242" s="244" t="s">
        <v>47</v>
      </c>
      <c r="O242" s="93"/>
      <c r="P242" s="245">
        <f>O242*H242</f>
        <v>0</v>
      </c>
      <c r="Q242" s="245">
        <v>0</v>
      </c>
      <c r="R242" s="245">
        <f>Q242*H242</f>
        <v>0</v>
      </c>
      <c r="S242" s="245">
        <v>0</v>
      </c>
      <c r="T242" s="24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47" t="s">
        <v>141</v>
      </c>
      <c r="AT242" s="247" t="s">
        <v>137</v>
      </c>
      <c r="AU242" s="247" t="s">
        <v>92</v>
      </c>
      <c r="AY242" s="17" t="s">
        <v>134</v>
      </c>
      <c r="BE242" s="145">
        <f>IF(N242="základní",J242,0)</f>
        <v>0</v>
      </c>
      <c r="BF242" s="145">
        <f>IF(N242="snížená",J242,0)</f>
        <v>0</v>
      </c>
      <c r="BG242" s="145">
        <f>IF(N242="zákl. přenesená",J242,0)</f>
        <v>0</v>
      </c>
      <c r="BH242" s="145">
        <f>IF(N242="sníž. přenesená",J242,0)</f>
        <v>0</v>
      </c>
      <c r="BI242" s="145">
        <f>IF(N242="nulová",J242,0)</f>
        <v>0</v>
      </c>
      <c r="BJ242" s="17" t="s">
        <v>90</v>
      </c>
      <c r="BK242" s="145">
        <f>ROUND(I242*H242,2)</f>
        <v>0</v>
      </c>
      <c r="BL242" s="17" t="s">
        <v>141</v>
      </c>
      <c r="BM242" s="247" t="s">
        <v>737</v>
      </c>
    </row>
    <row r="243" s="2" customFormat="1">
      <c r="A243" s="40"/>
      <c r="B243" s="41"/>
      <c r="C243" s="42"/>
      <c r="D243" s="248" t="s">
        <v>143</v>
      </c>
      <c r="E243" s="42"/>
      <c r="F243" s="249" t="s">
        <v>736</v>
      </c>
      <c r="G243" s="42"/>
      <c r="H243" s="42"/>
      <c r="I243" s="250"/>
      <c r="J243" s="42"/>
      <c r="K243" s="42"/>
      <c r="L243" s="43"/>
      <c r="M243" s="251"/>
      <c r="N243" s="252"/>
      <c r="O243" s="93"/>
      <c r="P243" s="93"/>
      <c r="Q243" s="93"/>
      <c r="R243" s="93"/>
      <c r="S243" s="93"/>
      <c r="T243" s="94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7" t="s">
        <v>143</v>
      </c>
      <c r="AU243" s="17" t="s">
        <v>92</v>
      </c>
    </row>
    <row r="244" s="2" customFormat="1">
      <c r="A244" s="40"/>
      <c r="B244" s="41"/>
      <c r="C244" s="42"/>
      <c r="D244" s="248" t="s">
        <v>144</v>
      </c>
      <c r="E244" s="42"/>
      <c r="F244" s="253" t="s">
        <v>712</v>
      </c>
      <c r="G244" s="42"/>
      <c r="H244" s="42"/>
      <c r="I244" s="250"/>
      <c r="J244" s="42"/>
      <c r="K244" s="42"/>
      <c r="L244" s="43"/>
      <c r="M244" s="251"/>
      <c r="N244" s="252"/>
      <c r="O244" s="93"/>
      <c r="P244" s="93"/>
      <c r="Q244" s="93"/>
      <c r="R244" s="93"/>
      <c r="S244" s="93"/>
      <c r="T244" s="94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7" t="s">
        <v>144</v>
      </c>
      <c r="AU244" s="17" t="s">
        <v>92</v>
      </c>
    </row>
    <row r="245" s="2" customFormat="1" ht="16.5" customHeight="1">
      <c r="A245" s="40"/>
      <c r="B245" s="41"/>
      <c r="C245" s="235" t="s">
        <v>294</v>
      </c>
      <c r="D245" s="235" t="s">
        <v>137</v>
      </c>
      <c r="E245" s="236" t="s">
        <v>738</v>
      </c>
      <c r="F245" s="237" t="s">
        <v>739</v>
      </c>
      <c r="G245" s="238" t="s">
        <v>292</v>
      </c>
      <c r="H245" s="239">
        <v>1</v>
      </c>
      <c r="I245" s="240"/>
      <c r="J245" s="241">
        <f>ROUND(I245*H245,2)</f>
        <v>0</v>
      </c>
      <c r="K245" s="242"/>
      <c r="L245" s="43"/>
      <c r="M245" s="243" t="s">
        <v>1</v>
      </c>
      <c r="N245" s="244" t="s">
        <v>47</v>
      </c>
      <c r="O245" s="93"/>
      <c r="P245" s="245">
        <f>O245*H245</f>
        <v>0</v>
      </c>
      <c r="Q245" s="245">
        <v>0</v>
      </c>
      <c r="R245" s="245">
        <f>Q245*H245</f>
        <v>0</v>
      </c>
      <c r="S245" s="245">
        <v>0</v>
      </c>
      <c r="T245" s="24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47" t="s">
        <v>141</v>
      </c>
      <c r="AT245" s="247" t="s">
        <v>137</v>
      </c>
      <c r="AU245" s="247" t="s">
        <v>92</v>
      </c>
      <c r="AY245" s="17" t="s">
        <v>134</v>
      </c>
      <c r="BE245" s="145">
        <f>IF(N245="základní",J245,0)</f>
        <v>0</v>
      </c>
      <c r="BF245" s="145">
        <f>IF(N245="snížená",J245,0)</f>
        <v>0</v>
      </c>
      <c r="BG245" s="145">
        <f>IF(N245="zákl. přenesená",J245,0)</f>
        <v>0</v>
      </c>
      <c r="BH245" s="145">
        <f>IF(N245="sníž. přenesená",J245,0)</f>
        <v>0</v>
      </c>
      <c r="BI245" s="145">
        <f>IF(N245="nulová",J245,0)</f>
        <v>0</v>
      </c>
      <c r="BJ245" s="17" t="s">
        <v>90</v>
      </c>
      <c r="BK245" s="145">
        <f>ROUND(I245*H245,2)</f>
        <v>0</v>
      </c>
      <c r="BL245" s="17" t="s">
        <v>141</v>
      </c>
      <c r="BM245" s="247" t="s">
        <v>740</v>
      </c>
    </row>
    <row r="246" s="2" customFormat="1">
      <c r="A246" s="40"/>
      <c r="B246" s="41"/>
      <c r="C246" s="42"/>
      <c r="D246" s="248" t="s">
        <v>143</v>
      </c>
      <c r="E246" s="42"/>
      <c r="F246" s="249" t="s">
        <v>739</v>
      </c>
      <c r="G246" s="42"/>
      <c r="H246" s="42"/>
      <c r="I246" s="250"/>
      <c r="J246" s="42"/>
      <c r="K246" s="42"/>
      <c r="L246" s="43"/>
      <c r="M246" s="251"/>
      <c r="N246" s="252"/>
      <c r="O246" s="93"/>
      <c r="P246" s="93"/>
      <c r="Q246" s="93"/>
      <c r="R246" s="93"/>
      <c r="S246" s="93"/>
      <c r="T246" s="94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7" t="s">
        <v>143</v>
      </c>
      <c r="AU246" s="17" t="s">
        <v>92</v>
      </c>
    </row>
    <row r="247" s="2" customFormat="1">
      <c r="A247" s="40"/>
      <c r="B247" s="41"/>
      <c r="C247" s="42"/>
      <c r="D247" s="248" t="s">
        <v>144</v>
      </c>
      <c r="E247" s="42"/>
      <c r="F247" s="253" t="s">
        <v>712</v>
      </c>
      <c r="G247" s="42"/>
      <c r="H247" s="42"/>
      <c r="I247" s="250"/>
      <c r="J247" s="42"/>
      <c r="K247" s="42"/>
      <c r="L247" s="43"/>
      <c r="M247" s="251"/>
      <c r="N247" s="252"/>
      <c r="O247" s="93"/>
      <c r="P247" s="93"/>
      <c r="Q247" s="93"/>
      <c r="R247" s="93"/>
      <c r="S247" s="93"/>
      <c r="T247" s="94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7" t="s">
        <v>144</v>
      </c>
      <c r="AU247" s="17" t="s">
        <v>92</v>
      </c>
    </row>
    <row r="248" s="2" customFormat="1" ht="16.5" customHeight="1">
      <c r="A248" s="40"/>
      <c r="B248" s="41"/>
      <c r="C248" s="235" t="s">
        <v>298</v>
      </c>
      <c r="D248" s="235" t="s">
        <v>137</v>
      </c>
      <c r="E248" s="236" t="s">
        <v>741</v>
      </c>
      <c r="F248" s="237" t="s">
        <v>742</v>
      </c>
      <c r="G248" s="238" t="s">
        <v>292</v>
      </c>
      <c r="H248" s="239">
        <v>1</v>
      </c>
      <c r="I248" s="240"/>
      <c r="J248" s="241">
        <f>ROUND(I248*H248,2)</f>
        <v>0</v>
      </c>
      <c r="K248" s="242"/>
      <c r="L248" s="43"/>
      <c r="M248" s="243" t="s">
        <v>1</v>
      </c>
      <c r="N248" s="244" t="s">
        <v>47</v>
      </c>
      <c r="O248" s="93"/>
      <c r="P248" s="245">
        <f>O248*H248</f>
        <v>0</v>
      </c>
      <c r="Q248" s="245">
        <v>0</v>
      </c>
      <c r="R248" s="245">
        <f>Q248*H248</f>
        <v>0</v>
      </c>
      <c r="S248" s="245">
        <v>0</v>
      </c>
      <c r="T248" s="24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47" t="s">
        <v>141</v>
      </c>
      <c r="AT248" s="247" t="s">
        <v>137</v>
      </c>
      <c r="AU248" s="247" t="s">
        <v>92</v>
      </c>
      <c r="AY248" s="17" t="s">
        <v>134</v>
      </c>
      <c r="BE248" s="145">
        <f>IF(N248="základní",J248,0)</f>
        <v>0</v>
      </c>
      <c r="BF248" s="145">
        <f>IF(N248="snížená",J248,0)</f>
        <v>0</v>
      </c>
      <c r="BG248" s="145">
        <f>IF(N248="zákl. přenesená",J248,0)</f>
        <v>0</v>
      </c>
      <c r="BH248" s="145">
        <f>IF(N248="sníž. přenesená",J248,0)</f>
        <v>0</v>
      </c>
      <c r="BI248" s="145">
        <f>IF(N248="nulová",J248,0)</f>
        <v>0</v>
      </c>
      <c r="BJ248" s="17" t="s">
        <v>90</v>
      </c>
      <c r="BK248" s="145">
        <f>ROUND(I248*H248,2)</f>
        <v>0</v>
      </c>
      <c r="BL248" s="17" t="s">
        <v>141</v>
      </c>
      <c r="BM248" s="247" t="s">
        <v>743</v>
      </c>
    </row>
    <row r="249" s="2" customFormat="1">
      <c r="A249" s="40"/>
      <c r="B249" s="41"/>
      <c r="C249" s="42"/>
      <c r="D249" s="248" t="s">
        <v>143</v>
      </c>
      <c r="E249" s="42"/>
      <c r="F249" s="249" t="s">
        <v>742</v>
      </c>
      <c r="G249" s="42"/>
      <c r="H249" s="42"/>
      <c r="I249" s="250"/>
      <c r="J249" s="42"/>
      <c r="K249" s="42"/>
      <c r="L249" s="43"/>
      <c r="M249" s="251"/>
      <c r="N249" s="252"/>
      <c r="O249" s="93"/>
      <c r="P249" s="93"/>
      <c r="Q249" s="93"/>
      <c r="R249" s="93"/>
      <c r="S249" s="93"/>
      <c r="T249" s="94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7" t="s">
        <v>143</v>
      </c>
      <c r="AU249" s="17" t="s">
        <v>92</v>
      </c>
    </row>
    <row r="250" s="2" customFormat="1">
      <c r="A250" s="40"/>
      <c r="B250" s="41"/>
      <c r="C250" s="42"/>
      <c r="D250" s="248" t="s">
        <v>144</v>
      </c>
      <c r="E250" s="42"/>
      <c r="F250" s="253" t="s">
        <v>712</v>
      </c>
      <c r="G250" s="42"/>
      <c r="H250" s="42"/>
      <c r="I250" s="250"/>
      <c r="J250" s="42"/>
      <c r="K250" s="42"/>
      <c r="L250" s="43"/>
      <c r="M250" s="251"/>
      <c r="N250" s="252"/>
      <c r="O250" s="93"/>
      <c r="P250" s="93"/>
      <c r="Q250" s="93"/>
      <c r="R250" s="93"/>
      <c r="S250" s="93"/>
      <c r="T250" s="94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7" t="s">
        <v>144</v>
      </c>
      <c r="AU250" s="17" t="s">
        <v>92</v>
      </c>
    </row>
    <row r="251" s="2" customFormat="1" ht="16.5" customHeight="1">
      <c r="A251" s="40"/>
      <c r="B251" s="41"/>
      <c r="C251" s="235" t="s">
        <v>303</v>
      </c>
      <c r="D251" s="235" t="s">
        <v>137</v>
      </c>
      <c r="E251" s="236" t="s">
        <v>744</v>
      </c>
      <c r="F251" s="237" t="s">
        <v>745</v>
      </c>
      <c r="G251" s="238" t="s">
        <v>292</v>
      </c>
      <c r="H251" s="239">
        <v>1</v>
      </c>
      <c r="I251" s="240"/>
      <c r="J251" s="241">
        <f>ROUND(I251*H251,2)</f>
        <v>0</v>
      </c>
      <c r="K251" s="242"/>
      <c r="L251" s="43"/>
      <c r="M251" s="243" t="s">
        <v>1</v>
      </c>
      <c r="N251" s="244" t="s">
        <v>47</v>
      </c>
      <c r="O251" s="93"/>
      <c r="P251" s="245">
        <f>O251*H251</f>
        <v>0</v>
      </c>
      <c r="Q251" s="245">
        <v>0</v>
      </c>
      <c r="R251" s="245">
        <f>Q251*H251</f>
        <v>0</v>
      </c>
      <c r="S251" s="245">
        <v>0</v>
      </c>
      <c r="T251" s="24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47" t="s">
        <v>141</v>
      </c>
      <c r="AT251" s="247" t="s">
        <v>137</v>
      </c>
      <c r="AU251" s="247" t="s">
        <v>92</v>
      </c>
      <c r="AY251" s="17" t="s">
        <v>134</v>
      </c>
      <c r="BE251" s="145">
        <f>IF(N251="základní",J251,0)</f>
        <v>0</v>
      </c>
      <c r="BF251" s="145">
        <f>IF(N251="snížená",J251,0)</f>
        <v>0</v>
      </c>
      <c r="BG251" s="145">
        <f>IF(N251="zákl. přenesená",J251,0)</f>
        <v>0</v>
      </c>
      <c r="BH251" s="145">
        <f>IF(N251="sníž. přenesená",J251,0)</f>
        <v>0</v>
      </c>
      <c r="BI251" s="145">
        <f>IF(N251="nulová",J251,0)</f>
        <v>0</v>
      </c>
      <c r="BJ251" s="17" t="s">
        <v>90</v>
      </c>
      <c r="BK251" s="145">
        <f>ROUND(I251*H251,2)</f>
        <v>0</v>
      </c>
      <c r="BL251" s="17" t="s">
        <v>141</v>
      </c>
      <c r="BM251" s="247" t="s">
        <v>746</v>
      </c>
    </row>
    <row r="252" s="2" customFormat="1">
      <c r="A252" s="40"/>
      <c r="B252" s="41"/>
      <c r="C252" s="42"/>
      <c r="D252" s="248" t="s">
        <v>143</v>
      </c>
      <c r="E252" s="42"/>
      <c r="F252" s="249" t="s">
        <v>745</v>
      </c>
      <c r="G252" s="42"/>
      <c r="H252" s="42"/>
      <c r="I252" s="250"/>
      <c r="J252" s="42"/>
      <c r="K252" s="42"/>
      <c r="L252" s="43"/>
      <c r="M252" s="251"/>
      <c r="N252" s="252"/>
      <c r="O252" s="93"/>
      <c r="P252" s="93"/>
      <c r="Q252" s="93"/>
      <c r="R252" s="93"/>
      <c r="S252" s="93"/>
      <c r="T252" s="94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7" t="s">
        <v>143</v>
      </c>
      <c r="AU252" s="17" t="s">
        <v>92</v>
      </c>
    </row>
    <row r="253" s="2" customFormat="1">
      <c r="A253" s="40"/>
      <c r="B253" s="41"/>
      <c r="C253" s="42"/>
      <c r="D253" s="248" t="s">
        <v>144</v>
      </c>
      <c r="E253" s="42"/>
      <c r="F253" s="253" t="s">
        <v>712</v>
      </c>
      <c r="G253" s="42"/>
      <c r="H253" s="42"/>
      <c r="I253" s="250"/>
      <c r="J253" s="42"/>
      <c r="K253" s="42"/>
      <c r="L253" s="43"/>
      <c r="M253" s="251"/>
      <c r="N253" s="252"/>
      <c r="O253" s="93"/>
      <c r="P253" s="93"/>
      <c r="Q253" s="93"/>
      <c r="R253" s="93"/>
      <c r="S253" s="93"/>
      <c r="T253" s="94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7" t="s">
        <v>144</v>
      </c>
      <c r="AU253" s="17" t="s">
        <v>92</v>
      </c>
    </row>
    <row r="254" s="2" customFormat="1" ht="16.5" customHeight="1">
      <c r="A254" s="40"/>
      <c r="B254" s="41"/>
      <c r="C254" s="235" t="s">
        <v>307</v>
      </c>
      <c r="D254" s="235" t="s">
        <v>137</v>
      </c>
      <c r="E254" s="236" t="s">
        <v>747</v>
      </c>
      <c r="F254" s="237" t="s">
        <v>748</v>
      </c>
      <c r="G254" s="238" t="s">
        <v>292</v>
      </c>
      <c r="H254" s="239">
        <v>1</v>
      </c>
      <c r="I254" s="240"/>
      <c r="J254" s="241">
        <f>ROUND(I254*H254,2)</f>
        <v>0</v>
      </c>
      <c r="K254" s="242"/>
      <c r="L254" s="43"/>
      <c r="M254" s="243" t="s">
        <v>1</v>
      </c>
      <c r="N254" s="244" t="s">
        <v>47</v>
      </c>
      <c r="O254" s="93"/>
      <c r="P254" s="245">
        <f>O254*H254</f>
        <v>0</v>
      </c>
      <c r="Q254" s="245">
        <v>0</v>
      </c>
      <c r="R254" s="245">
        <f>Q254*H254</f>
        <v>0</v>
      </c>
      <c r="S254" s="245">
        <v>0</v>
      </c>
      <c r="T254" s="24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47" t="s">
        <v>141</v>
      </c>
      <c r="AT254" s="247" t="s">
        <v>137</v>
      </c>
      <c r="AU254" s="247" t="s">
        <v>92</v>
      </c>
      <c r="AY254" s="17" t="s">
        <v>134</v>
      </c>
      <c r="BE254" s="145">
        <f>IF(N254="základní",J254,0)</f>
        <v>0</v>
      </c>
      <c r="BF254" s="145">
        <f>IF(N254="snížená",J254,0)</f>
        <v>0</v>
      </c>
      <c r="BG254" s="145">
        <f>IF(N254="zákl. přenesená",J254,0)</f>
        <v>0</v>
      </c>
      <c r="BH254" s="145">
        <f>IF(N254="sníž. přenesená",J254,0)</f>
        <v>0</v>
      </c>
      <c r="BI254" s="145">
        <f>IF(N254="nulová",J254,0)</f>
        <v>0</v>
      </c>
      <c r="BJ254" s="17" t="s">
        <v>90</v>
      </c>
      <c r="BK254" s="145">
        <f>ROUND(I254*H254,2)</f>
        <v>0</v>
      </c>
      <c r="BL254" s="17" t="s">
        <v>141</v>
      </c>
      <c r="BM254" s="247" t="s">
        <v>749</v>
      </c>
    </row>
    <row r="255" s="2" customFormat="1">
      <c r="A255" s="40"/>
      <c r="B255" s="41"/>
      <c r="C255" s="42"/>
      <c r="D255" s="248" t="s">
        <v>143</v>
      </c>
      <c r="E255" s="42"/>
      <c r="F255" s="249" t="s">
        <v>748</v>
      </c>
      <c r="G255" s="42"/>
      <c r="H255" s="42"/>
      <c r="I255" s="250"/>
      <c r="J255" s="42"/>
      <c r="K255" s="42"/>
      <c r="L255" s="43"/>
      <c r="M255" s="251"/>
      <c r="N255" s="252"/>
      <c r="O255" s="93"/>
      <c r="P255" s="93"/>
      <c r="Q255" s="93"/>
      <c r="R255" s="93"/>
      <c r="S255" s="93"/>
      <c r="T255" s="94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7" t="s">
        <v>143</v>
      </c>
      <c r="AU255" s="17" t="s">
        <v>92</v>
      </c>
    </row>
    <row r="256" s="2" customFormat="1">
      <c r="A256" s="40"/>
      <c r="B256" s="41"/>
      <c r="C256" s="42"/>
      <c r="D256" s="248" t="s">
        <v>144</v>
      </c>
      <c r="E256" s="42"/>
      <c r="F256" s="253" t="s">
        <v>712</v>
      </c>
      <c r="G256" s="42"/>
      <c r="H256" s="42"/>
      <c r="I256" s="250"/>
      <c r="J256" s="42"/>
      <c r="K256" s="42"/>
      <c r="L256" s="43"/>
      <c r="M256" s="251"/>
      <c r="N256" s="252"/>
      <c r="O256" s="93"/>
      <c r="P256" s="93"/>
      <c r="Q256" s="93"/>
      <c r="R256" s="93"/>
      <c r="S256" s="93"/>
      <c r="T256" s="94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7" t="s">
        <v>144</v>
      </c>
      <c r="AU256" s="17" t="s">
        <v>92</v>
      </c>
    </row>
    <row r="257" s="2" customFormat="1" ht="21.75" customHeight="1">
      <c r="A257" s="40"/>
      <c r="B257" s="41"/>
      <c r="C257" s="235" t="s">
        <v>314</v>
      </c>
      <c r="D257" s="235" t="s">
        <v>137</v>
      </c>
      <c r="E257" s="236" t="s">
        <v>750</v>
      </c>
      <c r="F257" s="237" t="s">
        <v>751</v>
      </c>
      <c r="G257" s="238" t="s">
        <v>292</v>
      </c>
      <c r="H257" s="239">
        <v>1</v>
      </c>
      <c r="I257" s="240"/>
      <c r="J257" s="241">
        <f>ROUND(I257*H257,2)</f>
        <v>0</v>
      </c>
      <c r="K257" s="242"/>
      <c r="L257" s="43"/>
      <c r="M257" s="243" t="s">
        <v>1</v>
      </c>
      <c r="N257" s="244" t="s">
        <v>47</v>
      </c>
      <c r="O257" s="93"/>
      <c r="P257" s="245">
        <f>O257*H257</f>
        <v>0</v>
      </c>
      <c r="Q257" s="245">
        <v>0</v>
      </c>
      <c r="R257" s="245">
        <f>Q257*H257</f>
        <v>0</v>
      </c>
      <c r="S257" s="245">
        <v>0</v>
      </c>
      <c r="T257" s="24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47" t="s">
        <v>141</v>
      </c>
      <c r="AT257" s="247" t="s">
        <v>137</v>
      </c>
      <c r="AU257" s="247" t="s">
        <v>92</v>
      </c>
      <c r="AY257" s="17" t="s">
        <v>134</v>
      </c>
      <c r="BE257" s="145">
        <f>IF(N257="základní",J257,0)</f>
        <v>0</v>
      </c>
      <c r="BF257" s="145">
        <f>IF(N257="snížená",J257,0)</f>
        <v>0</v>
      </c>
      <c r="BG257" s="145">
        <f>IF(N257="zákl. přenesená",J257,0)</f>
        <v>0</v>
      </c>
      <c r="BH257" s="145">
        <f>IF(N257="sníž. přenesená",J257,0)</f>
        <v>0</v>
      </c>
      <c r="BI257" s="145">
        <f>IF(N257="nulová",J257,0)</f>
        <v>0</v>
      </c>
      <c r="BJ257" s="17" t="s">
        <v>90</v>
      </c>
      <c r="BK257" s="145">
        <f>ROUND(I257*H257,2)</f>
        <v>0</v>
      </c>
      <c r="BL257" s="17" t="s">
        <v>141</v>
      </c>
      <c r="BM257" s="247" t="s">
        <v>752</v>
      </c>
    </row>
    <row r="258" s="2" customFormat="1">
      <c r="A258" s="40"/>
      <c r="B258" s="41"/>
      <c r="C258" s="42"/>
      <c r="D258" s="248" t="s">
        <v>143</v>
      </c>
      <c r="E258" s="42"/>
      <c r="F258" s="249" t="s">
        <v>751</v>
      </c>
      <c r="G258" s="42"/>
      <c r="H258" s="42"/>
      <c r="I258" s="250"/>
      <c r="J258" s="42"/>
      <c r="K258" s="42"/>
      <c r="L258" s="43"/>
      <c r="M258" s="251"/>
      <c r="N258" s="252"/>
      <c r="O258" s="93"/>
      <c r="P258" s="93"/>
      <c r="Q258" s="93"/>
      <c r="R258" s="93"/>
      <c r="S258" s="93"/>
      <c r="T258" s="94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7" t="s">
        <v>143</v>
      </c>
      <c r="AU258" s="17" t="s">
        <v>92</v>
      </c>
    </row>
    <row r="259" s="2" customFormat="1">
      <c r="A259" s="40"/>
      <c r="B259" s="41"/>
      <c r="C259" s="42"/>
      <c r="D259" s="248" t="s">
        <v>144</v>
      </c>
      <c r="E259" s="42"/>
      <c r="F259" s="253" t="s">
        <v>712</v>
      </c>
      <c r="G259" s="42"/>
      <c r="H259" s="42"/>
      <c r="I259" s="250"/>
      <c r="J259" s="42"/>
      <c r="K259" s="42"/>
      <c r="L259" s="43"/>
      <c r="M259" s="251"/>
      <c r="N259" s="252"/>
      <c r="O259" s="93"/>
      <c r="P259" s="93"/>
      <c r="Q259" s="93"/>
      <c r="R259" s="93"/>
      <c r="S259" s="93"/>
      <c r="T259" s="94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7" t="s">
        <v>144</v>
      </c>
      <c r="AU259" s="17" t="s">
        <v>92</v>
      </c>
    </row>
    <row r="260" s="2" customFormat="1" ht="16.5" customHeight="1">
      <c r="A260" s="40"/>
      <c r="B260" s="41"/>
      <c r="C260" s="235" t="s">
        <v>320</v>
      </c>
      <c r="D260" s="235" t="s">
        <v>137</v>
      </c>
      <c r="E260" s="236" t="s">
        <v>753</v>
      </c>
      <c r="F260" s="237" t="s">
        <v>754</v>
      </c>
      <c r="G260" s="238" t="s">
        <v>292</v>
      </c>
      <c r="H260" s="239">
        <v>1</v>
      </c>
      <c r="I260" s="240"/>
      <c r="J260" s="241">
        <f>ROUND(I260*H260,2)</f>
        <v>0</v>
      </c>
      <c r="K260" s="242"/>
      <c r="L260" s="43"/>
      <c r="M260" s="243" t="s">
        <v>1</v>
      </c>
      <c r="N260" s="244" t="s">
        <v>47</v>
      </c>
      <c r="O260" s="93"/>
      <c r="P260" s="245">
        <f>O260*H260</f>
        <v>0</v>
      </c>
      <c r="Q260" s="245">
        <v>0</v>
      </c>
      <c r="R260" s="245">
        <f>Q260*H260</f>
        <v>0</v>
      </c>
      <c r="S260" s="245">
        <v>0</v>
      </c>
      <c r="T260" s="24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47" t="s">
        <v>141</v>
      </c>
      <c r="AT260" s="247" t="s">
        <v>137</v>
      </c>
      <c r="AU260" s="247" t="s">
        <v>92</v>
      </c>
      <c r="AY260" s="17" t="s">
        <v>134</v>
      </c>
      <c r="BE260" s="145">
        <f>IF(N260="základní",J260,0)</f>
        <v>0</v>
      </c>
      <c r="BF260" s="145">
        <f>IF(N260="snížená",J260,0)</f>
        <v>0</v>
      </c>
      <c r="BG260" s="145">
        <f>IF(N260="zákl. přenesená",J260,0)</f>
        <v>0</v>
      </c>
      <c r="BH260" s="145">
        <f>IF(N260="sníž. přenesená",J260,0)</f>
        <v>0</v>
      </c>
      <c r="BI260" s="145">
        <f>IF(N260="nulová",J260,0)</f>
        <v>0</v>
      </c>
      <c r="BJ260" s="17" t="s">
        <v>90</v>
      </c>
      <c r="BK260" s="145">
        <f>ROUND(I260*H260,2)</f>
        <v>0</v>
      </c>
      <c r="BL260" s="17" t="s">
        <v>141</v>
      </c>
      <c r="BM260" s="247" t="s">
        <v>755</v>
      </c>
    </row>
    <row r="261" s="2" customFormat="1">
      <c r="A261" s="40"/>
      <c r="B261" s="41"/>
      <c r="C261" s="42"/>
      <c r="D261" s="248" t="s">
        <v>143</v>
      </c>
      <c r="E261" s="42"/>
      <c r="F261" s="249" t="s">
        <v>754</v>
      </c>
      <c r="G261" s="42"/>
      <c r="H261" s="42"/>
      <c r="I261" s="250"/>
      <c r="J261" s="42"/>
      <c r="K261" s="42"/>
      <c r="L261" s="43"/>
      <c r="M261" s="251"/>
      <c r="N261" s="252"/>
      <c r="O261" s="93"/>
      <c r="P261" s="93"/>
      <c r="Q261" s="93"/>
      <c r="R261" s="93"/>
      <c r="S261" s="93"/>
      <c r="T261" s="94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7" t="s">
        <v>143</v>
      </c>
      <c r="AU261" s="17" t="s">
        <v>92</v>
      </c>
    </row>
    <row r="262" s="2" customFormat="1">
      <c r="A262" s="40"/>
      <c r="B262" s="41"/>
      <c r="C262" s="42"/>
      <c r="D262" s="248" t="s">
        <v>144</v>
      </c>
      <c r="E262" s="42"/>
      <c r="F262" s="253" t="s">
        <v>712</v>
      </c>
      <c r="G262" s="42"/>
      <c r="H262" s="42"/>
      <c r="I262" s="250"/>
      <c r="J262" s="42"/>
      <c r="K262" s="42"/>
      <c r="L262" s="43"/>
      <c r="M262" s="251"/>
      <c r="N262" s="252"/>
      <c r="O262" s="93"/>
      <c r="P262" s="93"/>
      <c r="Q262" s="93"/>
      <c r="R262" s="93"/>
      <c r="S262" s="93"/>
      <c r="T262" s="94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7" t="s">
        <v>144</v>
      </c>
      <c r="AU262" s="17" t="s">
        <v>92</v>
      </c>
    </row>
    <row r="263" s="2" customFormat="1" ht="16.5" customHeight="1">
      <c r="A263" s="40"/>
      <c r="B263" s="41"/>
      <c r="C263" s="235" t="s">
        <v>327</v>
      </c>
      <c r="D263" s="235" t="s">
        <v>137</v>
      </c>
      <c r="E263" s="236" t="s">
        <v>756</v>
      </c>
      <c r="F263" s="237" t="s">
        <v>757</v>
      </c>
      <c r="G263" s="238" t="s">
        <v>292</v>
      </c>
      <c r="H263" s="239">
        <v>1</v>
      </c>
      <c r="I263" s="240"/>
      <c r="J263" s="241">
        <f>ROUND(I263*H263,2)</f>
        <v>0</v>
      </c>
      <c r="K263" s="242"/>
      <c r="L263" s="43"/>
      <c r="M263" s="243" t="s">
        <v>1</v>
      </c>
      <c r="N263" s="244" t="s">
        <v>47</v>
      </c>
      <c r="O263" s="93"/>
      <c r="P263" s="245">
        <f>O263*H263</f>
        <v>0</v>
      </c>
      <c r="Q263" s="245">
        <v>0</v>
      </c>
      <c r="R263" s="245">
        <f>Q263*H263</f>
        <v>0</v>
      </c>
      <c r="S263" s="245">
        <v>0</v>
      </c>
      <c r="T263" s="24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47" t="s">
        <v>141</v>
      </c>
      <c r="AT263" s="247" t="s">
        <v>137</v>
      </c>
      <c r="AU263" s="247" t="s">
        <v>92</v>
      </c>
      <c r="AY263" s="17" t="s">
        <v>134</v>
      </c>
      <c r="BE263" s="145">
        <f>IF(N263="základní",J263,0)</f>
        <v>0</v>
      </c>
      <c r="BF263" s="145">
        <f>IF(N263="snížená",J263,0)</f>
        <v>0</v>
      </c>
      <c r="BG263" s="145">
        <f>IF(N263="zákl. přenesená",J263,0)</f>
        <v>0</v>
      </c>
      <c r="BH263" s="145">
        <f>IF(N263="sníž. přenesená",J263,0)</f>
        <v>0</v>
      </c>
      <c r="BI263" s="145">
        <f>IF(N263="nulová",J263,0)</f>
        <v>0</v>
      </c>
      <c r="BJ263" s="17" t="s">
        <v>90</v>
      </c>
      <c r="BK263" s="145">
        <f>ROUND(I263*H263,2)</f>
        <v>0</v>
      </c>
      <c r="BL263" s="17" t="s">
        <v>141</v>
      </c>
      <c r="BM263" s="247" t="s">
        <v>758</v>
      </c>
    </row>
    <row r="264" s="2" customFormat="1">
      <c r="A264" s="40"/>
      <c r="B264" s="41"/>
      <c r="C264" s="42"/>
      <c r="D264" s="248" t="s">
        <v>143</v>
      </c>
      <c r="E264" s="42"/>
      <c r="F264" s="249" t="s">
        <v>757</v>
      </c>
      <c r="G264" s="42"/>
      <c r="H264" s="42"/>
      <c r="I264" s="250"/>
      <c r="J264" s="42"/>
      <c r="K264" s="42"/>
      <c r="L264" s="43"/>
      <c r="M264" s="251"/>
      <c r="N264" s="252"/>
      <c r="O264" s="93"/>
      <c r="P264" s="93"/>
      <c r="Q264" s="93"/>
      <c r="R264" s="93"/>
      <c r="S264" s="93"/>
      <c r="T264" s="94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7" t="s">
        <v>143</v>
      </c>
      <c r="AU264" s="17" t="s">
        <v>92</v>
      </c>
    </row>
    <row r="265" s="2" customFormat="1">
      <c r="A265" s="40"/>
      <c r="B265" s="41"/>
      <c r="C265" s="42"/>
      <c r="D265" s="248" t="s">
        <v>144</v>
      </c>
      <c r="E265" s="42"/>
      <c r="F265" s="253" t="s">
        <v>712</v>
      </c>
      <c r="G265" s="42"/>
      <c r="H265" s="42"/>
      <c r="I265" s="250"/>
      <c r="J265" s="42"/>
      <c r="K265" s="42"/>
      <c r="L265" s="43"/>
      <c r="M265" s="251"/>
      <c r="N265" s="252"/>
      <c r="O265" s="93"/>
      <c r="P265" s="93"/>
      <c r="Q265" s="93"/>
      <c r="R265" s="93"/>
      <c r="S265" s="93"/>
      <c r="T265" s="94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7" t="s">
        <v>144</v>
      </c>
      <c r="AU265" s="17" t="s">
        <v>92</v>
      </c>
    </row>
    <row r="266" s="2" customFormat="1" ht="16.5" customHeight="1">
      <c r="A266" s="40"/>
      <c r="B266" s="41"/>
      <c r="C266" s="235" t="s">
        <v>331</v>
      </c>
      <c r="D266" s="235" t="s">
        <v>137</v>
      </c>
      <c r="E266" s="236" t="s">
        <v>759</v>
      </c>
      <c r="F266" s="237" t="s">
        <v>760</v>
      </c>
      <c r="G266" s="238" t="s">
        <v>292</v>
      </c>
      <c r="H266" s="239">
        <v>1</v>
      </c>
      <c r="I266" s="240"/>
      <c r="J266" s="241">
        <f>ROUND(I266*H266,2)</f>
        <v>0</v>
      </c>
      <c r="K266" s="242"/>
      <c r="L266" s="43"/>
      <c r="M266" s="243" t="s">
        <v>1</v>
      </c>
      <c r="N266" s="244" t="s">
        <v>47</v>
      </c>
      <c r="O266" s="93"/>
      <c r="P266" s="245">
        <f>O266*H266</f>
        <v>0</v>
      </c>
      <c r="Q266" s="245">
        <v>0</v>
      </c>
      <c r="R266" s="245">
        <f>Q266*H266</f>
        <v>0</v>
      </c>
      <c r="S266" s="245">
        <v>0</v>
      </c>
      <c r="T266" s="24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47" t="s">
        <v>141</v>
      </c>
      <c r="AT266" s="247" t="s">
        <v>137</v>
      </c>
      <c r="AU266" s="247" t="s">
        <v>92</v>
      </c>
      <c r="AY266" s="17" t="s">
        <v>134</v>
      </c>
      <c r="BE266" s="145">
        <f>IF(N266="základní",J266,0)</f>
        <v>0</v>
      </c>
      <c r="BF266" s="145">
        <f>IF(N266="snížená",J266,0)</f>
        <v>0</v>
      </c>
      <c r="BG266" s="145">
        <f>IF(N266="zákl. přenesená",J266,0)</f>
        <v>0</v>
      </c>
      <c r="BH266" s="145">
        <f>IF(N266="sníž. přenesená",J266,0)</f>
        <v>0</v>
      </c>
      <c r="BI266" s="145">
        <f>IF(N266="nulová",J266,0)</f>
        <v>0</v>
      </c>
      <c r="BJ266" s="17" t="s">
        <v>90</v>
      </c>
      <c r="BK266" s="145">
        <f>ROUND(I266*H266,2)</f>
        <v>0</v>
      </c>
      <c r="BL266" s="17" t="s">
        <v>141</v>
      </c>
      <c r="BM266" s="247" t="s">
        <v>761</v>
      </c>
    </row>
    <row r="267" s="2" customFormat="1">
      <c r="A267" s="40"/>
      <c r="B267" s="41"/>
      <c r="C267" s="42"/>
      <c r="D267" s="248" t="s">
        <v>143</v>
      </c>
      <c r="E267" s="42"/>
      <c r="F267" s="249" t="s">
        <v>760</v>
      </c>
      <c r="G267" s="42"/>
      <c r="H267" s="42"/>
      <c r="I267" s="250"/>
      <c r="J267" s="42"/>
      <c r="K267" s="42"/>
      <c r="L267" s="43"/>
      <c r="M267" s="251"/>
      <c r="N267" s="252"/>
      <c r="O267" s="93"/>
      <c r="P267" s="93"/>
      <c r="Q267" s="93"/>
      <c r="R267" s="93"/>
      <c r="S267" s="93"/>
      <c r="T267" s="94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7" t="s">
        <v>143</v>
      </c>
      <c r="AU267" s="17" t="s">
        <v>92</v>
      </c>
    </row>
    <row r="268" s="2" customFormat="1">
      <c r="A268" s="40"/>
      <c r="B268" s="41"/>
      <c r="C268" s="42"/>
      <c r="D268" s="248" t="s">
        <v>144</v>
      </c>
      <c r="E268" s="42"/>
      <c r="F268" s="253" t="s">
        <v>712</v>
      </c>
      <c r="G268" s="42"/>
      <c r="H268" s="42"/>
      <c r="I268" s="250"/>
      <c r="J268" s="42"/>
      <c r="K268" s="42"/>
      <c r="L268" s="43"/>
      <c r="M268" s="251"/>
      <c r="N268" s="252"/>
      <c r="O268" s="93"/>
      <c r="P268" s="93"/>
      <c r="Q268" s="93"/>
      <c r="R268" s="93"/>
      <c r="S268" s="93"/>
      <c r="T268" s="94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7" t="s">
        <v>144</v>
      </c>
      <c r="AU268" s="17" t="s">
        <v>92</v>
      </c>
    </row>
    <row r="269" s="2" customFormat="1" ht="16.5" customHeight="1">
      <c r="A269" s="40"/>
      <c r="B269" s="41"/>
      <c r="C269" s="235" t="s">
        <v>336</v>
      </c>
      <c r="D269" s="235" t="s">
        <v>137</v>
      </c>
      <c r="E269" s="236" t="s">
        <v>762</v>
      </c>
      <c r="F269" s="237" t="s">
        <v>763</v>
      </c>
      <c r="G269" s="238" t="s">
        <v>292</v>
      </c>
      <c r="H269" s="239">
        <v>1</v>
      </c>
      <c r="I269" s="240"/>
      <c r="J269" s="241">
        <f>ROUND(I269*H269,2)</f>
        <v>0</v>
      </c>
      <c r="K269" s="242"/>
      <c r="L269" s="43"/>
      <c r="M269" s="243" t="s">
        <v>1</v>
      </c>
      <c r="N269" s="244" t="s">
        <v>47</v>
      </c>
      <c r="O269" s="93"/>
      <c r="P269" s="245">
        <f>O269*H269</f>
        <v>0</v>
      </c>
      <c r="Q269" s="245">
        <v>0</v>
      </c>
      <c r="R269" s="245">
        <f>Q269*H269</f>
        <v>0</v>
      </c>
      <c r="S269" s="245">
        <v>0</v>
      </c>
      <c r="T269" s="24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47" t="s">
        <v>141</v>
      </c>
      <c r="AT269" s="247" t="s">
        <v>137</v>
      </c>
      <c r="AU269" s="247" t="s">
        <v>92</v>
      </c>
      <c r="AY269" s="17" t="s">
        <v>134</v>
      </c>
      <c r="BE269" s="145">
        <f>IF(N269="základní",J269,0)</f>
        <v>0</v>
      </c>
      <c r="BF269" s="145">
        <f>IF(N269="snížená",J269,0)</f>
        <v>0</v>
      </c>
      <c r="BG269" s="145">
        <f>IF(N269="zákl. přenesená",J269,0)</f>
        <v>0</v>
      </c>
      <c r="BH269" s="145">
        <f>IF(N269="sníž. přenesená",J269,0)</f>
        <v>0</v>
      </c>
      <c r="BI269" s="145">
        <f>IF(N269="nulová",J269,0)</f>
        <v>0</v>
      </c>
      <c r="BJ269" s="17" t="s">
        <v>90</v>
      </c>
      <c r="BK269" s="145">
        <f>ROUND(I269*H269,2)</f>
        <v>0</v>
      </c>
      <c r="BL269" s="17" t="s">
        <v>141</v>
      </c>
      <c r="BM269" s="247" t="s">
        <v>764</v>
      </c>
    </row>
    <row r="270" s="2" customFormat="1">
      <c r="A270" s="40"/>
      <c r="B270" s="41"/>
      <c r="C270" s="42"/>
      <c r="D270" s="248" t="s">
        <v>143</v>
      </c>
      <c r="E270" s="42"/>
      <c r="F270" s="249" t="s">
        <v>763</v>
      </c>
      <c r="G270" s="42"/>
      <c r="H270" s="42"/>
      <c r="I270" s="250"/>
      <c r="J270" s="42"/>
      <c r="K270" s="42"/>
      <c r="L270" s="43"/>
      <c r="M270" s="251"/>
      <c r="N270" s="252"/>
      <c r="O270" s="93"/>
      <c r="P270" s="93"/>
      <c r="Q270" s="93"/>
      <c r="R270" s="93"/>
      <c r="S270" s="93"/>
      <c r="T270" s="94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7" t="s">
        <v>143</v>
      </c>
      <c r="AU270" s="17" t="s">
        <v>92</v>
      </c>
    </row>
    <row r="271" s="2" customFormat="1">
      <c r="A271" s="40"/>
      <c r="B271" s="41"/>
      <c r="C271" s="42"/>
      <c r="D271" s="248" t="s">
        <v>144</v>
      </c>
      <c r="E271" s="42"/>
      <c r="F271" s="253" t="s">
        <v>712</v>
      </c>
      <c r="G271" s="42"/>
      <c r="H271" s="42"/>
      <c r="I271" s="250"/>
      <c r="J271" s="42"/>
      <c r="K271" s="42"/>
      <c r="L271" s="43"/>
      <c r="M271" s="251"/>
      <c r="N271" s="252"/>
      <c r="O271" s="93"/>
      <c r="P271" s="93"/>
      <c r="Q271" s="93"/>
      <c r="R271" s="93"/>
      <c r="S271" s="93"/>
      <c r="T271" s="94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7" t="s">
        <v>144</v>
      </c>
      <c r="AU271" s="17" t="s">
        <v>92</v>
      </c>
    </row>
    <row r="272" s="2" customFormat="1" ht="16.5" customHeight="1">
      <c r="A272" s="40"/>
      <c r="B272" s="41"/>
      <c r="C272" s="235" t="s">
        <v>340</v>
      </c>
      <c r="D272" s="235" t="s">
        <v>137</v>
      </c>
      <c r="E272" s="236" t="s">
        <v>765</v>
      </c>
      <c r="F272" s="237" t="s">
        <v>766</v>
      </c>
      <c r="G272" s="238" t="s">
        <v>292</v>
      </c>
      <c r="H272" s="239">
        <v>1</v>
      </c>
      <c r="I272" s="240"/>
      <c r="J272" s="241">
        <f>ROUND(I272*H272,2)</f>
        <v>0</v>
      </c>
      <c r="K272" s="242"/>
      <c r="L272" s="43"/>
      <c r="M272" s="243" t="s">
        <v>1</v>
      </c>
      <c r="N272" s="244" t="s">
        <v>47</v>
      </c>
      <c r="O272" s="93"/>
      <c r="P272" s="245">
        <f>O272*H272</f>
        <v>0</v>
      </c>
      <c r="Q272" s="245">
        <v>0</v>
      </c>
      <c r="R272" s="245">
        <f>Q272*H272</f>
        <v>0</v>
      </c>
      <c r="S272" s="245">
        <v>0</v>
      </c>
      <c r="T272" s="24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47" t="s">
        <v>141</v>
      </c>
      <c r="AT272" s="247" t="s">
        <v>137</v>
      </c>
      <c r="AU272" s="247" t="s">
        <v>92</v>
      </c>
      <c r="AY272" s="17" t="s">
        <v>134</v>
      </c>
      <c r="BE272" s="145">
        <f>IF(N272="základní",J272,0)</f>
        <v>0</v>
      </c>
      <c r="BF272" s="145">
        <f>IF(N272="snížená",J272,0)</f>
        <v>0</v>
      </c>
      <c r="BG272" s="145">
        <f>IF(N272="zákl. přenesená",J272,0)</f>
        <v>0</v>
      </c>
      <c r="BH272" s="145">
        <f>IF(N272="sníž. přenesená",J272,0)</f>
        <v>0</v>
      </c>
      <c r="BI272" s="145">
        <f>IF(N272="nulová",J272,0)</f>
        <v>0</v>
      </c>
      <c r="BJ272" s="17" t="s">
        <v>90</v>
      </c>
      <c r="BK272" s="145">
        <f>ROUND(I272*H272,2)</f>
        <v>0</v>
      </c>
      <c r="BL272" s="17" t="s">
        <v>141</v>
      </c>
      <c r="BM272" s="247" t="s">
        <v>767</v>
      </c>
    </row>
    <row r="273" s="2" customFormat="1">
      <c r="A273" s="40"/>
      <c r="B273" s="41"/>
      <c r="C273" s="42"/>
      <c r="D273" s="248" t="s">
        <v>143</v>
      </c>
      <c r="E273" s="42"/>
      <c r="F273" s="249" t="s">
        <v>766</v>
      </c>
      <c r="G273" s="42"/>
      <c r="H273" s="42"/>
      <c r="I273" s="250"/>
      <c r="J273" s="42"/>
      <c r="K273" s="42"/>
      <c r="L273" s="43"/>
      <c r="M273" s="251"/>
      <c r="N273" s="252"/>
      <c r="O273" s="93"/>
      <c r="P273" s="93"/>
      <c r="Q273" s="93"/>
      <c r="R273" s="93"/>
      <c r="S273" s="93"/>
      <c r="T273" s="94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7" t="s">
        <v>143</v>
      </c>
      <c r="AU273" s="17" t="s">
        <v>92</v>
      </c>
    </row>
    <row r="274" s="2" customFormat="1">
      <c r="A274" s="40"/>
      <c r="B274" s="41"/>
      <c r="C274" s="42"/>
      <c r="D274" s="248" t="s">
        <v>144</v>
      </c>
      <c r="E274" s="42"/>
      <c r="F274" s="253" t="s">
        <v>712</v>
      </c>
      <c r="G274" s="42"/>
      <c r="H274" s="42"/>
      <c r="I274" s="250"/>
      <c r="J274" s="42"/>
      <c r="K274" s="42"/>
      <c r="L274" s="43"/>
      <c r="M274" s="251"/>
      <c r="N274" s="252"/>
      <c r="O274" s="93"/>
      <c r="P274" s="93"/>
      <c r="Q274" s="93"/>
      <c r="R274" s="93"/>
      <c r="S274" s="93"/>
      <c r="T274" s="94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7" t="s">
        <v>144</v>
      </c>
      <c r="AU274" s="17" t="s">
        <v>92</v>
      </c>
    </row>
    <row r="275" s="2" customFormat="1" ht="16.5" customHeight="1">
      <c r="A275" s="40"/>
      <c r="B275" s="41"/>
      <c r="C275" s="235" t="s">
        <v>344</v>
      </c>
      <c r="D275" s="235" t="s">
        <v>137</v>
      </c>
      <c r="E275" s="236" t="s">
        <v>768</v>
      </c>
      <c r="F275" s="237" t="s">
        <v>769</v>
      </c>
      <c r="G275" s="238" t="s">
        <v>219</v>
      </c>
      <c r="H275" s="239">
        <v>20</v>
      </c>
      <c r="I275" s="240"/>
      <c r="J275" s="241">
        <f>ROUND(I275*H275,2)</f>
        <v>0</v>
      </c>
      <c r="K275" s="242"/>
      <c r="L275" s="43"/>
      <c r="M275" s="243" t="s">
        <v>1</v>
      </c>
      <c r="N275" s="244" t="s">
        <v>47</v>
      </c>
      <c r="O275" s="93"/>
      <c r="P275" s="245">
        <f>O275*H275</f>
        <v>0</v>
      </c>
      <c r="Q275" s="245">
        <v>0</v>
      </c>
      <c r="R275" s="245">
        <f>Q275*H275</f>
        <v>0</v>
      </c>
      <c r="S275" s="245">
        <v>0</v>
      </c>
      <c r="T275" s="24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47" t="s">
        <v>141</v>
      </c>
      <c r="AT275" s="247" t="s">
        <v>137</v>
      </c>
      <c r="AU275" s="247" t="s">
        <v>92</v>
      </c>
      <c r="AY275" s="17" t="s">
        <v>134</v>
      </c>
      <c r="BE275" s="145">
        <f>IF(N275="základní",J275,0)</f>
        <v>0</v>
      </c>
      <c r="BF275" s="145">
        <f>IF(N275="snížená",J275,0)</f>
        <v>0</v>
      </c>
      <c r="BG275" s="145">
        <f>IF(N275="zákl. přenesená",J275,0)</f>
        <v>0</v>
      </c>
      <c r="BH275" s="145">
        <f>IF(N275="sníž. přenesená",J275,0)</f>
        <v>0</v>
      </c>
      <c r="BI275" s="145">
        <f>IF(N275="nulová",J275,0)</f>
        <v>0</v>
      </c>
      <c r="BJ275" s="17" t="s">
        <v>90</v>
      </c>
      <c r="BK275" s="145">
        <f>ROUND(I275*H275,2)</f>
        <v>0</v>
      </c>
      <c r="BL275" s="17" t="s">
        <v>141</v>
      </c>
      <c r="BM275" s="247" t="s">
        <v>770</v>
      </c>
    </row>
    <row r="276" s="2" customFormat="1">
      <c r="A276" s="40"/>
      <c r="B276" s="41"/>
      <c r="C276" s="42"/>
      <c r="D276" s="248" t="s">
        <v>143</v>
      </c>
      <c r="E276" s="42"/>
      <c r="F276" s="249" t="s">
        <v>771</v>
      </c>
      <c r="G276" s="42"/>
      <c r="H276" s="42"/>
      <c r="I276" s="250"/>
      <c r="J276" s="42"/>
      <c r="K276" s="42"/>
      <c r="L276" s="43"/>
      <c r="M276" s="251"/>
      <c r="N276" s="252"/>
      <c r="O276" s="93"/>
      <c r="P276" s="93"/>
      <c r="Q276" s="93"/>
      <c r="R276" s="93"/>
      <c r="S276" s="93"/>
      <c r="T276" s="94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7" t="s">
        <v>143</v>
      </c>
      <c r="AU276" s="17" t="s">
        <v>92</v>
      </c>
    </row>
    <row r="277" s="2" customFormat="1">
      <c r="A277" s="40"/>
      <c r="B277" s="41"/>
      <c r="C277" s="42"/>
      <c r="D277" s="248" t="s">
        <v>144</v>
      </c>
      <c r="E277" s="42"/>
      <c r="F277" s="253" t="s">
        <v>772</v>
      </c>
      <c r="G277" s="42"/>
      <c r="H277" s="42"/>
      <c r="I277" s="250"/>
      <c r="J277" s="42"/>
      <c r="K277" s="42"/>
      <c r="L277" s="43"/>
      <c r="M277" s="251"/>
      <c r="N277" s="252"/>
      <c r="O277" s="93"/>
      <c r="P277" s="93"/>
      <c r="Q277" s="93"/>
      <c r="R277" s="93"/>
      <c r="S277" s="93"/>
      <c r="T277" s="94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7" t="s">
        <v>144</v>
      </c>
      <c r="AU277" s="17" t="s">
        <v>92</v>
      </c>
    </row>
    <row r="278" s="12" customFormat="1" ht="22.8" customHeight="1">
      <c r="A278" s="12"/>
      <c r="B278" s="219"/>
      <c r="C278" s="220"/>
      <c r="D278" s="221" t="s">
        <v>81</v>
      </c>
      <c r="E278" s="233" t="s">
        <v>534</v>
      </c>
      <c r="F278" s="233" t="s">
        <v>535</v>
      </c>
      <c r="G278" s="220"/>
      <c r="H278" s="220"/>
      <c r="I278" s="223"/>
      <c r="J278" s="234">
        <f>BK278</f>
        <v>0</v>
      </c>
      <c r="K278" s="220"/>
      <c r="L278" s="225"/>
      <c r="M278" s="226"/>
      <c r="N278" s="227"/>
      <c r="O278" s="227"/>
      <c r="P278" s="228">
        <f>SUM(P279:P295)</f>
        <v>0</v>
      </c>
      <c r="Q278" s="227"/>
      <c r="R278" s="228">
        <f>SUM(R279:R295)</f>
        <v>0</v>
      </c>
      <c r="S278" s="227"/>
      <c r="T278" s="229">
        <f>SUM(T279:T295)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30" t="s">
        <v>162</v>
      </c>
      <c r="AT278" s="231" t="s">
        <v>81</v>
      </c>
      <c r="AU278" s="231" t="s">
        <v>90</v>
      </c>
      <c r="AY278" s="230" t="s">
        <v>134</v>
      </c>
      <c r="BK278" s="232">
        <f>SUM(BK279:BK295)</f>
        <v>0</v>
      </c>
    </row>
    <row r="279" s="2" customFormat="1" ht="24.15" customHeight="1">
      <c r="A279" s="40"/>
      <c r="B279" s="41"/>
      <c r="C279" s="235" t="s">
        <v>351</v>
      </c>
      <c r="D279" s="235" t="s">
        <v>137</v>
      </c>
      <c r="E279" s="236" t="s">
        <v>773</v>
      </c>
      <c r="F279" s="237" t="s">
        <v>774</v>
      </c>
      <c r="G279" s="238" t="s">
        <v>539</v>
      </c>
      <c r="H279" s="239">
        <v>1</v>
      </c>
      <c r="I279" s="240"/>
      <c r="J279" s="241">
        <f>ROUND(I279*H279,2)</f>
        <v>0</v>
      </c>
      <c r="K279" s="242"/>
      <c r="L279" s="43"/>
      <c r="M279" s="243" t="s">
        <v>1</v>
      </c>
      <c r="N279" s="244" t="s">
        <v>47</v>
      </c>
      <c r="O279" s="93"/>
      <c r="P279" s="245">
        <f>O279*H279</f>
        <v>0</v>
      </c>
      <c r="Q279" s="245">
        <v>0</v>
      </c>
      <c r="R279" s="245">
        <f>Q279*H279</f>
        <v>0</v>
      </c>
      <c r="S279" s="245">
        <v>0</v>
      </c>
      <c r="T279" s="24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47" t="s">
        <v>465</v>
      </c>
      <c r="AT279" s="247" t="s">
        <v>137</v>
      </c>
      <c r="AU279" s="247" t="s">
        <v>92</v>
      </c>
      <c r="AY279" s="17" t="s">
        <v>134</v>
      </c>
      <c r="BE279" s="145">
        <f>IF(N279="základní",J279,0)</f>
        <v>0</v>
      </c>
      <c r="BF279" s="145">
        <f>IF(N279="snížená",J279,0)</f>
        <v>0</v>
      </c>
      <c r="BG279" s="145">
        <f>IF(N279="zákl. přenesená",J279,0)</f>
        <v>0</v>
      </c>
      <c r="BH279" s="145">
        <f>IF(N279="sníž. přenesená",J279,0)</f>
        <v>0</v>
      </c>
      <c r="BI279" s="145">
        <f>IF(N279="nulová",J279,0)</f>
        <v>0</v>
      </c>
      <c r="BJ279" s="17" t="s">
        <v>90</v>
      </c>
      <c r="BK279" s="145">
        <f>ROUND(I279*H279,2)</f>
        <v>0</v>
      </c>
      <c r="BL279" s="17" t="s">
        <v>465</v>
      </c>
      <c r="BM279" s="247" t="s">
        <v>775</v>
      </c>
    </row>
    <row r="280" s="2" customFormat="1">
      <c r="A280" s="40"/>
      <c r="B280" s="41"/>
      <c r="C280" s="42"/>
      <c r="D280" s="248" t="s">
        <v>143</v>
      </c>
      <c r="E280" s="42"/>
      <c r="F280" s="249" t="s">
        <v>774</v>
      </c>
      <c r="G280" s="42"/>
      <c r="H280" s="42"/>
      <c r="I280" s="250"/>
      <c r="J280" s="42"/>
      <c r="K280" s="42"/>
      <c r="L280" s="43"/>
      <c r="M280" s="251"/>
      <c r="N280" s="252"/>
      <c r="O280" s="93"/>
      <c r="P280" s="93"/>
      <c r="Q280" s="93"/>
      <c r="R280" s="93"/>
      <c r="S280" s="93"/>
      <c r="T280" s="94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7" t="s">
        <v>143</v>
      </c>
      <c r="AU280" s="17" t="s">
        <v>92</v>
      </c>
    </row>
    <row r="281" s="2" customFormat="1">
      <c r="A281" s="40"/>
      <c r="B281" s="41"/>
      <c r="C281" s="42"/>
      <c r="D281" s="248" t="s">
        <v>144</v>
      </c>
      <c r="E281" s="42"/>
      <c r="F281" s="253" t="s">
        <v>467</v>
      </c>
      <c r="G281" s="42"/>
      <c r="H281" s="42"/>
      <c r="I281" s="250"/>
      <c r="J281" s="42"/>
      <c r="K281" s="42"/>
      <c r="L281" s="43"/>
      <c r="M281" s="251"/>
      <c r="N281" s="252"/>
      <c r="O281" s="93"/>
      <c r="P281" s="93"/>
      <c r="Q281" s="93"/>
      <c r="R281" s="93"/>
      <c r="S281" s="93"/>
      <c r="T281" s="94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7" t="s">
        <v>144</v>
      </c>
      <c r="AU281" s="17" t="s">
        <v>92</v>
      </c>
    </row>
    <row r="282" s="2" customFormat="1" ht="16.5" customHeight="1">
      <c r="A282" s="40"/>
      <c r="B282" s="41"/>
      <c r="C282" s="235" t="s">
        <v>357</v>
      </c>
      <c r="D282" s="235" t="s">
        <v>137</v>
      </c>
      <c r="E282" s="236" t="s">
        <v>776</v>
      </c>
      <c r="F282" s="237" t="s">
        <v>777</v>
      </c>
      <c r="G282" s="238" t="s">
        <v>539</v>
      </c>
      <c r="H282" s="239">
        <v>1</v>
      </c>
      <c r="I282" s="240"/>
      <c r="J282" s="241">
        <f>ROUND(I282*H282,2)</f>
        <v>0</v>
      </c>
      <c r="K282" s="242"/>
      <c r="L282" s="43"/>
      <c r="M282" s="243" t="s">
        <v>1</v>
      </c>
      <c r="N282" s="244" t="s">
        <v>47</v>
      </c>
      <c r="O282" s="93"/>
      <c r="P282" s="245">
        <f>O282*H282</f>
        <v>0</v>
      </c>
      <c r="Q282" s="245">
        <v>0</v>
      </c>
      <c r="R282" s="245">
        <f>Q282*H282</f>
        <v>0</v>
      </c>
      <c r="S282" s="245">
        <v>0</v>
      </c>
      <c r="T282" s="24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47" t="s">
        <v>141</v>
      </c>
      <c r="AT282" s="247" t="s">
        <v>137</v>
      </c>
      <c r="AU282" s="247" t="s">
        <v>92</v>
      </c>
      <c r="AY282" s="17" t="s">
        <v>134</v>
      </c>
      <c r="BE282" s="145">
        <f>IF(N282="základní",J282,0)</f>
        <v>0</v>
      </c>
      <c r="BF282" s="145">
        <f>IF(N282="snížená",J282,0)</f>
        <v>0</v>
      </c>
      <c r="BG282" s="145">
        <f>IF(N282="zákl. přenesená",J282,0)</f>
        <v>0</v>
      </c>
      <c r="BH282" s="145">
        <f>IF(N282="sníž. přenesená",J282,0)</f>
        <v>0</v>
      </c>
      <c r="BI282" s="145">
        <f>IF(N282="nulová",J282,0)</f>
        <v>0</v>
      </c>
      <c r="BJ282" s="17" t="s">
        <v>90</v>
      </c>
      <c r="BK282" s="145">
        <f>ROUND(I282*H282,2)</f>
        <v>0</v>
      </c>
      <c r="BL282" s="17" t="s">
        <v>141</v>
      </c>
      <c r="BM282" s="247" t="s">
        <v>778</v>
      </c>
    </row>
    <row r="283" s="2" customFormat="1">
      <c r="A283" s="40"/>
      <c r="B283" s="41"/>
      <c r="C283" s="42"/>
      <c r="D283" s="248" t="s">
        <v>143</v>
      </c>
      <c r="E283" s="42"/>
      <c r="F283" s="249" t="s">
        <v>777</v>
      </c>
      <c r="G283" s="42"/>
      <c r="H283" s="42"/>
      <c r="I283" s="250"/>
      <c r="J283" s="42"/>
      <c r="K283" s="42"/>
      <c r="L283" s="43"/>
      <c r="M283" s="251"/>
      <c r="N283" s="252"/>
      <c r="O283" s="93"/>
      <c r="P283" s="93"/>
      <c r="Q283" s="93"/>
      <c r="R283" s="93"/>
      <c r="S283" s="93"/>
      <c r="T283" s="94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7" t="s">
        <v>143</v>
      </c>
      <c r="AU283" s="17" t="s">
        <v>92</v>
      </c>
    </row>
    <row r="284" s="2" customFormat="1" ht="24.15" customHeight="1">
      <c r="A284" s="40"/>
      <c r="B284" s="41"/>
      <c r="C284" s="235" t="s">
        <v>362</v>
      </c>
      <c r="D284" s="235" t="s">
        <v>137</v>
      </c>
      <c r="E284" s="236" t="s">
        <v>779</v>
      </c>
      <c r="F284" s="237" t="s">
        <v>780</v>
      </c>
      <c r="G284" s="238" t="s">
        <v>539</v>
      </c>
      <c r="H284" s="239">
        <v>1</v>
      </c>
      <c r="I284" s="240"/>
      <c r="J284" s="241">
        <f>ROUND(I284*H284,2)</f>
        <v>0</v>
      </c>
      <c r="K284" s="242"/>
      <c r="L284" s="43"/>
      <c r="M284" s="243" t="s">
        <v>1</v>
      </c>
      <c r="N284" s="244" t="s">
        <v>47</v>
      </c>
      <c r="O284" s="93"/>
      <c r="P284" s="245">
        <f>O284*H284</f>
        <v>0</v>
      </c>
      <c r="Q284" s="245">
        <v>0</v>
      </c>
      <c r="R284" s="245">
        <f>Q284*H284</f>
        <v>0</v>
      </c>
      <c r="S284" s="245">
        <v>0</v>
      </c>
      <c r="T284" s="24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47" t="s">
        <v>141</v>
      </c>
      <c r="AT284" s="247" t="s">
        <v>137</v>
      </c>
      <c r="AU284" s="247" t="s">
        <v>92</v>
      </c>
      <c r="AY284" s="17" t="s">
        <v>134</v>
      </c>
      <c r="BE284" s="145">
        <f>IF(N284="základní",J284,0)</f>
        <v>0</v>
      </c>
      <c r="BF284" s="145">
        <f>IF(N284="snížená",J284,0)</f>
        <v>0</v>
      </c>
      <c r="BG284" s="145">
        <f>IF(N284="zákl. přenesená",J284,0)</f>
        <v>0</v>
      </c>
      <c r="BH284" s="145">
        <f>IF(N284="sníž. přenesená",J284,0)</f>
        <v>0</v>
      </c>
      <c r="BI284" s="145">
        <f>IF(N284="nulová",J284,0)</f>
        <v>0</v>
      </c>
      <c r="BJ284" s="17" t="s">
        <v>90</v>
      </c>
      <c r="BK284" s="145">
        <f>ROUND(I284*H284,2)</f>
        <v>0</v>
      </c>
      <c r="BL284" s="17" t="s">
        <v>141</v>
      </c>
      <c r="BM284" s="247" t="s">
        <v>781</v>
      </c>
    </row>
    <row r="285" s="2" customFormat="1">
      <c r="A285" s="40"/>
      <c r="B285" s="41"/>
      <c r="C285" s="42"/>
      <c r="D285" s="248" t="s">
        <v>143</v>
      </c>
      <c r="E285" s="42"/>
      <c r="F285" s="249" t="s">
        <v>780</v>
      </c>
      <c r="G285" s="42"/>
      <c r="H285" s="42"/>
      <c r="I285" s="250"/>
      <c r="J285" s="42"/>
      <c r="K285" s="42"/>
      <c r="L285" s="43"/>
      <c r="M285" s="251"/>
      <c r="N285" s="252"/>
      <c r="O285" s="93"/>
      <c r="P285" s="93"/>
      <c r="Q285" s="93"/>
      <c r="R285" s="93"/>
      <c r="S285" s="93"/>
      <c r="T285" s="94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7" t="s">
        <v>143</v>
      </c>
      <c r="AU285" s="17" t="s">
        <v>92</v>
      </c>
    </row>
    <row r="286" s="2" customFormat="1" ht="16.5" customHeight="1">
      <c r="A286" s="40"/>
      <c r="B286" s="41"/>
      <c r="C286" s="235" t="s">
        <v>367</v>
      </c>
      <c r="D286" s="235" t="s">
        <v>137</v>
      </c>
      <c r="E286" s="236" t="s">
        <v>587</v>
      </c>
      <c r="F286" s="237" t="s">
        <v>782</v>
      </c>
      <c r="G286" s="238" t="s">
        <v>539</v>
      </c>
      <c r="H286" s="239">
        <v>1</v>
      </c>
      <c r="I286" s="240"/>
      <c r="J286" s="241">
        <f>ROUND(I286*H286,2)</f>
        <v>0</v>
      </c>
      <c r="K286" s="242"/>
      <c r="L286" s="43"/>
      <c r="M286" s="243" t="s">
        <v>1</v>
      </c>
      <c r="N286" s="244" t="s">
        <v>47</v>
      </c>
      <c r="O286" s="93"/>
      <c r="P286" s="245">
        <f>O286*H286</f>
        <v>0</v>
      </c>
      <c r="Q286" s="245">
        <v>0</v>
      </c>
      <c r="R286" s="245">
        <f>Q286*H286</f>
        <v>0</v>
      </c>
      <c r="S286" s="245">
        <v>0</v>
      </c>
      <c r="T286" s="24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47" t="s">
        <v>141</v>
      </c>
      <c r="AT286" s="247" t="s">
        <v>137</v>
      </c>
      <c r="AU286" s="247" t="s">
        <v>92</v>
      </c>
      <c r="AY286" s="17" t="s">
        <v>134</v>
      </c>
      <c r="BE286" s="145">
        <f>IF(N286="základní",J286,0)</f>
        <v>0</v>
      </c>
      <c r="BF286" s="145">
        <f>IF(N286="snížená",J286,0)</f>
        <v>0</v>
      </c>
      <c r="BG286" s="145">
        <f>IF(N286="zákl. přenesená",J286,0)</f>
        <v>0</v>
      </c>
      <c r="BH286" s="145">
        <f>IF(N286="sníž. přenesená",J286,0)</f>
        <v>0</v>
      </c>
      <c r="BI286" s="145">
        <f>IF(N286="nulová",J286,0)</f>
        <v>0</v>
      </c>
      <c r="BJ286" s="17" t="s">
        <v>90</v>
      </c>
      <c r="BK286" s="145">
        <f>ROUND(I286*H286,2)</f>
        <v>0</v>
      </c>
      <c r="BL286" s="17" t="s">
        <v>141</v>
      </c>
      <c r="BM286" s="247" t="s">
        <v>783</v>
      </c>
    </row>
    <row r="287" s="2" customFormat="1">
      <c r="A287" s="40"/>
      <c r="B287" s="41"/>
      <c r="C287" s="42"/>
      <c r="D287" s="248" t="s">
        <v>143</v>
      </c>
      <c r="E287" s="42"/>
      <c r="F287" s="249" t="s">
        <v>784</v>
      </c>
      <c r="G287" s="42"/>
      <c r="H287" s="42"/>
      <c r="I287" s="250"/>
      <c r="J287" s="42"/>
      <c r="K287" s="42"/>
      <c r="L287" s="43"/>
      <c r="M287" s="251"/>
      <c r="N287" s="252"/>
      <c r="O287" s="93"/>
      <c r="P287" s="93"/>
      <c r="Q287" s="93"/>
      <c r="R287" s="93"/>
      <c r="S287" s="93"/>
      <c r="T287" s="94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7" t="s">
        <v>143</v>
      </c>
      <c r="AU287" s="17" t="s">
        <v>92</v>
      </c>
    </row>
    <row r="288" s="2" customFormat="1">
      <c r="A288" s="40"/>
      <c r="B288" s="41"/>
      <c r="C288" s="42"/>
      <c r="D288" s="248" t="s">
        <v>144</v>
      </c>
      <c r="E288" s="42"/>
      <c r="F288" s="253" t="s">
        <v>785</v>
      </c>
      <c r="G288" s="42"/>
      <c r="H288" s="42"/>
      <c r="I288" s="250"/>
      <c r="J288" s="42"/>
      <c r="K288" s="42"/>
      <c r="L288" s="43"/>
      <c r="M288" s="251"/>
      <c r="N288" s="252"/>
      <c r="O288" s="93"/>
      <c r="P288" s="93"/>
      <c r="Q288" s="93"/>
      <c r="R288" s="93"/>
      <c r="S288" s="93"/>
      <c r="T288" s="94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7" t="s">
        <v>144</v>
      </c>
      <c r="AU288" s="17" t="s">
        <v>92</v>
      </c>
    </row>
    <row r="289" s="2" customFormat="1" ht="16.5" customHeight="1">
      <c r="A289" s="40"/>
      <c r="B289" s="41"/>
      <c r="C289" s="235" t="s">
        <v>372</v>
      </c>
      <c r="D289" s="235" t="s">
        <v>137</v>
      </c>
      <c r="E289" s="236" t="s">
        <v>786</v>
      </c>
      <c r="F289" s="237" t="s">
        <v>787</v>
      </c>
      <c r="G289" s="238" t="s">
        <v>539</v>
      </c>
      <c r="H289" s="239">
        <v>1</v>
      </c>
      <c r="I289" s="240"/>
      <c r="J289" s="241">
        <f>ROUND(I289*H289,2)</f>
        <v>0</v>
      </c>
      <c r="K289" s="242"/>
      <c r="L289" s="43"/>
      <c r="M289" s="243" t="s">
        <v>1</v>
      </c>
      <c r="N289" s="244" t="s">
        <v>47</v>
      </c>
      <c r="O289" s="93"/>
      <c r="P289" s="245">
        <f>O289*H289</f>
        <v>0</v>
      </c>
      <c r="Q289" s="245">
        <v>0</v>
      </c>
      <c r="R289" s="245">
        <f>Q289*H289</f>
        <v>0</v>
      </c>
      <c r="S289" s="245">
        <v>0</v>
      </c>
      <c r="T289" s="24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47" t="s">
        <v>141</v>
      </c>
      <c r="AT289" s="247" t="s">
        <v>137</v>
      </c>
      <c r="AU289" s="247" t="s">
        <v>92</v>
      </c>
      <c r="AY289" s="17" t="s">
        <v>134</v>
      </c>
      <c r="BE289" s="145">
        <f>IF(N289="základní",J289,0)</f>
        <v>0</v>
      </c>
      <c r="BF289" s="145">
        <f>IF(N289="snížená",J289,0)</f>
        <v>0</v>
      </c>
      <c r="BG289" s="145">
        <f>IF(N289="zákl. přenesená",J289,0)</f>
        <v>0</v>
      </c>
      <c r="BH289" s="145">
        <f>IF(N289="sníž. přenesená",J289,0)</f>
        <v>0</v>
      </c>
      <c r="BI289" s="145">
        <f>IF(N289="nulová",J289,0)</f>
        <v>0</v>
      </c>
      <c r="BJ289" s="17" t="s">
        <v>90</v>
      </c>
      <c r="BK289" s="145">
        <f>ROUND(I289*H289,2)</f>
        <v>0</v>
      </c>
      <c r="BL289" s="17" t="s">
        <v>141</v>
      </c>
      <c r="BM289" s="247" t="s">
        <v>788</v>
      </c>
    </row>
    <row r="290" s="2" customFormat="1">
      <c r="A290" s="40"/>
      <c r="B290" s="41"/>
      <c r="C290" s="42"/>
      <c r="D290" s="248" t="s">
        <v>143</v>
      </c>
      <c r="E290" s="42"/>
      <c r="F290" s="249" t="s">
        <v>787</v>
      </c>
      <c r="G290" s="42"/>
      <c r="H290" s="42"/>
      <c r="I290" s="250"/>
      <c r="J290" s="42"/>
      <c r="K290" s="42"/>
      <c r="L290" s="43"/>
      <c r="M290" s="251"/>
      <c r="N290" s="252"/>
      <c r="O290" s="93"/>
      <c r="P290" s="93"/>
      <c r="Q290" s="93"/>
      <c r="R290" s="93"/>
      <c r="S290" s="93"/>
      <c r="T290" s="94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7" t="s">
        <v>143</v>
      </c>
      <c r="AU290" s="17" t="s">
        <v>92</v>
      </c>
    </row>
    <row r="291" s="2" customFormat="1" ht="16.5" customHeight="1">
      <c r="A291" s="40"/>
      <c r="B291" s="41"/>
      <c r="C291" s="235" t="s">
        <v>377</v>
      </c>
      <c r="D291" s="235" t="s">
        <v>137</v>
      </c>
      <c r="E291" s="236" t="s">
        <v>789</v>
      </c>
      <c r="F291" s="237" t="s">
        <v>790</v>
      </c>
      <c r="G291" s="238" t="s">
        <v>539</v>
      </c>
      <c r="H291" s="239">
        <v>1</v>
      </c>
      <c r="I291" s="240"/>
      <c r="J291" s="241">
        <f>ROUND(I291*H291,2)</f>
        <v>0</v>
      </c>
      <c r="K291" s="242"/>
      <c r="L291" s="43"/>
      <c r="M291" s="243" t="s">
        <v>1</v>
      </c>
      <c r="N291" s="244" t="s">
        <v>47</v>
      </c>
      <c r="O291" s="93"/>
      <c r="P291" s="245">
        <f>O291*H291</f>
        <v>0</v>
      </c>
      <c r="Q291" s="245">
        <v>0</v>
      </c>
      <c r="R291" s="245">
        <f>Q291*H291</f>
        <v>0</v>
      </c>
      <c r="S291" s="245">
        <v>0</v>
      </c>
      <c r="T291" s="24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47" t="s">
        <v>465</v>
      </c>
      <c r="AT291" s="247" t="s">
        <v>137</v>
      </c>
      <c r="AU291" s="247" t="s">
        <v>92</v>
      </c>
      <c r="AY291" s="17" t="s">
        <v>134</v>
      </c>
      <c r="BE291" s="145">
        <f>IF(N291="základní",J291,0)</f>
        <v>0</v>
      </c>
      <c r="BF291" s="145">
        <f>IF(N291="snížená",J291,0)</f>
        <v>0</v>
      </c>
      <c r="BG291" s="145">
        <f>IF(N291="zákl. přenesená",J291,0)</f>
        <v>0</v>
      </c>
      <c r="BH291" s="145">
        <f>IF(N291="sníž. přenesená",J291,0)</f>
        <v>0</v>
      </c>
      <c r="BI291" s="145">
        <f>IF(N291="nulová",J291,0)</f>
        <v>0</v>
      </c>
      <c r="BJ291" s="17" t="s">
        <v>90</v>
      </c>
      <c r="BK291" s="145">
        <f>ROUND(I291*H291,2)</f>
        <v>0</v>
      </c>
      <c r="BL291" s="17" t="s">
        <v>465</v>
      </c>
      <c r="BM291" s="247" t="s">
        <v>791</v>
      </c>
    </row>
    <row r="292" s="2" customFormat="1">
      <c r="A292" s="40"/>
      <c r="B292" s="41"/>
      <c r="C292" s="42"/>
      <c r="D292" s="248" t="s">
        <v>143</v>
      </c>
      <c r="E292" s="42"/>
      <c r="F292" s="249" t="s">
        <v>790</v>
      </c>
      <c r="G292" s="42"/>
      <c r="H292" s="42"/>
      <c r="I292" s="250"/>
      <c r="J292" s="42"/>
      <c r="K292" s="42"/>
      <c r="L292" s="43"/>
      <c r="M292" s="251"/>
      <c r="N292" s="252"/>
      <c r="O292" s="93"/>
      <c r="P292" s="93"/>
      <c r="Q292" s="93"/>
      <c r="R292" s="93"/>
      <c r="S292" s="93"/>
      <c r="T292" s="94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7" t="s">
        <v>143</v>
      </c>
      <c r="AU292" s="17" t="s">
        <v>92</v>
      </c>
    </row>
    <row r="293" s="2" customFormat="1">
      <c r="A293" s="40"/>
      <c r="B293" s="41"/>
      <c r="C293" s="42"/>
      <c r="D293" s="248" t="s">
        <v>144</v>
      </c>
      <c r="E293" s="42"/>
      <c r="F293" s="253" t="s">
        <v>467</v>
      </c>
      <c r="G293" s="42"/>
      <c r="H293" s="42"/>
      <c r="I293" s="250"/>
      <c r="J293" s="42"/>
      <c r="K293" s="42"/>
      <c r="L293" s="43"/>
      <c r="M293" s="251"/>
      <c r="N293" s="252"/>
      <c r="O293" s="93"/>
      <c r="P293" s="93"/>
      <c r="Q293" s="93"/>
      <c r="R293" s="93"/>
      <c r="S293" s="93"/>
      <c r="T293" s="94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7" t="s">
        <v>144</v>
      </c>
      <c r="AU293" s="17" t="s">
        <v>92</v>
      </c>
    </row>
    <row r="294" s="2" customFormat="1" ht="16.5" customHeight="1">
      <c r="A294" s="40"/>
      <c r="B294" s="41"/>
      <c r="C294" s="235" t="s">
        <v>383</v>
      </c>
      <c r="D294" s="235" t="s">
        <v>137</v>
      </c>
      <c r="E294" s="236" t="s">
        <v>792</v>
      </c>
      <c r="F294" s="237" t="s">
        <v>793</v>
      </c>
      <c r="G294" s="238" t="s">
        <v>292</v>
      </c>
      <c r="H294" s="239">
        <v>24</v>
      </c>
      <c r="I294" s="240"/>
      <c r="J294" s="241">
        <f>ROUND(I294*H294,2)</f>
        <v>0</v>
      </c>
      <c r="K294" s="242"/>
      <c r="L294" s="43"/>
      <c r="M294" s="243" t="s">
        <v>1</v>
      </c>
      <c r="N294" s="244" t="s">
        <v>47</v>
      </c>
      <c r="O294" s="93"/>
      <c r="P294" s="245">
        <f>O294*H294</f>
        <v>0</v>
      </c>
      <c r="Q294" s="245">
        <v>0</v>
      </c>
      <c r="R294" s="245">
        <f>Q294*H294</f>
        <v>0</v>
      </c>
      <c r="S294" s="245">
        <v>0</v>
      </c>
      <c r="T294" s="24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47" t="s">
        <v>465</v>
      </c>
      <c r="AT294" s="247" t="s">
        <v>137</v>
      </c>
      <c r="AU294" s="247" t="s">
        <v>92</v>
      </c>
      <c r="AY294" s="17" t="s">
        <v>134</v>
      </c>
      <c r="BE294" s="145">
        <f>IF(N294="základní",J294,0)</f>
        <v>0</v>
      </c>
      <c r="BF294" s="145">
        <f>IF(N294="snížená",J294,0)</f>
        <v>0</v>
      </c>
      <c r="BG294" s="145">
        <f>IF(N294="zákl. přenesená",J294,0)</f>
        <v>0</v>
      </c>
      <c r="BH294" s="145">
        <f>IF(N294="sníž. přenesená",J294,0)</f>
        <v>0</v>
      </c>
      <c r="BI294" s="145">
        <f>IF(N294="nulová",J294,0)</f>
        <v>0</v>
      </c>
      <c r="BJ294" s="17" t="s">
        <v>90</v>
      </c>
      <c r="BK294" s="145">
        <f>ROUND(I294*H294,2)</f>
        <v>0</v>
      </c>
      <c r="BL294" s="17" t="s">
        <v>465</v>
      </c>
      <c r="BM294" s="247" t="s">
        <v>794</v>
      </c>
    </row>
    <row r="295" s="2" customFormat="1">
      <c r="A295" s="40"/>
      <c r="B295" s="41"/>
      <c r="C295" s="42"/>
      <c r="D295" s="248" t="s">
        <v>143</v>
      </c>
      <c r="E295" s="42"/>
      <c r="F295" s="249" t="s">
        <v>795</v>
      </c>
      <c r="G295" s="42"/>
      <c r="H295" s="42"/>
      <c r="I295" s="250"/>
      <c r="J295" s="42"/>
      <c r="K295" s="42"/>
      <c r="L295" s="43"/>
      <c r="M295" s="297"/>
      <c r="N295" s="298"/>
      <c r="O295" s="299"/>
      <c r="P295" s="299"/>
      <c r="Q295" s="299"/>
      <c r="R295" s="299"/>
      <c r="S295" s="299"/>
      <c r="T295" s="30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7" t="s">
        <v>143</v>
      </c>
      <c r="AU295" s="17" t="s">
        <v>92</v>
      </c>
    </row>
    <row r="296" s="2" customFormat="1" ht="6.96" customHeight="1">
      <c r="A296" s="40"/>
      <c r="B296" s="68"/>
      <c r="C296" s="69"/>
      <c r="D296" s="69"/>
      <c r="E296" s="69"/>
      <c r="F296" s="69"/>
      <c r="G296" s="69"/>
      <c r="H296" s="69"/>
      <c r="I296" s="69"/>
      <c r="J296" s="69"/>
      <c r="K296" s="69"/>
      <c r="L296" s="43"/>
      <c r="M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</row>
  </sheetData>
  <sheetProtection sheet="1" autoFilter="0" formatColumns="0" formatRows="0" objects="1" scenarios="1" spinCount="100000" saltValue="crMDfmgub09QWSWl0t6AHHZ46xQpKhI6fO4fNA4IY5YW9PVniGiAUNGGK+uohyaKNHyy6cYH3uVVeSYQwrDEHg==" hashValue="3eV/2mFXKsczPn4xgLDsruZ3RaheACLlEZK4+1LX/3BlsoOJ4dV3PZXUK6hKKtnSUQOWHtTWE3qelsf8QsdOaA==" algorithmName="SHA-512" password="D4DE"/>
  <autoFilter ref="C119:K295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Kalužíková Jana</dc:creator>
  <cp:lastModifiedBy>Kalužíková Jana</cp:lastModifiedBy>
  <dcterms:created xsi:type="dcterms:W3CDTF">2024-07-02T08:06:37Z</dcterms:created>
  <dcterms:modified xsi:type="dcterms:W3CDTF">2024-07-02T08:06:40Z</dcterms:modified>
</cp:coreProperties>
</file>