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ijanicko\Desktop\VZ\VZMR\MR33_2024 Výměna turniketů\"/>
    </mc:Choice>
  </mc:AlternateContent>
  <xr:revisionPtr revIDLastSave="0" documentId="13_ncr:1_{7EA18342-3AA5-4693-A608-09D48502F558}" xr6:coauthVersionLast="36" xr6:coauthVersionMax="36" xr10:uidLastSave="{00000000-0000-0000-0000-000000000000}"/>
  <workbookProtection lockStructure="1"/>
  <bookViews>
    <workbookView xWindow="0" yWindow="0" windowWidth="22176" windowHeight="10620" activeTab="1" xr2:uid="{00000000-000D-0000-FFFF-FFFF00000000}"/>
  </bookViews>
  <sheets>
    <sheet name="Rekapitulace stavby" sheetId="1" r:id="rId1"/>
    <sheet name="ARS - Stavební část" sheetId="2" r:id="rId2"/>
    <sheet name="ELI - Elektroinstalace" sheetId="3" r:id="rId3"/>
  </sheets>
  <definedNames>
    <definedName name="_xlnm._FilterDatabase" localSheetId="1" hidden="1">'ARS - Stavební část'!$C$130:$K$233</definedName>
    <definedName name="_xlnm._FilterDatabase" localSheetId="2" hidden="1">'ELI - Elektroinstalace'!$C$118:$K$149</definedName>
    <definedName name="_xlnm.Print_Titles" localSheetId="1">'ARS - Stavební část'!$130:$130</definedName>
    <definedName name="_xlnm.Print_Titles" localSheetId="2">'ELI - Elektroinstalace'!$118:$118</definedName>
    <definedName name="_xlnm.Print_Titles" localSheetId="0">'Rekapitulace stavby'!$92:$92</definedName>
    <definedName name="_xlnm.Print_Area" localSheetId="1">'ARS - Stavební část'!$C$4:$J$76,'ARS - Stavební část'!$C$82:$J$112,'ARS - Stavební část'!$C$118:$J$233</definedName>
    <definedName name="_xlnm.Print_Area" localSheetId="2">'ELI - Elektroinstalace'!$C$4:$J$76,'ELI - Elektroinstalace'!$C$82:$J$100,'ELI - Elektroinstalace'!$C$106:$J$149</definedName>
    <definedName name="_xlnm.Print_Area" localSheetId="0">'Rekapitulace stavby'!$D$4:$AO$76,'Rekapitulace stavby'!$C$82:$AQ$97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3" i="3"/>
  <c r="E11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116" i="3" s="1"/>
  <c r="J17" i="3"/>
  <c r="J15" i="3"/>
  <c r="E15" i="3"/>
  <c r="F91" i="3" s="1"/>
  <c r="J14" i="3"/>
  <c r="J89" i="3"/>
  <c r="E7" i="3"/>
  <c r="E85" i="3"/>
  <c r="J37" i="2"/>
  <c r="J36" i="2"/>
  <c r="AY95" i="1" s="1"/>
  <c r="J35" i="2"/>
  <c r="AX95" i="1" s="1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T151" i="2"/>
  <c r="R152" i="2"/>
  <c r="R151" i="2" s="1"/>
  <c r="P152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8" i="2"/>
  <c r="J127" i="2"/>
  <c r="F125" i="2"/>
  <c r="E123" i="2"/>
  <c r="J92" i="2"/>
  <c r="J91" i="2"/>
  <c r="F89" i="2"/>
  <c r="E87" i="2"/>
  <c r="J18" i="2"/>
  <c r="E18" i="2"/>
  <c r="F128" i="2" s="1"/>
  <c r="J17" i="2"/>
  <c r="J15" i="2"/>
  <c r="E15" i="2"/>
  <c r="F91" i="2" s="1"/>
  <c r="J14" i="2"/>
  <c r="J125" i="2"/>
  <c r="E7" i="2"/>
  <c r="E121" i="2"/>
  <c r="L90" i="1"/>
  <c r="AM90" i="1"/>
  <c r="AM89" i="1"/>
  <c r="L89" i="1"/>
  <c r="AM87" i="1"/>
  <c r="L87" i="1"/>
  <c r="L85" i="1"/>
  <c r="L84" i="1"/>
  <c r="J224" i="2"/>
  <c r="J152" i="2"/>
  <c r="J173" i="2"/>
  <c r="J226" i="2"/>
  <c r="J208" i="2"/>
  <c r="BK167" i="2"/>
  <c r="BK216" i="2"/>
  <c r="J229" i="2"/>
  <c r="BK178" i="2"/>
  <c r="J140" i="2"/>
  <c r="BK209" i="2"/>
  <c r="J155" i="2"/>
  <c r="J197" i="2"/>
  <c r="J146" i="2"/>
  <c r="BK232" i="2"/>
  <c r="BK193" i="2"/>
  <c r="J144" i="2"/>
  <c r="J128" i="3"/>
  <c r="BK125" i="3"/>
  <c r="BK127" i="3"/>
  <c r="BK138" i="3"/>
  <c r="BK122" i="3"/>
  <c r="BK140" i="3"/>
  <c r="J126" i="3"/>
  <c r="BK184" i="2"/>
  <c r="J204" i="2"/>
  <c r="BK225" i="2"/>
  <c r="BK197" i="2"/>
  <c r="BK152" i="2"/>
  <c r="J213" i="2"/>
  <c r="J159" i="2"/>
  <c r="J196" i="2"/>
  <c r="J161" i="2"/>
  <c r="J228" i="2"/>
  <c r="BK177" i="2"/>
  <c r="BK134" i="2"/>
  <c r="BK194" i="2"/>
  <c r="BK233" i="2"/>
  <c r="BK165" i="2"/>
  <c r="J134" i="3"/>
  <c r="BK136" i="3"/>
  <c r="J122" i="3"/>
  <c r="J129" i="3"/>
  <c r="J143" i="3"/>
  <c r="BK124" i="3"/>
  <c r="BK143" i="3"/>
  <c r="BK129" i="3"/>
  <c r="J136" i="3"/>
  <c r="BK221" i="2"/>
  <c r="BK159" i="2"/>
  <c r="J176" i="2"/>
  <c r="BK138" i="2"/>
  <c r="BK189" i="2"/>
  <c r="J136" i="2"/>
  <c r="J200" i="2"/>
  <c r="J185" i="2"/>
  <c r="BK135" i="2"/>
  <c r="J180" i="2"/>
  <c r="J149" i="2"/>
  <c r="BK208" i="2"/>
  <c r="J178" i="2"/>
  <c r="J233" i="2"/>
  <c r="BK213" i="2"/>
  <c r="J138" i="3"/>
  <c r="BK131" i="3"/>
  <c r="J148" i="3"/>
  <c r="J124" i="3"/>
  <c r="BK134" i="3"/>
  <c r="BK147" i="3"/>
  <c r="BK139" i="3"/>
  <c r="BK123" i="3"/>
  <c r="J193" i="2"/>
  <c r="BK146" i="2"/>
  <c r="BK148" i="2"/>
  <c r="BK229" i="2"/>
  <c r="J209" i="2"/>
  <c r="BK143" i="2"/>
  <c r="BK226" i="2"/>
  <c r="BK176" i="2"/>
  <c r="J194" i="2"/>
  <c r="BK169" i="2"/>
  <c r="BK231" i="2"/>
  <c r="J211" i="2"/>
  <c r="J169" i="2"/>
  <c r="BK136" i="2"/>
  <c r="J215" i="2"/>
  <c r="BK180" i="2"/>
  <c r="J143" i="2"/>
  <c r="J223" i="2"/>
  <c r="AS94" i="1"/>
  <c r="J145" i="3"/>
  <c r="BK149" i="3"/>
  <c r="BK128" i="3"/>
  <c r="J135" i="3"/>
  <c r="J132" i="3"/>
  <c r="BK135" i="3"/>
  <c r="BK204" i="2"/>
  <c r="BK171" i="2"/>
  <c r="J230" i="2"/>
  <c r="BK147" i="2"/>
  <c r="BK220" i="2"/>
  <c r="J184" i="2"/>
  <c r="BK144" i="2"/>
  <c r="BK211" i="2"/>
  <c r="BK227" i="2"/>
  <c r="J170" i="2"/>
  <c r="J150" i="2"/>
  <c r="BK196" i="2"/>
  <c r="J165" i="2"/>
  <c r="BK200" i="2"/>
  <c r="J134" i="2"/>
  <c r="J221" i="2"/>
  <c r="BK146" i="3"/>
  <c r="BK142" i="3"/>
  <c r="J127" i="3"/>
  <c r="J147" i="3"/>
  <c r="BK148" i="3"/>
  <c r="BK133" i="3"/>
  <c r="J146" i="3"/>
  <c r="BK126" i="3"/>
  <c r="BK132" i="3"/>
  <c r="BK223" i="2"/>
  <c r="J231" i="2"/>
  <c r="BK230" i="2"/>
  <c r="J216" i="2"/>
  <c r="J175" i="2"/>
  <c r="J135" i="2"/>
  <c r="BK161" i="2"/>
  <c r="J198" i="2"/>
  <c r="J167" i="2"/>
  <c r="J220" i="2"/>
  <c r="BK185" i="2"/>
  <c r="BK150" i="2"/>
  <c r="BK228" i="2"/>
  <c r="BK173" i="2"/>
  <c r="J227" i="2"/>
  <c r="J177" i="2"/>
  <c r="J149" i="3"/>
  <c r="J140" i="3"/>
  <c r="J139" i="3"/>
  <c r="BK145" i="3"/>
  <c r="BK121" i="3"/>
  <c r="J137" i="3"/>
  <c r="J142" i="3"/>
  <c r="J121" i="3"/>
  <c r="BK175" i="2"/>
  <c r="J147" i="2"/>
  <c r="BK170" i="2"/>
  <c r="BK215" i="2"/>
  <c r="J171" i="2"/>
  <c r="J232" i="2"/>
  <c r="J138" i="2"/>
  <c r="J189" i="2"/>
  <c r="BK155" i="2"/>
  <c r="BK198" i="2"/>
  <c r="BK140" i="2"/>
  <c r="BK224" i="2"/>
  <c r="J148" i="2"/>
  <c r="J225" i="2"/>
  <c r="BK149" i="2"/>
  <c r="J144" i="3"/>
  <c r="J123" i="3"/>
  <c r="J125" i="3"/>
  <c r="BK144" i="3"/>
  <c r="J131" i="3"/>
  <c r="J133" i="3"/>
  <c r="BK137" i="3"/>
  <c r="BK133" i="2" l="1"/>
  <c r="J133" i="2" s="1"/>
  <c r="J98" i="2" s="1"/>
  <c r="T154" i="2"/>
  <c r="T179" i="2"/>
  <c r="P207" i="2"/>
  <c r="P219" i="2"/>
  <c r="P218" i="2" s="1"/>
  <c r="R142" i="2"/>
  <c r="R132" i="2" s="1"/>
  <c r="R166" i="2"/>
  <c r="T174" i="2"/>
  <c r="P195" i="2"/>
  <c r="BK199" i="2"/>
  <c r="J199" i="2"/>
  <c r="J107" i="2" s="1"/>
  <c r="BK222" i="2"/>
  <c r="J222" i="2" s="1"/>
  <c r="J111" i="2" s="1"/>
  <c r="T142" i="2"/>
  <c r="BK166" i="2"/>
  <c r="J166" i="2"/>
  <c r="J103" i="2"/>
  <c r="BK174" i="2"/>
  <c r="J174" i="2" s="1"/>
  <c r="J104" i="2" s="1"/>
  <c r="R195" i="2"/>
  <c r="R199" i="2"/>
  <c r="R222" i="2"/>
  <c r="T120" i="3"/>
  <c r="T133" i="2"/>
  <c r="T132" i="2" s="1"/>
  <c r="P166" i="2"/>
  <c r="P174" i="2"/>
  <c r="T195" i="2"/>
  <c r="T199" i="2"/>
  <c r="P222" i="2"/>
  <c r="R120" i="3"/>
  <c r="BK141" i="3"/>
  <c r="J141" i="3" s="1"/>
  <c r="J99" i="3" s="1"/>
  <c r="P133" i="2"/>
  <c r="BK154" i="2"/>
  <c r="J154" i="2" s="1"/>
  <c r="J102" i="2" s="1"/>
  <c r="R179" i="2"/>
  <c r="T207" i="2"/>
  <c r="T219" i="2"/>
  <c r="T218" i="2" s="1"/>
  <c r="BK120" i="3"/>
  <c r="P130" i="3"/>
  <c r="P119" i="3" s="1"/>
  <c r="AU96" i="1" s="1"/>
  <c r="P141" i="3"/>
  <c r="R133" i="2"/>
  <c r="R154" i="2"/>
  <c r="P179" i="2"/>
  <c r="R207" i="2"/>
  <c r="R219" i="2"/>
  <c r="R218" i="2" s="1"/>
  <c r="T130" i="3"/>
  <c r="P142" i="2"/>
  <c r="T166" i="2"/>
  <c r="R174" i="2"/>
  <c r="BK195" i="2"/>
  <c r="J195" i="2" s="1"/>
  <c r="J106" i="2" s="1"/>
  <c r="P199" i="2"/>
  <c r="T222" i="2"/>
  <c r="P120" i="3"/>
  <c r="R130" i="3"/>
  <c r="R141" i="3"/>
  <c r="BK142" i="2"/>
  <c r="P154" i="2"/>
  <c r="BK179" i="2"/>
  <c r="J179" i="2" s="1"/>
  <c r="J105" i="2" s="1"/>
  <c r="BK207" i="2"/>
  <c r="J207" i="2" s="1"/>
  <c r="J108" i="2" s="1"/>
  <c r="BK219" i="2"/>
  <c r="J219" i="2"/>
  <c r="J110" i="2" s="1"/>
  <c r="BK130" i="3"/>
  <c r="J130" i="3" s="1"/>
  <c r="J98" i="3" s="1"/>
  <c r="T141" i="3"/>
  <c r="BK151" i="2"/>
  <c r="J151" i="2"/>
  <c r="J100" i="2"/>
  <c r="E109" i="3"/>
  <c r="F115" i="3"/>
  <c r="BE122" i="3"/>
  <c r="BE126" i="3"/>
  <c r="BE127" i="3"/>
  <c r="BE128" i="3"/>
  <c r="BE129" i="3"/>
  <c r="BE131" i="3"/>
  <c r="BE134" i="3"/>
  <c r="J91" i="3"/>
  <c r="BE121" i="3"/>
  <c r="BE125" i="3"/>
  <c r="BE136" i="3"/>
  <c r="BE138" i="3"/>
  <c r="BE145" i="3"/>
  <c r="F92" i="3"/>
  <c r="BE123" i="3"/>
  <c r="BE132" i="3"/>
  <c r="BE137" i="3"/>
  <c r="BE140" i="3"/>
  <c r="BE146" i="3"/>
  <c r="J113" i="3"/>
  <c r="J92" i="3"/>
  <c r="BE133" i="3"/>
  <c r="BE135" i="3"/>
  <c r="BE139" i="3"/>
  <c r="BE147" i="3"/>
  <c r="BE124" i="3"/>
  <c r="BE142" i="3"/>
  <c r="BE143" i="3"/>
  <c r="BE144" i="3"/>
  <c r="BE148" i="3"/>
  <c r="BE149" i="3"/>
  <c r="E85" i="2"/>
  <c r="BE173" i="2"/>
  <c r="BE197" i="2"/>
  <c r="BE198" i="2"/>
  <c r="BE208" i="2"/>
  <c r="BE228" i="2"/>
  <c r="BE233" i="2"/>
  <c r="BE135" i="2"/>
  <c r="BE138" i="2"/>
  <c r="BE159" i="2"/>
  <c r="BE161" i="2"/>
  <c r="BE185" i="2"/>
  <c r="BE189" i="2"/>
  <c r="BE220" i="2"/>
  <c r="J89" i="2"/>
  <c r="F127" i="2"/>
  <c r="BE147" i="2"/>
  <c r="BE167" i="2"/>
  <c r="BE204" i="2"/>
  <c r="BE216" i="2"/>
  <c r="BE223" i="2"/>
  <c r="BE226" i="2"/>
  <c r="BE232" i="2"/>
  <c r="BE175" i="2"/>
  <c r="BE176" i="2"/>
  <c r="BE200" i="2"/>
  <c r="F92" i="2"/>
  <c r="BE140" i="2"/>
  <c r="BE146" i="2"/>
  <c r="BE148" i="2"/>
  <c r="BE149" i="2"/>
  <c r="BE152" i="2"/>
  <c r="BE169" i="2"/>
  <c r="BE170" i="2"/>
  <c r="BE171" i="2"/>
  <c r="BE178" i="2"/>
  <c r="BE180" i="2"/>
  <c r="BE184" i="2"/>
  <c r="BE194" i="2"/>
  <c r="BE196" i="2"/>
  <c r="BE209" i="2"/>
  <c r="BE227" i="2"/>
  <c r="BE231" i="2"/>
  <c r="BE134" i="2"/>
  <c r="BE150" i="2"/>
  <c r="BE155" i="2"/>
  <c r="BE165" i="2"/>
  <c r="BE213" i="2"/>
  <c r="BE221" i="2"/>
  <c r="BE224" i="2"/>
  <c r="BE136" i="2"/>
  <c r="BE143" i="2"/>
  <c r="BE144" i="2"/>
  <c r="BE177" i="2"/>
  <c r="BE193" i="2"/>
  <c r="BE225" i="2"/>
  <c r="BE211" i="2"/>
  <c r="BE215" i="2"/>
  <c r="BE229" i="2"/>
  <c r="BE230" i="2"/>
  <c r="J34" i="2"/>
  <c r="AW95" i="1" s="1"/>
  <c r="F34" i="3"/>
  <c r="BA96" i="1" s="1"/>
  <c r="F36" i="3"/>
  <c r="BC96" i="1" s="1"/>
  <c r="J34" i="3"/>
  <c r="AW96" i="1" s="1"/>
  <c r="F35" i="3"/>
  <c r="BB96" i="1" s="1"/>
  <c r="F37" i="3"/>
  <c r="BD96" i="1" s="1"/>
  <c r="F35" i="2"/>
  <c r="BB95" i="1" s="1"/>
  <c r="F34" i="2"/>
  <c r="BA95" i="1" s="1"/>
  <c r="F37" i="2"/>
  <c r="BD95" i="1" s="1"/>
  <c r="F36" i="2"/>
  <c r="BC95" i="1" s="1"/>
  <c r="BK132" i="2" l="1"/>
  <c r="J132" i="2" s="1"/>
  <c r="J97" i="2" s="1"/>
  <c r="P153" i="2"/>
  <c r="J142" i="2"/>
  <c r="J99" i="2" s="1"/>
  <c r="BK153" i="2"/>
  <c r="J153" i="2" s="1"/>
  <c r="J101" i="2" s="1"/>
  <c r="BK119" i="3"/>
  <c r="J119" i="3" s="1"/>
  <c r="J96" i="3" s="1"/>
  <c r="R153" i="2"/>
  <c r="R131" i="2" s="1"/>
  <c r="P132" i="2"/>
  <c r="T119" i="3"/>
  <c r="T153" i="2"/>
  <c r="T131" i="2" s="1"/>
  <c r="R119" i="3"/>
  <c r="J120" i="3"/>
  <c r="J97" i="3"/>
  <c r="BK218" i="2"/>
  <c r="J218" i="2"/>
  <c r="J109" i="2"/>
  <c r="J33" i="2"/>
  <c r="AV95" i="1" s="1"/>
  <c r="AT95" i="1" s="1"/>
  <c r="F33" i="2"/>
  <c r="AZ95" i="1" s="1"/>
  <c r="BD94" i="1"/>
  <c r="W33" i="1" s="1"/>
  <c r="BB94" i="1"/>
  <c r="AX94" i="1" s="1"/>
  <c r="F33" i="3"/>
  <c r="AZ96" i="1" s="1"/>
  <c r="BA94" i="1"/>
  <c r="W30" i="1" s="1"/>
  <c r="J33" i="3"/>
  <c r="AV96" i="1" s="1"/>
  <c r="AT96" i="1" s="1"/>
  <c r="BC94" i="1"/>
  <c r="W32" i="1" s="1"/>
  <c r="P131" i="2" l="1"/>
  <c r="AU95" i="1" s="1"/>
  <c r="AU94" i="1" s="1"/>
  <c r="BK131" i="2"/>
  <c r="J131" i="2" s="1"/>
  <c r="J30" i="2" s="1"/>
  <c r="AG95" i="1" s="1"/>
  <c r="AN95" i="1" s="1"/>
  <c r="J30" i="3"/>
  <c r="AG96" i="1" s="1"/>
  <c r="AW94" i="1"/>
  <c r="AK30" i="1" s="1"/>
  <c r="AZ94" i="1"/>
  <c r="W29" i="1" s="1"/>
  <c r="W31" i="1"/>
  <c r="AY94" i="1"/>
  <c r="J39" i="2" l="1"/>
  <c r="J96" i="2"/>
  <c r="J39" i="3"/>
  <c r="AG94" i="1"/>
  <c r="AN96" i="1"/>
  <c r="AV94" i="1"/>
  <c r="AK29" i="1" s="1"/>
  <c r="AK26" i="1" l="1"/>
  <c r="AT94" i="1"/>
  <c r="AN94" i="1" l="1"/>
  <c r="AK35" i="1"/>
</calcChain>
</file>

<file path=xl/sharedStrings.xml><?xml version="1.0" encoding="utf-8"?>
<sst xmlns="http://schemas.openxmlformats.org/spreadsheetml/2006/main" count="1919" uniqueCount="462">
  <si>
    <t>Export Komplet</t>
  </si>
  <si>
    <t/>
  </si>
  <si>
    <t>2.0</t>
  </si>
  <si>
    <t>False</t>
  </si>
  <si>
    <t>{342e1fe2-c8d1-4d09-928b-03d8ec48c4e9}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</si>
  <si>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</si>
  <si>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</si>
  <si>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</si>
  <si>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</si>
  <si>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</si>
  <si>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</si>
  <si>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</si>
  <si>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</si>
  <si>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Q24-02</t>
  </si>
  <si>
    <t>Stavba:</t>
  </si>
  <si>
    <t>Výměna turniketů na vstupní recepci objektu Římská 13</t>
  </si>
  <si>
    <t>KSO:</t>
  </si>
  <si>
    <t>CC-CZ:</t>
  </si>
  <si>
    <t>Místo:</t>
  </si>
  <si>
    <t>Římská 385/13, Praha 2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</si>
  <si>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</si>
  <si>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</si>
  <si>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</si>
  <si>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</si>
  <si>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</si>
  <si>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</si>
  <si>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</si>
  <si>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A.D.N.S. Architekti s.r.o.</t>
  </si>
  <si>
    <t>True</t>
  </si>
  <si>
    <t>Zpracovatel:</t>
  </si>
  <si>
    <t>24853950</t>
  </si>
  <si>
    <t>QSB, s.r.o.</t>
  </si>
  <si>
    <t>CZ24853950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</si>
  <si>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</si>
  <si>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</si>
  <si>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</si>
  <si>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</si>
  <si>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</si>
  <si>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</si>
  <si>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</si>
  <si>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</si>
  <si>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</si>
  <si>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</si>
  <si>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</si>
  <si>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</si>
  <si>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</si>
  <si>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</si>
  <si>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</si>
  <si>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</si>
  <si>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</si>
  <si>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</si>
  <si>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</si>
  <si>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</si>
  <si>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</si>
  <si>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</si>
  <si>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</si>
  <si>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</si>
  <si>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</si>
  <si>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</si>
  <si>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</si>
  <si>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</si>
  <si>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</si>
  <si>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</si>
  <si>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</si>
  <si>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</si>
  <si>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</si>
  <si>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</si>
  <si>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</si>
  <si>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</si>
  <si>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</si>
  <si>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</si>
  <si>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</si>
  <si>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</si>
  <si>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</si>
  <si>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</si>
  <si>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</si>
  <si>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</si>
  <si>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</si>
  <si>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</si>
  <si>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ARS</t>
  </si>
  <si>
    <t>Stavební část</t>
  </si>
  <si>
    <t>STA</t>
  </si>
  <si>
    <t>1</t>
  </si>
  <si>
    <t>{413d3763-6bd8-4e25-b3f8-c4ca7f42446b}</t>
  </si>
  <si>
    <t>2</t>
  </si>
  <si>
    <t>ELI</t>
  </si>
  <si>
    <t>Elektroinstalace</t>
  </si>
  <si>
    <t>{291cc5d4-2baf-4c1c-86d8-00348dfbb9ee}</t>
  </si>
  <si>
    <t>KRYCÍ LIST SOUPISU PRACÍ</t>
  </si>
  <si>
    <t>Objekt:</t>
  </si>
  <si>
    <t>ARS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</si>
  <si>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</si>
  <si>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</si>
  <si>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</si>
  <si>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</si>
  <si>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</si>
  <si>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</si>
  <si>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</si>
  <si>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</si>
  <si>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</si>
  <si>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</si>
  <si>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</si>
  <si>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</si>
  <si>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</si>
  <si>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</si>
  <si>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</si>
  <si>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 xml:space="preserve">    787 - Dokončovací práce - zasklívání</t>
  </si>
  <si>
    <t xml:space="preserve">    NK - Nové kosntrukce</t>
  </si>
  <si>
    <t>M - Práce a dodávky M</t>
  </si>
  <si>
    <t xml:space="preserve">    23-M - Montáže potrubí</t>
  </si>
  <si>
    <t>VRN - Vedlejší a ostatní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</si>
  <si>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</si>
  <si>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</si>
  <si>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</si>
  <si>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</si>
  <si>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</si>
  <si>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</si>
  <si>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</si>
  <si>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</si>
  <si>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</si>
  <si>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</si>
  <si>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</si>
  <si>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</si>
  <si>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</si>
  <si>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</si>
  <si>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</si>
  <si>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</si>
  <si>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</si>
  <si>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</si>
  <si>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</si>
  <si>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949101112</t>
  </si>
  <si>
    <t>Lešení pomocné pro objekty pozemních staveb s lešeňovou podlahou v přes 1,9 do 3,5 m zatížení do 150 kg/m2</t>
  </si>
  <si>
    <t>m2</t>
  </si>
  <si>
    <t>16</t>
  </si>
  <si>
    <t>1907568951</t>
  </si>
  <si>
    <t>952901111</t>
  </si>
  <si>
    <t>Vyčištění budov bytové a občanské výstavby při výšce podlaží do 4 m</t>
  </si>
  <si>
    <t>4</t>
  </si>
  <si>
    <t>1255150904</t>
  </si>
  <si>
    <t>3</t>
  </si>
  <si>
    <t>974042533</t>
  </si>
  <si>
    <t>Vysekání rýh v dlažbě betonové nebo jiné monolitické hl do 50 mm š do 100 mm</t>
  </si>
  <si>
    <t>m</t>
  </si>
  <si>
    <t>516849509</t>
  </si>
  <si>
    <t>VV</t>
  </si>
  <si>
    <t>"viz POZN 1 - rýha pro osazení chráničky s kabely" 2,0</t>
  </si>
  <si>
    <t>977151125</t>
  </si>
  <si>
    <t>Jádrové vrty diamantovými korunkami do stavebních materiálů D přes 180 do 200 mm</t>
  </si>
  <si>
    <t>-1691442744</t>
  </si>
  <si>
    <t>"viz POZN 3 - průvrt do ŽB stěny" 0,2</t>
  </si>
  <si>
    <t>5</t>
  </si>
  <si>
    <t>977151225</t>
  </si>
  <si>
    <t>Jádrové vrty dovrchní diamantovými korunkami do stavebních materiálů D přes 180 do 200 mm</t>
  </si>
  <si>
    <t>93761113</t>
  </si>
  <si>
    <t>"viz POZN 3 - průvrt ŽB stropem" 0,25*4</t>
  </si>
  <si>
    <t>997</t>
  </si>
  <si>
    <t>Přesun sutě</t>
  </si>
  <si>
    <t>6</t>
  </si>
  <si>
    <t>997013211</t>
  </si>
  <si>
    <t>Vnitrostaveništní doprava suti a vybouraných hmot pro budovy v do 6 m ručně</t>
  </si>
  <si>
    <t>t</t>
  </si>
  <si>
    <t>-457817881</t>
  </si>
  <si>
    <t>7</t>
  </si>
  <si>
    <t>997013509</t>
  </si>
  <si>
    <t>Příplatek k odvozu suti a vybouraných hmot na skládku ZKD 1 km přes 1 km</t>
  </si>
  <si>
    <t>110352210</t>
  </si>
  <si>
    <t>2,023*14 'Přepočtené koeficientem množství</t>
  </si>
  <si>
    <t>8</t>
  </si>
  <si>
    <t>997013511</t>
  </si>
  <si>
    <t>Odvoz suti a vybouraných hmot z meziskládky na skládku do 1 km s naložením a se složením</t>
  </si>
  <si>
    <t>2038743294</t>
  </si>
  <si>
    <t>997013631</t>
  </si>
  <si>
    <t>Poplatek za uložení na skládce (skládkovné) stavebního odpadu směsného kód odpadu 17 09 04</t>
  </si>
  <si>
    <t>-433454478</t>
  </si>
  <si>
    <t>10</t>
  </si>
  <si>
    <t>997013804</t>
  </si>
  <si>
    <t>Poplatek za uložení na skládce (skládkovné) stavebního odpadu ze skla kód odpadu 17 02 02</t>
  </si>
  <si>
    <t>-1403654533</t>
  </si>
  <si>
    <t>11</t>
  </si>
  <si>
    <t>997013811</t>
  </si>
  <si>
    <t>Poplatek za uložení na skládce (skládkovné) stavebního odpadu dřevěného kód odpadu 17 02 01</t>
  </si>
  <si>
    <t>-2003212541</t>
  </si>
  <si>
    <t>997013812</t>
  </si>
  <si>
    <t>Poplatek za uložení na skládce (skládkovné) stavebního odpadu na bázi sádry kód odpadu 17 08 02</t>
  </si>
  <si>
    <t>-1012448169</t>
  </si>
  <si>
    <t>998</t>
  </si>
  <si>
    <t>Přesun hmot</t>
  </si>
  <si>
    <t>13</t>
  </si>
  <si>
    <t>998018001</t>
  </si>
  <si>
    <t>Přesun hmot pro budovy ruční pro budovy v do 6 m</t>
  </si>
  <si>
    <t>-725931325</t>
  </si>
  <si>
    <t>PSV</t>
  </si>
  <si>
    <t>Práce a dodávky PSV</t>
  </si>
  <si>
    <t>763</t>
  </si>
  <si>
    <t>Konstrukce suché výstavby</t>
  </si>
  <si>
    <t>14</t>
  </si>
  <si>
    <t>763131621</t>
  </si>
  <si>
    <t>Montáž desek tl. 12,5 mm SDK podhled</t>
  </si>
  <si>
    <t>-1037138914</t>
  </si>
  <si>
    <t>"viz POZN 4 - zpětná montáž kazet po montáži nových kabelů" 0,6*1,8</t>
  </si>
  <si>
    <t>"viz POZN 5 - zpětná montáž kazet po montáži nových kabelů" 0,6*1,2</t>
  </si>
  <si>
    <t>Součet</t>
  </si>
  <si>
    <t>15</t>
  </si>
  <si>
    <t>M</t>
  </si>
  <si>
    <t>59030021</t>
  </si>
  <si>
    <t>deska SDK A tl 12,5mm</t>
  </si>
  <si>
    <t>32</t>
  </si>
  <si>
    <t>2089370118</t>
  </si>
  <si>
    <t>1,8*1,05 'Přepočtené koeficientem množství</t>
  </si>
  <si>
    <t>763132811</t>
  </si>
  <si>
    <t>Demontáž desek jednoduché opláštění SDK podhled</t>
  </si>
  <si>
    <t>-1287015145</t>
  </si>
  <si>
    <t>"viz POZN 4 - demontáž kazet pro montáž nových kabelů" 0,6*1,8</t>
  </si>
  <si>
    <t>"viz POZN 5 - demontáž kazet pro montáž nových kabelů" 0,6*1,2</t>
  </si>
  <si>
    <t>17</t>
  </si>
  <si>
    <t>998763331</t>
  </si>
  <si>
    <t>Přesun hmot tonážní pro konstrukce montované z desek ruční v objektech v do 6 m</t>
  </si>
  <si>
    <t>1745127474</t>
  </si>
  <si>
    <t>766</t>
  </si>
  <si>
    <t>Konstrukce truhlářské</t>
  </si>
  <si>
    <t>18</t>
  </si>
  <si>
    <t>766.R01</t>
  </si>
  <si>
    <t>Oprava pocrchu recepčního pultu (přebroušení, otvory po demontáži rámu zatmaleny, povrch bude opatřen novým nátěrem)</t>
  </si>
  <si>
    <t>-476874051</t>
  </si>
  <si>
    <t>0,5*(5,79+5,19)</t>
  </si>
  <si>
    <t>19</t>
  </si>
  <si>
    <t>766.X01</t>
  </si>
  <si>
    <t>Demontáž branky v recepčním pultu</t>
  </si>
  <si>
    <t>kus</t>
  </si>
  <si>
    <t>787900185</t>
  </si>
  <si>
    <t>20</t>
  </si>
  <si>
    <t>766.X02</t>
  </si>
  <si>
    <t>Demontáž dřevěného mobiliáře v místě recepce (stěna s lavicí pro návštěvy)</t>
  </si>
  <si>
    <t>940733462</t>
  </si>
  <si>
    <t>766112820</t>
  </si>
  <si>
    <t>Demontáž truhlářských stěn dřevěných zasklených</t>
  </si>
  <si>
    <t>624294631</t>
  </si>
  <si>
    <t>(5,79+5,19+1,27)*1,0  "skleněné tabule recepčního pultu</t>
  </si>
  <si>
    <t>22</t>
  </si>
  <si>
    <t>998766121</t>
  </si>
  <si>
    <t>Přesun hmot tonážní pro kce truhlářské ruční v objektech v do 6 m</t>
  </si>
  <si>
    <t>1317738377</t>
  </si>
  <si>
    <t>767</t>
  </si>
  <si>
    <t>Konstrukce zámečnické</t>
  </si>
  <si>
    <t>23</t>
  </si>
  <si>
    <t>767.x01</t>
  </si>
  <si>
    <t>Demontáž nerezové vstupní branky</t>
  </si>
  <si>
    <t>683879804</t>
  </si>
  <si>
    <t>24</t>
  </si>
  <si>
    <t>767.X02</t>
  </si>
  <si>
    <t>Demontáž bezpečnostního rámu</t>
  </si>
  <si>
    <t>1730384236</t>
  </si>
  <si>
    <t>25</t>
  </si>
  <si>
    <t>767162812</t>
  </si>
  <si>
    <t>Demontáž skleněného zábradlí rovného včetně výplně dl přes 3,0 do 6,0 m</t>
  </si>
  <si>
    <t>-1791981096</t>
  </si>
  <si>
    <t>26</t>
  </si>
  <si>
    <t>767641812</t>
  </si>
  <si>
    <t>Demontáž automatických dveří lineárních nebo teleskopických v do 2,2 m š přes 1,0 do 2,0 m</t>
  </si>
  <si>
    <t>-1330985121</t>
  </si>
  <si>
    <t>771</t>
  </si>
  <si>
    <t>Podlahy z dlaždic</t>
  </si>
  <si>
    <t>27</t>
  </si>
  <si>
    <t>771111011</t>
  </si>
  <si>
    <t>Vysátí podkladu před pokládkou dlažby</t>
  </si>
  <si>
    <t>687111429</t>
  </si>
  <si>
    <t>"viz POZN 1" 1,3*1,0</t>
  </si>
  <si>
    <t>"viz POZN 2" 0,75*1,1</t>
  </si>
  <si>
    <t>28</t>
  </si>
  <si>
    <t>771121011</t>
  </si>
  <si>
    <t>Nátěr penetrační na podlahu</t>
  </si>
  <si>
    <t>29132774</t>
  </si>
  <si>
    <t>29</t>
  </si>
  <si>
    <t>771571810</t>
  </si>
  <si>
    <t>Demontáž podlah z dlaždic keramických kladených do malty</t>
  </si>
  <si>
    <t>-811505340</t>
  </si>
  <si>
    <t>30</t>
  </si>
  <si>
    <t>771574416</t>
  </si>
  <si>
    <t>Montáž podlah keramických hladkých lepených cementovým flexibilním lepidlem přes 9 do 12 ks/m2</t>
  </si>
  <si>
    <t>717549905</t>
  </si>
  <si>
    <t>"viz POZN 1 - zpětná montáž" 1,3*1,0</t>
  </si>
  <si>
    <t>31</t>
  </si>
  <si>
    <t>979071145x</t>
  </si>
  <si>
    <t>Očištění dlažby z dlaždic keramických obroušením</t>
  </si>
  <si>
    <t>-532799745</t>
  </si>
  <si>
    <t>998771121</t>
  </si>
  <si>
    <t>Přesun hmot tonážní pro podlahy z dlaždic ruční v objektech v do 6 m</t>
  </si>
  <si>
    <t>989703537</t>
  </si>
  <si>
    <t>784</t>
  </si>
  <si>
    <t>Dokončovací práce - malby a tapety</t>
  </si>
  <si>
    <t>33</t>
  </si>
  <si>
    <t>784111001</t>
  </si>
  <si>
    <t>Oprášení (ometení ) podkladu v místnostech v do 3,80 m</t>
  </si>
  <si>
    <t>-493509962</t>
  </si>
  <si>
    <t>34</t>
  </si>
  <si>
    <t>784181101</t>
  </si>
  <si>
    <t>Základní akrylátová jednonásobná bezbarvá penetrace podkladu v místnostech v do 3,80 m</t>
  </si>
  <si>
    <t>2143209075</t>
  </si>
  <si>
    <t>35</t>
  </si>
  <si>
    <t>784211101</t>
  </si>
  <si>
    <t>Dvojnásobné bílé malby ze směsí za mokra výborně oděruvzdorných v místnostech v do 3,80 m</t>
  </si>
  <si>
    <t>1772855694</t>
  </si>
  <si>
    <t>787</t>
  </si>
  <si>
    <t>Dokončovací práce - zasklívání</t>
  </si>
  <si>
    <t>36</t>
  </si>
  <si>
    <t>787100802</t>
  </si>
  <si>
    <t>Vysklívání stěn, příček, balkónového zábradlí, výtahových šachet pl přes 1 do 3 m2 skla plochého</t>
  </si>
  <si>
    <t>-1868774310</t>
  </si>
  <si>
    <t>4,3*1,3  "demontáž skleněného zábradlí</t>
  </si>
  <si>
    <t>37</t>
  </si>
  <si>
    <t>787101822</t>
  </si>
  <si>
    <t>Příplatek k vysklívání stěn za konstrukce s Al lištami oboustrannými</t>
  </si>
  <si>
    <t>1303268790</t>
  </si>
  <si>
    <t>demontáž skleněného zábradlí</t>
  </si>
  <si>
    <t>4,3*1,3</t>
  </si>
  <si>
    <t>NK</t>
  </si>
  <si>
    <t>Nové kosntrukce</t>
  </si>
  <si>
    <t>38</t>
  </si>
  <si>
    <t>PRV 01</t>
  </si>
  <si>
    <t>-1661021181</t>
  </si>
  <si>
    <t>39</t>
  </si>
  <si>
    <t>PRV 02</t>
  </si>
  <si>
    <t>D+M prosklená stěna mezi veřejným a neveřejným prostorem (bezpečnostní vrstvené polokalené sklo TVG VSG 88.2), včetně polepů. Kotvení v horní části do čela stropní desky pomocí bodových terčů, ve spodní do nerezových úchytů</t>
  </si>
  <si>
    <t>180377928</t>
  </si>
  <si>
    <t>2,7*3,02</t>
  </si>
  <si>
    <t>40</t>
  </si>
  <si>
    <t>PRV 03</t>
  </si>
  <si>
    <t>D+M vstupní branka v prosklené stěně (bezrámové kalené vrstvené bezpečnostní sklo typu ESG TSG 55.2 s horní hranou 1800 mm zasazené po jedné svislé straně do nerezové trubky), včetně polepů. Průchodná šířka je min 1,0 m</t>
  </si>
  <si>
    <t>-879529451</t>
  </si>
  <si>
    <t>P</t>
  </si>
  <si>
    <t>Poznámka k položce:_x000D_
Součástí nerez trubky bude i zabudovaný elektromotor pro otevírání/zavírání branky.</t>
  </si>
  <si>
    <t>41</t>
  </si>
  <si>
    <t>PRV 04</t>
  </si>
  <si>
    <t>D+M ochranné sklo u recepčního pultu - sklo bude polokalené, vrstvené typu TVG VSG 88.2, sklo bude zavěšeno ze stropní konstrukce, kde bude ukotveno do nerezového U profilu, který bude osazen nad celým pultem (dl. 11,58 m)</t>
  </si>
  <si>
    <t>-629718676</t>
  </si>
  <si>
    <t>(5,79+5,19)*1,31</t>
  </si>
  <si>
    <t>42</t>
  </si>
  <si>
    <t>PRV 05</t>
  </si>
  <si>
    <t>D+M vrátka do recepce - otočná prosklená vrátka z bezpečnostního vrstveného kaleného skla typu ESG VSG 55.2,výška cca 2,5 m, šířka 0,6 m. Vrátka budou zajištěna elektrřomechanicky proti samovolnému otevření, napojena na systém EKV s otvíráním přčes čtečky</t>
  </si>
  <si>
    <t>-1268473652</t>
  </si>
  <si>
    <t>43</t>
  </si>
  <si>
    <t>PRV 06</t>
  </si>
  <si>
    <t>D+M zavěšené informační obrazovky (nad vstupními turnikety a vstupní brankou)</t>
  </si>
  <si>
    <t>142497804</t>
  </si>
  <si>
    <t xml:space="preserve">Poznámka k položce:_x000D_
Typ panelu se předpokládá Full HD či 4K rozlišením, úhlopříčka cca 43"-49"._x000D_
Panely budou ukotveny na ocelové závěsy, nerez._x000D_
</t>
  </si>
  <si>
    <t>Práce a dodávky M</t>
  </si>
  <si>
    <t>23-M</t>
  </si>
  <si>
    <t>Montáže potrubí</t>
  </si>
  <si>
    <t>44</t>
  </si>
  <si>
    <t>230202031</t>
  </si>
  <si>
    <t>Montáž chráničky plastové průměru do 63 mm</t>
  </si>
  <si>
    <t>64</t>
  </si>
  <si>
    <t>1891029087</t>
  </si>
  <si>
    <t>45</t>
  </si>
  <si>
    <t>34571351</t>
  </si>
  <si>
    <t>trubka elektroinstalační ohebná dvouplášťová korugovaná (chránička) D 41/50mm, HDPE+LDPE</t>
  </si>
  <si>
    <t>128</t>
  </si>
  <si>
    <t>645435507</t>
  </si>
  <si>
    <t>VRN</t>
  </si>
  <si>
    <t>Vedlejší a ostatní rozpočtové náklady</t>
  </si>
  <si>
    <t>46</t>
  </si>
  <si>
    <t>013254000</t>
  </si>
  <si>
    <t>Dokumentace skutečného provedení stavby v tištěné a digitální podobě - část AST, PBŘ</t>
  </si>
  <si>
    <t>kpl</t>
  </si>
  <si>
    <t>-544266743</t>
  </si>
  <si>
    <t>47</t>
  </si>
  <si>
    <t>013294000</t>
  </si>
  <si>
    <t>Výrobní / dílenská dokumentace vč. projednání - v tištěné a digitální podobě</t>
  </si>
  <si>
    <t>541291288</t>
  </si>
  <si>
    <t>48</t>
  </si>
  <si>
    <t>030001000</t>
  </si>
  <si>
    <t>Zařízení staveniště - zřízení, provoz a odstranění vč. nákladů na energie</t>
  </si>
  <si>
    <t>-1919967735</t>
  </si>
  <si>
    <t>49</t>
  </si>
  <si>
    <t>034603000</t>
  </si>
  <si>
    <t>Ostraha staveniště</t>
  </si>
  <si>
    <t>1452146426</t>
  </si>
  <si>
    <t>50</t>
  </si>
  <si>
    <t>040001000</t>
  </si>
  <si>
    <t>Inženýrská činnost - dodání všech revizí, certifikátů, zkoušek, měření a protokolů, provozní řády a návody k obsluze ke kolaudaci a předání stavby (papírová i elektronická verze)</t>
  </si>
  <si>
    <t>-984483414</t>
  </si>
  <si>
    <t>51</t>
  </si>
  <si>
    <t>042903000</t>
  </si>
  <si>
    <t>Bezpečnostní a hygienická opatření na staveništi</t>
  </si>
  <si>
    <t>-1778949532</t>
  </si>
  <si>
    <t>52</t>
  </si>
  <si>
    <t>045203000</t>
  </si>
  <si>
    <t>Kompletační činnost a koordinační činnost, zaškolení</t>
  </si>
  <si>
    <t>388627631</t>
  </si>
  <si>
    <t>53</t>
  </si>
  <si>
    <t>080001000</t>
  </si>
  <si>
    <t xml:space="preserve">Průběžný a závěrečný úklid </t>
  </si>
  <si>
    <t>-1190240904</t>
  </si>
  <si>
    <t>54</t>
  </si>
  <si>
    <t>R03</t>
  </si>
  <si>
    <t>Ochrana stávajících povrchů před poškozením během výstavby (geotextilie, OSB desky, ochrana PE fólií a tp.)</t>
  </si>
  <si>
    <t>-2042802870</t>
  </si>
  <si>
    <t>55</t>
  </si>
  <si>
    <t>R04</t>
  </si>
  <si>
    <t>Bezpečnostní ohrazení a oddělení pracovního prostoru vč. komunikačních cest</t>
  </si>
  <si>
    <t>1856367217</t>
  </si>
  <si>
    <t>56</t>
  </si>
  <si>
    <t>R05</t>
  </si>
  <si>
    <t>Stavební připomoce pro profese</t>
  </si>
  <si>
    <t>hod</t>
  </si>
  <si>
    <t>-1377978081</t>
  </si>
  <si>
    <t>ELI - Elektroinstalace</t>
  </si>
  <si>
    <t>D1 - Kabeláž</t>
  </si>
  <si>
    <t xml:space="preserve">D2 - Zásuvky, spínače, krabice, elektroinstalační materiál </t>
  </si>
  <si>
    <t xml:space="preserve">D3 - Ostatní náklady </t>
  </si>
  <si>
    <t>D1</t>
  </si>
  <si>
    <t>Kabeláž</t>
  </si>
  <si>
    <t>Kabel CYKY-J 3x2,5mm2</t>
  </si>
  <si>
    <t>kabel JXFE-V 1x2x0,8</t>
  </si>
  <si>
    <t>Kabel SYKFY 4x2x0,5</t>
  </si>
  <si>
    <t>Kabel SYKFY 2x2x0,5</t>
  </si>
  <si>
    <t>Kabel JY(st)Y 4x2x0,8</t>
  </si>
  <si>
    <t>Kabel UTP 4x2x0,5 cat.6</t>
  </si>
  <si>
    <t>PVC trubka Ø20</t>
  </si>
  <si>
    <t>Trubka kopoflex Ø40mm</t>
  </si>
  <si>
    <t>Drobný materiál (příchytky, ukončení, označení kabelů a pod)</t>
  </si>
  <si>
    <t>ks</t>
  </si>
  <si>
    <t>D2</t>
  </si>
  <si>
    <t xml:space="preserve">Zásuvky, spínače, krabice, elektroinstalační materiál </t>
  </si>
  <si>
    <t>1.1</t>
  </si>
  <si>
    <t>Modul pro 2 čtečky systému PRO4200</t>
  </si>
  <si>
    <t>2.1</t>
  </si>
  <si>
    <t>Kryt pro moduly pro montáž na zeď, výška 7U</t>
  </si>
  <si>
    <t>3.1</t>
  </si>
  <si>
    <t>Elektromechanický zámek včetně příslušenství</t>
  </si>
  <si>
    <t>4.1</t>
  </si>
  <si>
    <t>Spínaný zálohovaný napájecí zdroj 12V/3,5A (určen pro napájení dveřních zámků, čteček, modulů)</t>
  </si>
  <si>
    <t>5.1</t>
  </si>
  <si>
    <t>Akumulátor 12V 7Ah</t>
  </si>
  <si>
    <t>6.1</t>
  </si>
  <si>
    <t>čtečka karet, formát LITE (ASR-605 LITE) + kryt čtečky ASR-603 černý</t>
  </si>
  <si>
    <t>7.1</t>
  </si>
  <si>
    <t>Spínací tlačítko na stěnu, řaz.1/0, IP44, komplet</t>
  </si>
  <si>
    <t>8.1</t>
  </si>
  <si>
    <t>Volná dvojzásuvka</t>
  </si>
  <si>
    <t>9.1</t>
  </si>
  <si>
    <t>Konektorr RJ45</t>
  </si>
  <si>
    <t>Ostatní drobný elektroinstalační materiál</t>
  </si>
  <si>
    <t>D3</t>
  </si>
  <si>
    <t xml:space="preserve">Ostatní náklady </t>
  </si>
  <si>
    <t>1.2</t>
  </si>
  <si>
    <t>Demontáž stávajících turniketů</t>
  </si>
  <si>
    <t>2.2</t>
  </si>
  <si>
    <t>Posun svítidla</t>
  </si>
  <si>
    <t>3.2</t>
  </si>
  <si>
    <t>4.2</t>
  </si>
  <si>
    <t>Doprava (silnoproud)</t>
  </si>
  <si>
    <t>5.2</t>
  </si>
  <si>
    <t>Stavební přípomoce</t>
  </si>
  <si>
    <t>6.2</t>
  </si>
  <si>
    <t>Drobný materiál (hmoždinky, šrouby, sádra, atd..)</t>
  </si>
  <si>
    <t>7.2</t>
  </si>
  <si>
    <t>Zkoušky, revize</t>
  </si>
  <si>
    <t>8.2</t>
  </si>
  <si>
    <t>Dokumentace skutečného stavu</t>
  </si>
  <si>
    <t>Zapojení v rozváděči (na stávající jističe) a zprovoznění turniketů s čteček ve Winpaku</t>
  </si>
  <si>
    <t>D+M vstupní nerez turniket s horní hranou skleněných panelů 1800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</si>
</sst>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37" workbookViewId="0">
      <selection activeCell="AG95" sqref="AG95:AM95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71093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.049999999999997" customHeight="1" x14ac:dyDescent="0.2">
      <c r="AR2" s="216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s="1" customFormat="1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.05" customHeight="1" x14ac:dyDescent="0.2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 x14ac:dyDescent="0.2">
      <c r="B5" s="20"/>
      <c r="D5" s="23" t="s">
        <v>12</v>
      </c>
      <c r="K5" s="195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20"/>
      <c r="BS5" s="17" t="s">
        <v>6</v>
      </c>
    </row>
    <row r="6" spans="1:74" s="1" customFormat="1" ht="37.049999999999997" customHeight="1" x14ac:dyDescent="0.2">
      <c r="B6" s="20"/>
      <c r="D6" s="25" t="s">
        <v>14</v>
      </c>
      <c r="K6" s="197" t="s">
        <v>15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20"/>
      <c r="BS6" s="17" t="s">
        <v>6</v>
      </c>
    </row>
    <row r="7" spans="1:74" s="1" customFormat="1" ht="12" customHeight="1" x14ac:dyDescent="0.2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 x14ac:dyDescent="0.2">
      <c r="B8" s="20"/>
      <c r="D8" s="26" t="s">
        <v>18</v>
      </c>
      <c r="K8" s="24" t="s">
        <v>19</v>
      </c>
      <c r="AK8" s="26" t="s">
        <v>20</v>
      </c>
      <c r="AN8" s="24"/>
      <c r="AR8" s="20"/>
      <c r="BS8" s="17" t="s">
        <v>6</v>
      </c>
    </row>
    <row r="9" spans="1:74" s="1" customFormat="1" ht="14.55" customHeight="1" x14ac:dyDescent="0.2">
      <c r="B9" s="20"/>
      <c r="AR9" s="20"/>
      <c r="BS9" s="17" t="s">
        <v>6</v>
      </c>
    </row>
    <row r="10" spans="1:74" s="1" customFormat="1" ht="12" customHeight="1" x14ac:dyDescent="0.2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45" customHeight="1" x14ac:dyDescent="0.2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7.05" customHeight="1" x14ac:dyDescent="0.2">
      <c r="B12" s="20"/>
      <c r="AR12" s="20"/>
      <c r="BS12" s="17" t="s">
        <v>6</v>
      </c>
    </row>
    <row r="13" spans="1:74" s="1" customFormat="1" ht="12" customHeight="1" x14ac:dyDescent="0.2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3.2" x14ac:dyDescent="0.2">
      <c r="B14" s="20"/>
      <c r="E14" s="24" t="s">
        <v>23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7.05" customHeight="1" x14ac:dyDescent="0.2">
      <c r="B15" s="20"/>
      <c r="AR15" s="20"/>
      <c r="BS15" s="17" t="s">
        <v>3</v>
      </c>
    </row>
    <row r="16" spans="1:74" s="1" customFormat="1" ht="12" customHeight="1" x14ac:dyDescent="0.2">
      <c r="B16" s="20"/>
      <c r="D16" s="26" t="s">
        <v>26</v>
      </c>
      <c r="AK16" s="26" t="s">
        <v>22</v>
      </c>
      <c r="AN16" s="24" t="s">
        <v>1</v>
      </c>
      <c r="AR16" s="20"/>
      <c r="BS16" s="17" t="s">
        <v>3</v>
      </c>
    </row>
    <row r="17" spans="1:71" s="1" customFormat="1" ht="18.45" customHeight="1" x14ac:dyDescent="0.2">
      <c r="B17" s="20"/>
      <c r="E17" s="24"/>
      <c r="AK17" s="26" t="s">
        <v>24</v>
      </c>
      <c r="AN17" s="24" t="s">
        <v>1</v>
      </c>
      <c r="AR17" s="20"/>
      <c r="BS17" s="17" t="s">
        <v>28</v>
      </c>
    </row>
    <row r="18" spans="1:71" s="1" customFormat="1" ht="7.05" customHeight="1" x14ac:dyDescent="0.2">
      <c r="B18" s="20"/>
      <c r="AR18" s="20"/>
      <c r="BS18" s="17" t="s">
        <v>6</v>
      </c>
    </row>
    <row r="19" spans="1:71" s="1" customFormat="1" ht="12" customHeight="1" x14ac:dyDescent="0.2">
      <c r="B19" s="20"/>
      <c r="D19" s="26" t="s">
        <v>29</v>
      </c>
      <c r="AK19" s="26" t="s">
        <v>22</v>
      </c>
      <c r="AN19" s="24"/>
      <c r="AR19" s="20"/>
      <c r="BS19" s="17" t="s">
        <v>6</v>
      </c>
    </row>
    <row r="20" spans="1:71" s="1" customFormat="1" ht="18.45" customHeight="1" x14ac:dyDescent="0.2">
      <c r="B20" s="20"/>
      <c r="E20" s="24"/>
      <c r="AK20" s="26" t="s">
        <v>24</v>
      </c>
      <c r="AN20" s="24"/>
      <c r="AR20" s="20"/>
      <c r="BS20" s="17" t="s">
        <v>28</v>
      </c>
    </row>
    <row r="21" spans="1:71" s="1" customFormat="1" ht="7.05" customHeight="1" x14ac:dyDescent="0.2">
      <c r="B21" s="20"/>
      <c r="AR21" s="20"/>
    </row>
    <row r="22" spans="1:71" s="1" customFormat="1" ht="12" customHeight="1" x14ac:dyDescent="0.2">
      <c r="B22" s="20"/>
      <c r="D22" s="26" t="s">
        <v>33</v>
      </c>
      <c r="AR22" s="20"/>
    </row>
    <row r="23" spans="1:71" s="1" customFormat="1" ht="16.5" customHeight="1" x14ac:dyDescent="0.2">
      <c r="B23" s="20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20"/>
    </row>
    <row r="24" spans="1:71" s="1" customFormat="1" ht="7.05" customHeight="1" x14ac:dyDescent="0.2">
      <c r="B24" s="20"/>
      <c r="AR24" s="20"/>
    </row>
    <row r="25" spans="1:71" s="1" customFormat="1" ht="7.05" customHeight="1" x14ac:dyDescent="0.2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5" customHeight="1" x14ac:dyDescent="0.2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9">
        <f>ROUND(AG94,2)</f>
        <v>0</v>
      </c>
      <c r="AL26" s="200"/>
      <c r="AM26" s="200"/>
      <c r="AN26" s="200"/>
      <c r="AO26" s="200"/>
      <c r="AP26" s="29"/>
      <c r="AQ26" s="29"/>
      <c r="AR26" s="30"/>
      <c r="BE26" s="29"/>
    </row>
    <row r="27" spans="1:71" s="2" customFormat="1" ht="7.0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3.2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1" t="s">
        <v>35</v>
      </c>
      <c r="M28" s="201"/>
      <c r="N28" s="201"/>
      <c r="O28" s="201"/>
      <c r="P28" s="201"/>
      <c r="Q28" s="29"/>
      <c r="R28" s="29"/>
      <c r="S28" s="29"/>
      <c r="T28" s="29"/>
      <c r="U28" s="29"/>
      <c r="V28" s="29"/>
      <c r="W28" s="201" t="s">
        <v>36</v>
      </c>
      <c r="X28" s="201"/>
      <c r="Y28" s="201"/>
      <c r="Z28" s="201"/>
      <c r="AA28" s="201"/>
      <c r="AB28" s="201"/>
      <c r="AC28" s="201"/>
      <c r="AD28" s="201"/>
      <c r="AE28" s="201"/>
      <c r="AF28" s="29"/>
      <c r="AG28" s="29"/>
      <c r="AH28" s="29"/>
      <c r="AI28" s="29"/>
      <c r="AJ28" s="29"/>
      <c r="AK28" s="201" t="s">
        <v>37</v>
      </c>
      <c r="AL28" s="201"/>
      <c r="AM28" s="201"/>
      <c r="AN28" s="201"/>
      <c r="AO28" s="201"/>
      <c r="AP28" s="29"/>
      <c r="AQ28" s="29"/>
      <c r="AR28" s="30"/>
      <c r="BE28" s="29"/>
    </row>
    <row r="29" spans="1:71" s="3" customFormat="1" ht="14.55" customHeight="1" x14ac:dyDescent="0.2">
      <c r="B29" s="34"/>
      <c r="D29" s="26" t="s">
        <v>38</v>
      </c>
      <c r="F29" s="26" t="s">
        <v>39</v>
      </c>
      <c r="L29" s="204">
        <v>0.21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4"/>
    </row>
    <row r="30" spans="1:71" s="3" customFormat="1" ht="14.55" customHeight="1" x14ac:dyDescent="0.2">
      <c r="B30" s="34"/>
      <c r="F30" s="26" t="s">
        <v>40</v>
      </c>
      <c r="L30" s="204">
        <v>0.12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4"/>
    </row>
    <row r="31" spans="1:71" s="3" customFormat="1" ht="14.55" hidden="1" customHeight="1" x14ac:dyDescent="0.2">
      <c r="B31" s="34"/>
      <c r="F31" s="26" t="s">
        <v>41</v>
      </c>
      <c r="L31" s="204">
        <v>0.21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4"/>
    </row>
    <row r="32" spans="1:71" s="3" customFormat="1" ht="14.55" hidden="1" customHeight="1" x14ac:dyDescent="0.2">
      <c r="B32" s="34"/>
      <c r="F32" s="26" t="s">
        <v>42</v>
      </c>
      <c r="L32" s="204">
        <v>0.12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4"/>
    </row>
    <row r="33" spans="1:57" s="3" customFormat="1" ht="14.55" hidden="1" customHeight="1" x14ac:dyDescent="0.2">
      <c r="B33" s="34"/>
      <c r="F33" s="26" t="s">
        <v>43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4"/>
    </row>
    <row r="34" spans="1:57" s="2" customFormat="1" ht="7.0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 x14ac:dyDescent="0.2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05" t="s">
        <v>46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7">
        <f>SUM(AK26:AK33)</f>
        <v>0</v>
      </c>
      <c r="AL35" s="206"/>
      <c r="AM35" s="206"/>
      <c r="AN35" s="206"/>
      <c r="AO35" s="208"/>
      <c r="AP35" s="35"/>
      <c r="AQ35" s="35"/>
      <c r="AR35" s="30"/>
      <c r="BE35" s="29"/>
    </row>
    <row r="36" spans="1:57" s="2" customFormat="1" ht="7.0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5" customHeight="1" x14ac:dyDescent="0.2">
      <c r="B38" s="20"/>
      <c r="AR38" s="20"/>
    </row>
    <row r="39" spans="1:57" s="1" customFormat="1" ht="14.55" customHeight="1" x14ac:dyDescent="0.2">
      <c r="B39" s="20"/>
      <c r="AR39" s="20"/>
    </row>
    <row r="40" spans="1:57" s="1" customFormat="1" ht="14.55" customHeight="1" x14ac:dyDescent="0.2">
      <c r="B40" s="20"/>
      <c r="AR40" s="20"/>
    </row>
    <row r="41" spans="1:57" s="1" customFormat="1" ht="14.55" customHeight="1" x14ac:dyDescent="0.2">
      <c r="B41" s="20"/>
      <c r="AR41" s="20"/>
    </row>
    <row r="42" spans="1:57" s="1" customFormat="1" ht="14.55" customHeight="1" x14ac:dyDescent="0.2">
      <c r="B42" s="20"/>
      <c r="AR42" s="20"/>
    </row>
    <row r="43" spans="1:57" s="1" customFormat="1" ht="14.55" customHeight="1" x14ac:dyDescent="0.2">
      <c r="B43" s="20"/>
      <c r="AR43" s="20"/>
    </row>
    <row r="44" spans="1:57" s="1" customFormat="1" ht="14.55" customHeight="1" x14ac:dyDescent="0.2">
      <c r="B44" s="20"/>
      <c r="AR44" s="20"/>
    </row>
    <row r="45" spans="1:57" s="1" customFormat="1" ht="14.55" customHeight="1" x14ac:dyDescent="0.2">
      <c r="B45" s="20"/>
      <c r="AR45" s="20"/>
    </row>
    <row r="46" spans="1:57" s="1" customFormat="1" ht="14.55" customHeight="1" x14ac:dyDescent="0.2">
      <c r="B46" s="20"/>
      <c r="AR46" s="20"/>
    </row>
    <row r="47" spans="1:57" s="1" customFormat="1" ht="14.55" customHeight="1" x14ac:dyDescent="0.2">
      <c r="B47" s="20"/>
      <c r="AR47" s="20"/>
    </row>
    <row r="48" spans="1:57" s="1" customFormat="1" ht="14.55" customHeight="1" x14ac:dyDescent="0.2">
      <c r="B48" s="20"/>
      <c r="AR48" s="20"/>
    </row>
    <row r="49" spans="1:57" s="2" customFormat="1" ht="14.55" customHeight="1" x14ac:dyDescent="0.2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3.2" x14ac:dyDescent="0.2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3.2" x14ac:dyDescent="0.2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3.2" x14ac:dyDescent="0.2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.0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5.05" customHeight="1" x14ac:dyDescent="0.2">
      <c r="A82" s="29"/>
      <c r="B82" s="30"/>
      <c r="C82" s="21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6" t="s">
        <v>12</v>
      </c>
      <c r="L84" s="4" t="str">
        <f>K5</f>
        <v>Q24-02</v>
      </c>
      <c r="AR84" s="48"/>
    </row>
    <row r="85" spans="1:91" s="5" customFormat="1" ht="37.049999999999997" customHeight="1" x14ac:dyDescent="0.2">
      <c r="B85" s="49"/>
      <c r="C85" s="50" t="s">
        <v>14</v>
      </c>
      <c r="L85" s="227" t="str">
        <f>K6</f>
        <v>Výměna turniketů na vstupní recepci objektu Římská 13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8"/>
      <c r="AL85" s="228"/>
      <c r="AM85" s="228"/>
      <c r="AN85" s="228"/>
      <c r="AO85" s="228"/>
      <c r="AR85" s="49"/>
    </row>
    <row r="86" spans="1:91" s="2" customFormat="1" ht="7.0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Římská 385/13, Praha 2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09" t="str">
        <f>IF(AN8= "","",AN8)</f>
        <v/>
      </c>
      <c r="AN87" s="209"/>
      <c r="AO87" s="29"/>
      <c r="AP87" s="29"/>
      <c r="AQ87" s="29"/>
      <c r="AR87" s="30"/>
      <c r="BE87" s="29"/>
    </row>
    <row r="88" spans="1:91" s="2" customFormat="1" ht="7.0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3" customHeight="1" x14ac:dyDescent="0.2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10" t="str">
        <f>IF(E17="","",E17)</f>
        <v/>
      </c>
      <c r="AN89" s="211"/>
      <c r="AO89" s="211"/>
      <c r="AP89" s="211"/>
      <c r="AQ89" s="29"/>
      <c r="AR89" s="30"/>
      <c r="AS89" s="212" t="s">
        <v>54</v>
      </c>
      <c r="AT89" s="21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3" customHeight="1" x14ac:dyDescent="0.2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29</v>
      </c>
      <c r="AJ90" s="29"/>
      <c r="AK90" s="29"/>
      <c r="AL90" s="29"/>
      <c r="AM90" s="210" t="str">
        <f>IF(E20="","",E20)</f>
        <v/>
      </c>
      <c r="AN90" s="211"/>
      <c r="AO90" s="211"/>
      <c r="AP90" s="211"/>
      <c r="AQ90" s="29"/>
      <c r="AR90" s="30"/>
      <c r="AS90" s="214"/>
      <c r="AT90" s="21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4"/>
      <c r="AT91" s="21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222" t="s">
        <v>55</v>
      </c>
      <c r="D92" s="223"/>
      <c r="E92" s="223"/>
      <c r="F92" s="223"/>
      <c r="G92" s="223"/>
      <c r="H92" s="57"/>
      <c r="I92" s="224" t="s">
        <v>56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57</v>
      </c>
      <c r="AH92" s="223"/>
      <c r="AI92" s="223"/>
      <c r="AJ92" s="223"/>
      <c r="AK92" s="223"/>
      <c r="AL92" s="223"/>
      <c r="AM92" s="223"/>
      <c r="AN92" s="224" t="s">
        <v>58</v>
      </c>
      <c r="AO92" s="223"/>
      <c r="AP92" s="226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9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549999999999997" customHeight="1" x14ac:dyDescent="0.2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0">
        <f>ROUND(SUM(AG95:AG96),2)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86.777659999999997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16.5" customHeight="1" x14ac:dyDescent="0.2">
      <c r="A95" s="76" t="s">
        <v>78</v>
      </c>
      <c r="B95" s="77"/>
      <c r="C95" s="78"/>
      <c r="D95" s="219" t="s">
        <v>79</v>
      </c>
      <c r="E95" s="219"/>
      <c r="F95" s="219"/>
      <c r="G95" s="219"/>
      <c r="H95" s="219"/>
      <c r="I95" s="79"/>
      <c r="J95" s="219" t="s">
        <v>80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'ARS - Stavební část'!J30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80" t="s">
        <v>81</v>
      </c>
      <c r="AR95" s="77"/>
      <c r="AS95" s="81">
        <v>0</v>
      </c>
      <c r="AT95" s="82">
        <f>ROUND(SUM(AV95:AW95),2)</f>
        <v>0</v>
      </c>
      <c r="AU95" s="83">
        <f>'ARS - Stavební část'!P131</f>
        <v>86.777662000000007</v>
      </c>
      <c r="AV95" s="82">
        <f>'ARS - Stavební část'!J33</f>
        <v>0</v>
      </c>
      <c r="AW95" s="82">
        <f>'ARS - Stavební část'!J34</f>
        <v>0</v>
      </c>
      <c r="AX95" s="82">
        <f>'ARS - Stavební část'!J35</f>
        <v>0</v>
      </c>
      <c r="AY95" s="82">
        <f>'ARS - Stavební část'!J36</f>
        <v>0</v>
      </c>
      <c r="AZ95" s="82">
        <f>'ARS - Stavební část'!F33</f>
        <v>0</v>
      </c>
      <c r="BA95" s="82">
        <f>'ARS - Stavební část'!F34</f>
        <v>0</v>
      </c>
      <c r="BB95" s="82">
        <f>'ARS - Stavební část'!F35</f>
        <v>0</v>
      </c>
      <c r="BC95" s="82">
        <f>'ARS - Stavební část'!F36</f>
        <v>0</v>
      </c>
      <c r="BD95" s="84">
        <f>'ARS - Stavební část'!F37</f>
        <v>0</v>
      </c>
      <c r="BT95" s="85" t="s">
        <v>82</v>
      </c>
      <c r="BV95" s="85" t="s">
        <v>76</v>
      </c>
      <c r="BW95" s="85" t="s">
        <v>83</v>
      </c>
      <c r="BX95" s="85" t="s">
        <v>4</v>
      </c>
      <c r="CL95" s="85" t="s">
        <v>1</v>
      </c>
      <c r="CM95" s="85" t="s">
        <v>84</v>
      </c>
    </row>
    <row r="96" spans="1:91" s="7" customFormat="1" ht="16.5" customHeight="1" x14ac:dyDescent="0.2">
      <c r="A96" s="76" t="s">
        <v>78</v>
      </c>
      <c r="B96" s="77"/>
      <c r="C96" s="78"/>
      <c r="D96" s="219" t="s">
        <v>85</v>
      </c>
      <c r="E96" s="219"/>
      <c r="F96" s="219"/>
      <c r="G96" s="219"/>
      <c r="H96" s="219"/>
      <c r="I96" s="79"/>
      <c r="J96" s="219" t="s">
        <v>86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17">
        <f>'ELI - Elektroinstalace'!J30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80" t="s">
        <v>81</v>
      </c>
      <c r="AR96" s="77"/>
      <c r="AS96" s="86">
        <v>0</v>
      </c>
      <c r="AT96" s="87">
        <f>ROUND(SUM(AV96:AW96),2)</f>
        <v>0</v>
      </c>
      <c r="AU96" s="88">
        <f>'ELI - Elektroinstalace'!P119</f>
        <v>0</v>
      </c>
      <c r="AV96" s="87">
        <f>'ELI - Elektroinstalace'!J33</f>
        <v>0</v>
      </c>
      <c r="AW96" s="87">
        <f>'ELI - Elektroinstalace'!J34</f>
        <v>0</v>
      </c>
      <c r="AX96" s="87">
        <f>'ELI - Elektroinstalace'!J35</f>
        <v>0</v>
      </c>
      <c r="AY96" s="87">
        <f>'ELI - Elektroinstalace'!J36</f>
        <v>0</v>
      </c>
      <c r="AZ96" s="87">
        <f>'ELI - Elektroinstalace'!F33</f>
        <v>0</v>
      </c>
      <c r="BA96" s="87">
        <f>'ELI - Elektroinstalace'!F34</f>
        <v>0</v>
      </c>
      <c r="BB96" s="87">
        <f>'ELI - Elektroinstalace'!F35</f>
        <v>0</v>
      </c>
      <c r="BC96" s="87">
        <f>'ELI - Elektroinstalace'!F36</f>
        <v>0</v>
      </c>
      <c r="BD96" s="89">
        <f>'ELI - Elektroinstalace'!F37</f>
        <v>0</v>
      </c>
      <c r="BT96" s="85" t="s">
        <v>82</v>
      </c>
      <c r="BV96" s="85" t="s">
        <v>76</v>
      </c>
      <c r="BW96" s="85" t="s">
        <v>87</v>
      </c>
      <c r="BX96" s="85" t="s">
        <v>4</v>
      </c>
      <c r="CL96" s="85" t="s">
        <v>1</v>
      </c>
      <c r="CM96" s="85" t="s">
        <v>84</v>
      </c>
    </row>
    <row r="97" spans="1:57" s="2" customFormat="1" ht="30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7.05" customHeight="1" x14ac:dyDescent="0.2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ARS - Stavební část'!C2" display="/" xr:uid="{00000000-0004-0000-0000-000000000000}"/>
    <hyperlink ref="A96" location="'ELI - Elektroinstalace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34"/>
  <sheetViews>
    <sheetView showGridLines="0" tabSelected="1" topLeftCell="A134" workbookViewId="0">
      <selection activeCell="F136" sqref="F136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7109375" style="1" customWidth="1"/>
    <col min="7" max="7" width="7.42578125" style="1" customWidth="1"/>
    <col min="8" max="8" width="14" style="1" customWidth="1"/>
    <col min="9" max="9" width="15.71093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71093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90"/>
    </row>
    <row r="2" spans="1:46" s="1" customFormat="1" ht="37.049999999999997" customHeight="1" x14ac:dyDescent="0.2">
      <c r="L2" s="216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83</v>
      </c>
    </row>
    <row r="3" spans="1:46" s="1" customFormat="1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5.05" customHeight="1" x14ac:dyDescent="0.2">
      <c r="B4" s="20"/>
      <c r="D4" s="21" t="s">
        <v>88</v>
      </c>
      <c r="L4" s="20"/>
      <c r="M4" s="91" t="s">
        <v>10</v>
      </c>
      <c r="AT4" s="17" t="s">
        <v>3</v>
      </c>
    </row>
    <row r="5" spans="1:46" s="1" customFormat="1" ht="7.05" customHeight="1" x14ac:dyDescent="0.2">
      <c r="B5" s="20"/>
      <c r="L5" s="20"/>
    </row>
    <row r="6" spans="1:46" s="1" customFormat="1" ht="12" customHeight="1" x14ac:dyDescent="0.2">
      <c r="B6" s="20"/>
      <c r="D6" s="26" t="s">
        <v>14</v>
      </c>
      <c r="L6" s="20"/>
    </row>
    <row r="7" spans="1:46" s="1" customFormat="1" ht="16.5" customHeight="1" x14ac:dyDescent="0.2">
      <c r="B7" s="20"/>
      <c r="E7" s="230" t="str">
        <f>'Rekapitulace stavby'!K6</f>
        <v>Výměna turniketů na vstupní recepci objektu Římská 13</v>
      </c>
      <c r="F7" s="231"/>
      <c r="G7" s="231"/>
      <c r="H7" s="231"/>
      <c r="L7" s="20"/>
    </row>
    <row r="8" spans="1:46" s="2" customFormat="1" ht="12" customHeight="1" x14ac:dyDescent="0.2">
      <c r="A8" s="29"/>
      <c r="B8" s="30"/>
      <c r="C8" s="29"/>
      <c r="D8" s="26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7" t="s">
        <v>90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24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.0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195" t="str">
        <f>'Rekapitulace stavby'!E14</f>
        <v xml:space="preserve"> </v>
      </c>
      <c r="F18" s="195"/>
      <c r="G18" s="195"/>
      <c r="H18" s="195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.0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4" t="s">
        <v>27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.0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6" t="s">
        <v>29</v>
      </c>
      <c r="E23" s="29"/>
      <c r="F23" s="29"/>
      <c r="G23" s="29"/>
      <c r="H23" s="29"/>
      <c r="I23" s="26" t="s">
        <v>22</v>
      </c>
      <c r="J23" s="24" t="s">
        <v>30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4" t="s">
        <v>31</v>
      </c>
      <c r="F24" s="29"/>
      <c r="G24" s="29"/>
      <c r="H24" s="29"/>
      <c r="I24" s="26" t="s">
        <v>24</v>
      </c>
      <c r="J24" s="24" t="s">
        <v>32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.0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2"/>
      <c r="B27" s="93"/>
      <c r="C27" s="92"/>
      <c r="D27" s="92"/>
      <c r="E27" s="198" t="s">
        <v>1</v>
      </c>
      <c r="F27" s="198"/>
      <c r="G27" s="198"/>
      <c r="H27" s="19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7.0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5" t="s">
        <v>34</v>
      </c>
      <c r="E30" s="29"/>
      <c r="F30" s="29"/>
      <c r="G30" s="29"/>
      <c r="H30" s="29"/>
      <c r="I30" s="29"/>
      <c r="J30" s="68">
        <f>ROUND(J131,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5" customHeight="1" x14ac:dyDescent="0.2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5" customHeight="1" x14ac:dyDescent="0.2">
      <c r="A33" s="29"/>
      <c r="B33" s="30"/>
      <c r="C33" s="29"/>
      <c r="D33" s="96" t="s">
        <v>38</v>
      </c>
      <c r="E33" s="26" t="s">
        <v>39</v>
      </c>
      <c r="F33" s="97">
        <f>ROUND((SUM(BE131:BE233)),  2)</f>
        <v>0</v>
      </c>
      <c r="G33" s="29"/>
      <c r="H33" s="29"/>
      <c r="I33" s="98">
        <v>0.21</v>
      </c>
      <c r="J33" s="97">
        <f>ROUND(((SUM(BE131:BE233))*I33),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5" customHeight="1" x14ac:dyDescent="0.2">
      <c r="A34" s="29"/>
      <c r="B34" s="30"/>
      <c r="C34" s="29"/>
      <c r="D34" s="29"/>
      <c r="E34" s="26" t="s">
        <v>40</v>
      </c>
      <c r="F34" s="97">
        <f>ROUND((SUM(BF131:BF233)),  2)</f>
        <v>0</v>
      </c>
      <c r="G34" s="29"/>
      <c r="H34" s="29"/>
      <c r="I34" s="98">
        <v>0.12</v>
      </c>
      <c r="J34" s="97">
        <f>ROUND(((SUM(BF131:BF233))*I34),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5" hidden="1" customHeight="1" x14ac:dyDescent="0.2">
      <c r="A35" s="29"/>
      <c r="B35" s="30"/>
      <c r="C35" s="29"/>
      <c r="D35" s="29"/>
      <c r="E35" s="26" t="s">
        <v>41</v>
      </c>
      <c r="F35" s="97">
        <f>ROUND((SUM(BG131:BG233)),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5" hidden="1" customHeight="1" x14ac:dyDescent="0.2">
      <c r="A36" s="29"/>
      <c r="B36" s="30"/>
      <c r="C36" s="29"/>
      <c r="D36" s="29"/>
      <c r="E36" s="26" t="s">
        <v>42</v>
      </c>
      <c r="F36" s="97">
        <f>ROUND((SUM(BH131:BH233)),  2)</f>
        <v>0</v>
      </c>
      <c r="G36" s="29"/>
      <c r="H36" s="29"/>
      <c r="I36" s="98">
        <v>0.12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5" hidden="1" customHeight="1" x14ac:dyDescent="0.2">
      <c r="A37" s="29"/>
      <c r="B37" s="30"/>
      <c r="C37" s="29"/>
      <c r="D37" s="29"/>
      <c r="E37" s="26" t="s">
        <v>43</v>
      </c>
      <c r="F37" s="97">
        <f>ROUND((SUM(BI131:BI233)),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.0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9"/>
      <c r="D39" s="100" t="s">
        <v>44</v>
      </c>
      <c r="E39" s="57"/>
      <c r="F39" s="57"/>
      <c r="G39" s="101" t="s">
        <v>45</v>
      </c>
      <c r="H39" s="102" t="s">
        <v>46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5" customHeight="1" x14ac:dyDescent="0.2">
      <c r="B41" s="20"/>
      <c r="L41" s="20"/>
    </row>
    <row r="42" spans="1:31" s="1" customFormat="1" ht="14.55" customHeight="1" x14ac:dyDescent="0.2">
      <c r="B42" s="20"/>
      <c r="L42" s="20"/>
    </row>
    <row r="43" spans="1:31" s="1" customFormat="1" ht="14.55" customHeight="1" x14ac:dyDescent="0.2">
      <c r="B43" s="20"/>
      <c r="L43" s="20"/>
    </row>
    <row r="44" spans="1:31" s="1" customFormat="1" ht="14.55" customHeight="1" x14ac:dyDescent="0.2">
      <c r="B44" s="20"/>
      <c r="L44" s="20"/>
    </row>
    <row r="45" spans="1:31" s="1" customFormat="1" ht="14.55" customHeight="1" x14ac:dyDescent="0.2">
      <c r="B45" s="20"/>
      <c r="L45" s="20"/>
    </row>
    <row r="46" spans="1:31" s="1" customFormat="1" ht="14.55" customHeight="1" x14ac:dyDescent="0.2">
      <c r="B46" s="20"/>
      <c r="L46" s="20"/>
    </row>
    <row r="47" spans="1:31" s="1" customFormat="1" ht="14.55" customHeight="1" x14ac:dyDescent="0.2">
      <c r="B47" s="20"/>
      <c r="L47" s="20"/>
    </row>
    <row r="48" spans="1:31" s="1" customFormat="1" ht="14.55" customHeight="1" x14ac:dyDescent="0.2">
      <c r="B48" s="20"/>
      <c r="L48" s="20"/>
    </row>
    <row r="49" spans="1:31" s="1" customFormat="1" ht="14.55" customHeight="1" x14ac:dyDescent="0.2">
      <c r="B49" s="20"/>
      <c r="L49" s="20"/>
    </row>
    <row r="50" spans="1:31" s="2" customFormat="1" ht="14.55" customHeight="1" x14ac:dyDescent="0.2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3.2" x14ac:dyDescent="0.2">
      <c r="A61" s="29"/>
      <c r="B61" s="30"/>
      <c r="C61" s="29"/>
      <c r="D61" s="42" t="s">
        <v>49</v>
      </c>
      <c r="E61" s="32"/>
      <c r="F61" s="105" t="s">
        <v>50</v>
      </c>
      <c r="G61" s="42" t="s">
        <v>49</v>
      </c>
      <c r="H61" s="32"/>
      <c r="I61" s="32"/>
      <c r="J61" s="106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.2" x14ac:dyDescent="0.2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3.2" x14ac:dyDescent="0.2">
      <c r="A76" s="29"/>
      <c r="B76" s="30"/>
      <c r="C76" s="29"/>
      <c r="D76" s="42" t="s">
        <v>49</v>
      </c>
      <c r="E76" s="32"/>
      <c r="F76" s="105" t="s">
        <v>50</v>
      </c>
      <c r="G76" s="42" t="s">
        <v>49</v>
      </c>
      <c r="H76" s="32"/>
      <c r="I76" s="32"/>
      <c r="J76" s="106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.05" customHeight="1" x14ac:dyDescent="0.2">
      <c r="A82" s="29"/>
      <c r="B82" s="30"/>
      <c r="C82" s="21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0" t="str">
        <f>E7</f>
        <v>Výměna turniketů na vstupní recepci objektu Římská 13</v>
      </c>
      <c r="F85" s="231"/>
      <c r="G85" s="231"/>
      <c r="H85" s="23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6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7" t="str">
        <f>E9</f>
        <v>ARS - Stavební část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.0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6" t="s">
        <v>18</v>
      </c>
      <c r="D89" s="29"/>
      <c r="E89" s="29"/>
      <c r="F89" s="24" t="str">
        <f>F12</f>
        <v>Římská 385/13, Praha 2</v>
      </c>
      <c r="G89" s="29"/>
      <c r="H89" s="29"/>
      <c r="I89" s="26" t="s">
        <v>20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.0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8" customHeight="1" x14ac:dyDescent="0.2">
      <c r="A91" s="29"/>
      <c r="B91" s="30"/>
      <c r="C91" s="26" t="s">
        <v>21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>A.D.N.S. Architekti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3" customHeight="1" x14ac:dyDescent="0.2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29</v>
      </c>
      <c r="J92" s="27" t="str">
        <f>E24</f>
        <v>QSB,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7" t="s">
        <v>92</v>
      </c>
      <c r="D94" s="99"/>
      <c r="E94" s="99"/>
      <c r="F94" s="99"/>
      <c r="G94" s="99"/>
      <c r="H94" s="99"/>
      <c r="I94" s="99"/>
      <c r="J94" s="108" t="s">
        <v>93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9" t="s">
        <v>94</v>
      </c>
      <c r="D96" s="29"/>
      <c r="E96" s="29"/>
      <c r="F96" s="29"/>
      <c r="G96" s="29"/>
      <c r="H96" s="29"/>
      <c r="I96" s="29"/>
      <c r="J96" s="68">
        <f>J131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95</v>
      </c>
    </row>
    <row r="97" spans="1:31" s="9" customFormat="1" ht="25.05" customHeight="1" x14ac:dyDescent="0.2">
      <c r="B97" s="110"/>
      <c r="D97" s="111" t="s">
        <v>96</v>
      </c>
      <c r="E97" s="112"/>
      <c r="F97" s="112"/>
      <c r="G97" s="112"/>
      <c r="H97" s="112"/>
      <c r="I97" s="112"/>
      <c r="J97" s="113">
        <f>J132</f>
        <v>0</v>
      </c>
      <c r="L97" s="110"/>
    </row>
    <row r="98" spans="1:31" s="10" customFormat="1" ht="19.95" customHeight="1" x14ac:dyDescent="0.2">
      <c r="B98" s="114"/>
      <c r="D98" s="115" t="s">
        <v>97</v>
      </c>
      <c r="E98" s="116"/>
      <c r="F98" s="116"/>
      <c r="G98" s="116"/>
      <c r="H98" s="116"/>
      <c r="I98" s="116"/>
      <c r="J98" s="117">
        <f>J133</f>
        <v>0</v>
      </c>
      <c r="L98" s="114"/>
    </row>
    <row r="99" spans="1:31" s="10" customFormat="1" ht="19.95" customHeight="1" x14ac:dyDescent="0.2">
      <c r="B99" s="114"/>
      <c r="D99" s="115" t="s">
        <v>98</v>
      </c>
      <c r="E99" s="116"/>
      <c r="F99" s="116"/>
      <c r="G99" s="116"/>
      <c r="H99" s="116"/>
      <c r="I99" s="116"/>
      <c r="J99" s="117">
        <f>J142</f>
        <v>0</v>
      </c>
      <c r="L99" s="114"/>
    </row>
    <row r="100" spans="1:31" s="10" customFormat="1" ht="19.95" customHeight="1" x14ac:dyDescent="0.2">
      <c r="B100" s="114"/>
      <c r="D100" s="115" t="s">
        <v>99</v>
      </c>
      <c r="E100" s="116"/>
      <c r="F100" s="116"/>
      <c r="G100" s="116"/>
      <c r="H100" s="116"/>
      <c r="I100" s="116"/>
      <c r="J100" s="117">
        <f>J151</f>
        <v>0</v>
      </c>
      <c r="L100" s="114"/>
    </row>
    <row r="101" spans="1:31" s="9" customFormat="1" ht="25.05" customHeight="1" x14ac:dyDescent="0.2">
      <c r="B101" s="110"/>
      <c r="D101" s="111" t="s">
        <v>100</v>
      </c>
      <c r="E101" s="112"/>
      <c r="F101" s="112"/>
      <c r="G101" s="112"/>
      <c r="H101" s="112"/>
      <c r="I101" s="112"/>
      <c r="J101" s="113">
        <f>J153</f>
        <v>0</v>
      </c>
      <c r="L101" s="110"/>
    </row>
    <row r="102" spans="1:31" s="10" customFormat="1" ht="19.95" customHeight="1" x14ac:dyDescent="0.2">
      <c r="B102" s="114"/>
      <c r="D102" s="115" t="s">
        <v>101</v>
      </c>
      <c r="E102" s="116"/>
      <c r="F102" s="116"/>
      <c r="G102" s="116"/>
      <c r="H102" s="116"/>
      <c r="I102" s="116"/>
      <c r="J102" s="117">
        <f>J154</f>
        <v>0</v>
      </c>
      <c r="L102" s="114"/>
    </row>
    <row r="103" spans="1:31" s="10" customFormat="1" ht="19.95" customHeight="1" x14ac:dyDescent="0.2">
      <c r="B103" s="114"/>
      <c r="D103" s="115" t="s">
        <v>102</v>
      </c>
      <c r="E103" s="116"/>
      <c r="F103" s="116"/>
      <c r="G103" s="116"/>
      <c r="H103" s="116"/>
      <c r="I103" s="116"/>
      <c r="J103" s="117">
        <f>J166</f>
        <v>0</v>
      </c>
      <c r="L103" s="114"/>
    </row>
    <row r="104" spans="1:31" s="10" customFormat="1" ht="19.95" customHeight="1" x14ac:dyDescent="0.2">
      <c r="B104" s="114"/>
      <c r="D104" s="115" t="s">
        <v>103</v>
      </c>
      <c r="E104" s="116"/>
      <c r="F104" s="116"/>
      <c r="G104" s="116"/>
      <c r="H104" s="116"/>
      <c r="I104" s="116"/>
      <c r="J104" s="117">
        <f>J174</f>
        <v>0</v>
      </c>
      <c r="L104" s="114"/>
    </row>
    <row r="105" spans="1:31" s="10" customFormat="1" ht="19.95" customHeight="1" x14ac:dyDescent="0.2">
      <c r="B105" s="114"/>
      <c r="D105" s="115" t="s">
        <v>104</v>
      </c>
      <c r="E105" s="116"/>
      <c r="F105" s="116"/>
      <c r="G105" s="116"/>
      <c r="H105" s="116"/>
      <c r="I105" s="116"/>
      <c r="J105" s="117">
        <f>J179</f>
        <v>0</v>
      </c>
      <c r="L105" s="114"/>
    </row>
    <row r="106" spans="1:31" s="10" customFormat="1" ht="19.95" customHeight="1" x14ac:dyDescent="0.2">
      <c r="B106" s="114"/>
      <c r="D106" s="115" t="s">
        <v>105</v>
      </c>
      <c r="E106" s="116"/>
      <c r="F106" s="116"/>
      <c r="G106" s="116"/>
      <c r="H106" s="116"/>
      <c r="I106" s="116"/>
      <c r="J106" s="117">
        <f>J195</f>
        <v>0</v>
      </c>
      <c r="L106" s="114"/>
    </row>
    <row r="107" spans="1:31" s="10" customFormat="1" ht="19.95" customHeight="1" x14ac:dyDescent="0.2">
      <c r="B107" s="114"/>
      <c r="D107" s="115" t="s">
        <v>106</v>
      </c>
      <c r="E107" s="116"/>
      <c r="F107" s="116"/>
      <c r="G107" s="116"/>
      <c r="H107" s="116"/>
      <c r="I107" s="116"/>
      <c r="J107" s="117">
        <f>J199</f>
        <v>0</v>
      </c>
      <c r="L107" s="114"/>
    </row>
    <row r="108" spans="1:31" s="10" customFormat="1" ht="19.95" customHeight="1" x14ac:dyDescent="0.2">
      <c r="B108" s="114"/>
      <c r="D108" s="115" t="s">
        <v>107</v>
      </c>
      <c r="E108" s="116"/>
      <c r="F108" s="116"/>
      <c r="G108" s="116"/>
      <c r="H108" s="116"/>
      <c r="I108" s="116"/>
      <c r="J108" s="117">
        <f>J207</f>
        <v>0</v>
      </c>
      <c r="L108" s="114"/>
    </row>
    <row r="109" spans="1:31" s="9" customFormat="1" ht="25.05" customHeight="1" x14ac:dyDescent="0.2">
      <c r="B109" s="110"/>
      <c r="D109" s="111" t="s">
        <v>108</v>
      </c>
      <c r="E109" s="112"/>
      <c r="F109" s="112"/>
      <c r="G109" s="112"/>
      <c r="H109" s="112"/>
      <c r="I109" s="112"/>
      <c r="J109" s="113">
        <f>J218</f>
        <v>0</v>
      </c>
      <c r="L109" s="110"/>
    </row>
    <row r="110" spans="1:31" s="10" customFormat="1" ht="19.95" customHeight="1" x14ac:dyDescent="0.2">
      <c r="B110" s="114"/>
      <c r="D110" s="115" t="s">
        <v>109</v>
      </c>
      <c r="E110" s="116"/>
      <c r="F110" s="116"/>
      <c r="G110" s="116"/>
      <c r="H110" s="116"/>
      <c r="I110" s="116"/>
      <c r="J110" s="117">
        <f>J219</f>
        <v>0</v>
      </c>
      <c r="L110" s="114"/>
    </row>
    <row r="111" spans="1:31" s="9" customFormat="1" ht="25.05" customHeight="1" x14ac:dyDescent="0.2">
      <c r="B111" s="110"/>
      <c r="D111" s="111" t="s">
        <v>110</v>
      </c>
      <c r="E111" s="112"/>
      <c r="F111" s="112"/>
      <c r="G111" s="112"/>
      <c r="H111" s="112"/>
      <c r="I111" s="112"/>
      <c r="J111" s="113">
        <f>J222</f>
        <v>0</v>
      </c>
      <c r="L111" s="110"/>
    </row>
    <row r="112" spans="1:31" s="2" customFormat="1" ht="21.7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7.05" customHeight="1" x14ac:dyDescent="0.2">
      <c r="A113" s="29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7.05" customHeight="1" x14ac:dyDescent="0.2">
      <c r="A117" s="29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5.05" customHeight="1" x14ac:dyDescent="0.2">
      <c r="A118" s="29"/>
      <c r="B118" s="30"/>
      <c r="C118" s="21" t="s">
        <v>111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7.0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6" t="s">
        <v>14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230" t="str">
        <f>E7</f>
        <v>Výměna turniketů na vstupní recepci objektu Římská 13</v>
      </c>
      <c r="F121" s="231"/>
      <c r="G121" s="231"/>
      <c r="H121" s="231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 x14ac:dyDescent="0.2">
      <c r="A122" s="29"/>
      <c r="B122" s="30"/>
      <c r="C122" s="26" t="s">
        <v>89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 x14ac:dyDescent="0.2">
      <c r="A123" s="29"/>
      <c r="B123" s="30"/>
      <c r="C123" s="29"/>
      <c r="D123" s="29"/>
      <c r="E123" s="227" t="str">
        <f>E9</f>
        <v>ARS - Stavební část</v>
      </c>
      <c r="F123" s="229"/>
      <c r="G123" s="229"/>
      <c r="H123" s="2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7.0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 x14ac:dyDescent="0.2">
      <c r="A125" s="29"/>
      <c r="B125" s="30"/>
      <c r="C125" s="26" t="s">
        <v>18</v>
      </c>
      <c r="D125" s="29"/>
      <c r="E125" s="29"/>
      <c r="F125" s="24" t="str">
        <f>F12</f>
        <v>Římská 385/13, Praha 2</v>
      </c>
      <c r="G125" s="29"/>
      <c r="H125" s="29"/>
      <c r="I125" s="26" t="s">
        <v>20</v>
      </c>
      <c r="J125" s="52" t="str">
        <f>IF(J12="","",J12)</f>
        <v/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7.0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8" customHeight="1" x14ac:dyDescent="0.2">
      <c r="A127" s="29"/>
      <c r="B127" s="30"/>
      <c r="C127" s="26" t="s">
        <v>21</v>
      </c>
      <c r="D127" s="29"/>
      <c r="E127" s="29"/>
      <c r="F127" s="24" t="str">
        <f>E15</f>
        <v xml:space="preserve"> </v>
      </c>
      <c r="G127" s="29"/>
      <c r="H127" s="29"/>
      <c r="I127" s="26" t="s">
        <v>26</v>
      </c>
      <c r="J127" s="27" t="str">
        <f>E21</f>
        <v>A.D.N.S. Architekti s.r.o.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3" customHeight="1" x14ac:dyDescent="0.2">
      <c r="A128" s="29"/>
      <c r="B128" s="30"/>
      <c r="C128" s="26" t="s">
        <v>25</v>
      </c>
      <c r="D128" s="29"/>
      <c r="E128" s="29"/>
      <c r="F128" s="24" t="str">
        <f>IF(E18="","",E18)</f>
        <v xml:space="preserve"> </v>
      </c>
      <c r="G128" s="29"/>
      <c r="H128" s="29"/>
      <c r="I128" s="26" t="s">
        <v>29</v>
      </c>
      <c r="J128" s="27" t="str">
        <f>E24</f>
        <v>QSB, s.r.o.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 x14ac:dyDescent="0.2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 x14ac:dyDescent="0.2">
      <c r="A130" s="118"/>
      <c r="B130" s="119"/>
      <c r="C130" s="120" t="s">
        <v>112</v>
      </c>
      <c r="D130" s="121" t="s">
        <v>59</v>
      </c>
      <c r="E130" s="121" t="s">
        <v>55</v>
      </c>
      <c r="F130" s="121" t="s">
        <v>56</v>
      </c>
      <c r="G130" s="121" t="s">
        <v>113</v>
      </c>
      <c r="H130" s="121" t="s">
        <v>114</v>
      </c>
      <c r="I130" s="121" t="s">
        <v>115</v>
      </c>
      <c r="J130" s="122" t="s">
        <v>93</v>
      </c>
      <c r="K130" s="123" t="s">
        <v>116</v>
      </c>
      <c r="L130" s="124"/>
      <c r="M130" s="59" t="s">
        <v>1</v>
      </c>
      <c r="N130" s="60" t="s">
        <v>38</v>
      </c>
      <c r="O130" s="60" t="s">
        <v>117</v>
      </c>
      <c r="P130" s="60" t="s">
        <v>118</v>
      </c>
      <c r="Q130" s="60" t="s">
        <v>119</v>
      </c>
      <c r="R130" s="60" t="s">
        <v>120</v>
      </c>
      <c r="S130" s="60" t="s">
        <v>121</v>
      </c>
      <c r="T130" s="61" t="s">
        <v>122</v>
      </c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</row>
    <row r="131" spans="1:65" s="2" customFormat="1" ht="22.95" customHeight="1" x14ac:dyDescent="0.3">
      <c r="A131" s="29"/>
      <c r="B131" s="30"/>
      <c r="C131" s="66" t="s">
        <v>123</v>
      </c>
      <c r="D131" s="29"/>
      <c r="E131" s="29"/>
      <c r="F131" s="29"/>
      <c r="G131" s="29"/>
      <c r="H131" s="29"/>
      <c r="I131" s="29"/>
      <c r="J131" s="125">
        <f>BK131</f>
        <v>0</v>
      </c>
      <c r="K131" s="29"/>
      <c r="L131" s="30"/>
      <c r="M131" s="62"/>
      <c r="N131" s="53"/>
      <c r="O131" s="63"/>
      <c r="P131" s="126">
        <f>P132+P153+P218+P222</f>
        <v>86.777662000000007</v>
      </c>
      <c r="Q131" s="63"/>
      <c r="R131" s="126">
        <f>R132+R153+R218+R222</f>
        <v>0.67360599999999993</v>
      </c>
      <c r="S131" s="63"/>
      <c r="T131" s="127">
        <f>T132+T153+T218+T222</f>
        <v>2.0343612499999999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73</v>
      </c>
      <c r="AU131" s="17" t="s">
        <v>95</v>
      </c>
      <c r="BK131" s="128">
        <f>BK132+BK153+BK218+BK222</f>
        <v>0</v>
      </c>
    </row>
    <row r="132" spans="1:65" s="12" customFormat="1" ht="25.95" customHeight="1" x14ac:dyDescent="0.25">
      <c r="B132" s="129"/>
      <c r="D132" s="130" t="s">
        <v>73</v>
      </c>
      <c r="E132" s="131" t="s">
        <v>124</v>
      </c>
      <c r="F132" s="131" t="s">
        <v>125</v>
      </c>
      <c r="J132" s="132">
        <f>BK132</f>
        <v>0</v>
      </c>
      <c r="L132" s="129"/>
      <c r="M132" s="133"/>
      <c r="N132" s="134"/>
      <c r="O132" s="134"/>
      <c r="P132" s="135">
        <f>P133+P142+P151</f>
        <v>44.796537000000001</v>
      </c>
      <c r="Q132" s="134"/>
      <c r="R132" s="135">
        <f>R133+R142+R151</f>
        <v>1.6682000000000002E-2</v>
      </c>
      <c r="S132" s="134"/>
      <c r="T132" s="136">
        <f>T133+T142+T151</f>
        <v>0.11580000000000001</v>
      </c>
      <c r="AR132" s="130" t="s">
        <v>82</v>
      </c>
      <c r="AT132" s="137" t="s">
        <v>73</v>
      </c>
      <c r="AU132" s="137" t="s">
        <v>74</v>
      </c>
      <c r="AY132" s="130" t="s">
        <v>126</v>
      </c>
      <c r="BK132" s="138">
        <f>BK133+BK142+BK151</f>
        <v>0</v>
      </c>
    </row>
    <row r="133" spans="1:65" s="12" customFormat="1" ht="22.95" customHeight="1" x14ac:dyDescent="0.25">
      <c r="B133" s="129"/>
      <c r="D133" s="130" t="s">
        <v>73</v>
      </c>
      <c r="E133" s="139" t="s">
        <v>127</v>
      </c>
      <c r="F133" s="139" t="s">
        <v>128</v>
      </c>
      <c r="J133" s="140">
        <f>BK133</f>
        <v>0</v>
      </c>
      <c r="L133" s="129"/>
      <c r="M133" s="133"/>
      <c r="N133" s="134"/>
      <c r="O133" s="134"/>
      <c r="P133" s="135">
        <f>SUM(P134:P141)</f>
        <v>39.143000000000001</v>
      </c>
      <c r="Q133" s="134"/>
      <c r="R133" s="135">
        <f>SUM(R134:R141)</f>
        <v>1.6682000000000002E-2</v>
      </c>
      <c r="S133" s="134"/>
      <c r="T133" s="136">
        <f>SUM(T134:T141)</f>
        <v>0.11580000000000001</v>
      </c>
      <c r="AR133" s="130" t="s">
        <v>82</v>
      </c>
      <c r="AT133" s="137" t="s">
        <v>73</v>
      </c>
      <c r="AU133" s="137" t="s">
        <v>82</v>
      </c>
      <c r="AY133" s="130" t="s">
        <v>126</v>
      </c>
      <c r="BK133" s="138">
        <f>SUM(BK134:BK141)</f>
        <v>0</v>
      </c>
    </row>
    <row r="134" spans="1:65" s="2" customFormat="1" ht="37.950000000000003" customHeight="1" x14ac:dyDescent="0.2">
      <c r="A134" s="29"/>
      <c r="B134" s="141"/>
      <c r="C134" s="142" t="s">
        <v>82</v>
      </c>
      <c r="D134" s="142" t="s">
        <v>129</v>
      </c>
      <c r="E134" s="143" t="s">
        <v>130</v>
      </c>
      <c r="F134" s="144" t="s">
        <v>131</v>
      </c>
      <c r="G134" s="145" t="s">
        <v>132</v>
      </c>
      <c r="H134" s="146">
        <v>50</v>
      </c>
      <c r="I134" s="193">
        <v>0</v>
      </c>
      <c r="J134" s="147">
        <f>ROUND(I134*H134,2)</f>
        <v>0</v>
      </c>
      <c r="K134" s="148"/>
      <c r="L134" s="30"/>
      <c r="M134" s="149" t="s">
        <v>1</v>
      </c>
      <c r="N134" s="150" t="s">
        <v>39</v>
      </c>
      <c r="O134" s="151">
        <v>0.126</v>
      </c>
      <c r="P134" s="151">
        <f>O134*H134</f>
        <v>6.3</v>
      </c>
      <c r="Q134" s="151">
        <v>2.1000000000000001E-4</v>
      </c>
      <c r="R134" s="151">
        <f>Q134*H134</f>
        <v>1.0500000000000001E-2</v>
      </c>
      <c r="S134" s="151">
        <v>0</v>
      </c>
      <c r="T134" s="15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133</v>
      </c>
      <c r="AT134" s="153" t="s">
        <v>129</v>
      </c>
      <c r="AU134" s="153" t="s">
        <v>84</v>
      </c>
      <c r="AY134" s="17" t="s">
        <v>126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7" t="s">
        <v>82</v>
      </c>
      <c r="BK134" s="154">
        <f>ROUND(I134*H134,2)</f>
        <v>0</v>
      </c>
      <c r="BL134" s="17" t="s">
        <v>133</v>
      </c>
      <c r="BM134" s="153" t="s">
        <v>134</v>
      </c>
    </row>
    <row r="135" spans="1:65" s="2" customFormat="1" ht="24.3" customHeight="1" x14ac:dyDescent="0.2">
      <c r="A135" s="29"/>
      <c r="B135" s="141"/>
      <c r="C135" s="142" t="s">
        <v>84</v>
      </c>
      <c r="D135" s="142" t="s">
        <v>129</v>
      </c>
      <c r="E135" s="143" t="s">
        <v>135</v>
      </c>
      <c r="F135" s="144" t="s">
        <v>136</v>
      </c>
      <c r="G135" s="145" t="s">
        <v>132</v>
      </c>
      <c r="H135" s="146">
        <v>50</v>
      </c>
      <c r="I135" s="193">
        <v>0</v>
      </c>
      <c r="J135" s="147">
        <f>ROUND(I135*H135,2)</f>
        <v>0</v>
      </c>
      <c r="K135" s="148"/>
      <c r="L135" s="30"/>
      <c r="M135" s="149" t="s">
        <v>1</v>
      </c>
      <c r="N135" s="150" t="s">
        <v>39</v>
      </c>
      <c r="O135" s="151">
        <v>0.308</v>
      </c>
      <c r="P135" s="151">
        <f>O135*H135</f>
        <v>15.4</v>
      </c>
      <c r="Q135" s="151">
        <v>4.0000000000000003E-5</v>
      </c>
      <c r="R135" s="151">
        <f>Q135*H135</f>
        <v>2E-3</v>
      </c>
      <c r="S135" s="151">
        <v>0</v>
      </c>
      <c r="T135" s="152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137</v>
      </c>
      <c r="AT135" s="153" t="s">
        <v>129</v>
      </c>
      <c r="AU135" s="153" t="s">
        <v>84</v>
      </c>
      <c r="AY135" s="17" t="s">
        <v>126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7" t="s">
        <v>82</v>
      </c>
      <c r="BK135" s="154">
        <f>ROUND(I135*H135,2)</f>
        <v>0</v>
      </c>
      <c r="BL135" s="17" t="s">
        <v>137</v>
      </c>
      <c r="BM135" s="153" t="s">
        <v>138</v>
      </c>
    </row>
    <row r="136" spans="1:65" s="2" customFormat="1" ht="24.3" customHeight="1" x14ac:dyDescent="0.2">
      <c r="A136" s="29"/>
      <c r="B136" s="141"/>
      <c r="C136" s="142" t="s">
        <v>139</v>
      </c>
      <c r="D136" s="142" t="s">
        <v>129</v>
      </c>
      <c r="E136" s="143" t="s">
        <v>140</v>
      </c>
      <c r="F136" s="144" t="s">
        <v>141</v>
      </c>
      <c r="G136" s="145" t="s">
        <v>142</v>
      </c>
      <c r="H136" s="146">
        <v>3</v>
      </c>
      <c r="I136" s="193">
        <v>0</v>
      </c>
      <c r="J136" s="147">
        <f>ROUND(I136*H136,2)</f>
        <v>0</v>
      </c>
      <c r="K136" s="148"/>
      <c r="L136" s="30"/>
      <c r="M136" s="149" t="s">
        <v>1</v>
      </c>
      <c r="N136" s="150" t="s">
        <v>39</v>
      </c>
      <c r="O136" s="151">
        <v>0.59099999999999997</v>
      </c>
      <c r="P136" s="151">
        <f>O136*H136</f>
        <v>1.7729999999999999</v>
      </c>
      <c r="Q136" s="151">
        <v>0</v>
      </c>
      <c r="R136" s="151">
        <f>Q136*H136</f>
        <v>0</v>
      </c>
      <c r="S136" s="151">
        <v>1.0999999999999999E-2</v>
      </c>
      <c r="T136" s="152">
        <f>S136*H136</f>
        <v>3.3000000000000002E-2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137</v>
      </c>
      <c r="AT136" s="153" t="s">
        <v>129</v>
      </c>
      <c r="AU136" s="153" t="s">
        <v>84</v>
      </c>
      <c r="AY136" s="17" t="s">
        <v>126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7" t="s">
        <v>82</v>
      </c>
      <c r="BK136" s="154">
        <f>ROUND(I136*H136,2)</f>
        <v>0</v>
      </c>
      <c r="BL136" s="17" t="s">
        <v>137</v>
      </c>
      <c r="BM136" s="153" t="s">
        <v>143</v>
      </c>
    </row>
    <row r="137" spans="1:65" s="13" customFormat="1" x14ac:dyDescent="0.2">
      <c r="B137" s="155"/>
      <c r="D137" s="156" t="s">
        <v>144</v>
      </c>
      <c r="E137" s="157" t="s">
        <v>1</v>
      </c>
      <c r="F137" s="158" t="s">
        <v>145</v>
      </c>
      <c r="H137" s="159">
        <v>2</v>
      </c>
      <c r="L137" s="155"/>
      <c r="M137" s="160"/>
      <c r="N137" s="161"/>
      <c r="O137" s="161"/>
      <c r="P137" s="161"/>
      <c r="Q137" s="161"/>
      <c r="R137" s="161"/>
      <c r="S137" s="161"/>
      <c r="T137" s="162"/>
      <c r="AT137" s="157" t="s">
        <v>144</v>
      </c>
      <c r="AU137" s="157" t="s">
        <v>84</v>
      </c>
      <c r="AV137" s="13" t="s">
        <v>84</v>
      </c>
      <c r="AW137" s="13" t="s">
        <v>28</v>
      </c>
      <c r="AX137" s="13" t="s">
        <v>82</v>
      </c>
      <c r="AY137" s="157" t="s">
        <v>126</v>
      </c>
    </row>
    <row r="138" spans="1:65" s="2" customFormat="1" ht="24.3" customHeight="1" x14ac:dyDescent="0.2">
      <c r="A138" s="29"/>
      <c r="B138" s="141"/>
      <c r="C138" s="142" t="s">
        <v>137</v>
      </c>
      <c r="D138" s="142" t="s">
        <v>129</v>
      </c>
      <c r="E138" s="143" t="s">
        <v>146</v>
      </c>
      <c r="F138" s="144" t="s">
        <v>147</v>
      </c>
      <c r="G138" s="145" t="s">
        <v>142</v>
      </c>
      <c r="H138" s="146">
        <v>0.2</v>
      </c>
      <c r="I138" s="193">
        <v>0</v>
      </c>
      <c r="J138" s="147">
        <f>ROUND(I138*H138,2)</f>
        <v>0</v>
      </c>
      <c r="K138" s="148"/>
      <c r="L138" s="30"/>
      <c r="M138" s="149" t="s">
        <v>1</v>
      </c>
      <c r="N138" s="150" t="s">
        <v>39</v>
      </c>
      <c r="O138" s="151">
        <v>3.2</v>
      </c>
      <c r="P138" s="151">
        <f>O138*H138</f>
        <v>0.64000000000000012</v>
      </c>
      <c r="Q138" s="151">
        <v>3.16E-3</v>
      </c>
      <c r="R138" s="151">
        <f>Q138*H138</f>
        <v>6.3200000000000007E-4</v>
      </c>
      <c r="S138" s="151">
        <v>6.9000000000000006E-2</v>
      </c>
      <c r="T138" s="152">
        <f>S138*H138</f>
        <v>1.3800000000000002E-2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137</v>
      </c>
      <c r="AT138" s="153" t="s">
        <v>129</v>
      </c>
      <c r="AU138" s="153" t="s">
        <v>84</v>
      </c>
      <c r="AY138" s="17" t="s">
        <v>126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7" t="s">
        <v>82</v>
      </c>
      <c r="BK138" s="154">
        <f>ROUND(I138*H138,2)</f>
        <v>0</v>
      </c>
      <c r="BL138" s="17" t="s">
        <v>137</v>
      </c>
      <c r="BM138" s="153" t="s">
        <v>148</v>
      </c>
    </row>
    <row r="139" spans="1:65" s="13" customFormat="1" x14ac:dyDescent="0.2">
      <c r="B139" s="155"/>
      <c r="D139" s="156" t="s">
        <v>144</v>
      </c>
      <c r="E139" s="157" t="s">
        <v>1</v>
      </c>
      <c r="F139" s="158" t="s">
        <v>149</v>
      </c>
      <c r="H139" s="159">
        <v>0.2</v>
      </c>
      <c r="L139" s="155"/>
      <c r="M139" s="160"/>
      <c r="N139" s="161"/>
      <c r="O139" s="161"/>
      <c r="P139" s="161"/>
      <c r="Q139" s="161"/>
      <c r="R139" s="161"/>
      <c r="S139" s="161"/>
      <c r="T139" s="162"/>
      <c r="AT139" s="157" t="s">
        <v>144</v>
      </c>
      <c r="AU139" s="157" t="s">
        <v>84</v>
      </c>
      <c r="AV139" s="13" t="s">
        <v>84</v>
      </c>
      <c r="AW139" s="13" t="s">
        <v>28</v>
      </c>
      <c r="AX139" s="13" t="s">
        <v>82</v>
      </c>
      <c r="AY139" s="157" t="s">
        <v>126</v>
      </c>
    </row>
    <row r="140" spans="1:65" s="2" customFormat="1" ht="24.3" customHeight="1" x14ac:dyDescent="0.2">
      <c r="A140" s="29"/>
      <c r="B140" s="141"/>
      <c r="C140" s="142" t="s">
        <v>150</v>
      </c>
      <c r="D140" s="142" t="s">
        <v>129</v>
      </c>
      <c r="E140" s="143" t="s">
        <v>151</v>
      </c>
      <c r="F140" s="144" t="s">
        <v>152</v>
      </c>
      <c r="G140" s="145" t="s">
        <v>142</v>
      </c>
      <c r="H140" s="146">
        <v>1</v>
      </c>
      <c r="I140" s="193">
        <v>0</v>
      </c>
      <c r="J140" s="147">
        <f>ROUND(I140*H140,2)</f>
        <v>0</v>
      </c>
      <c r="K140" s="148"/>
      <c r="L140" s="30"/>
      <c r="M140" s="149" t="s">
        <v>1</v>
      </c>
      <c r="N140" s="150" t="s">
        <v>39</v>
      </c>
      <c r="O140" s="151">
        <v>15.03</v>
      </c>
      <c r="P140" s="151">
        <f>O140*H140</f>
        <v>15.03</v>
      </c>
      <c r="Q140" s="151">
        <v>3.5500000000000002E-3</v>
      </c>
      <c r="R140" s="151">
        <f>Q140*H140</f>
        <v>3.5500000000000002E-3</v>
      </c>
      <c r="S140" s="151">
        <v>6.9000000000000006E-2</v>
      </c>
      <c r="T140" s="152">
        <f>S140*H140</f>
        <v>6.9000000000000006E-2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137</v>
      </c>
      <c r="AT140" s="153" t="s">
        <v>129</v>
      </c>
      <c r="AU140" s="153" t="s">
        <v>84</v>
      </c>
      <c r="AY140" s="17" t="s">
        <v>126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7" t="s">
        <v>82</v>
      </c>
      <c r="BK140" s="154">
        <f>ROUND(I140*H140,2)</f>
        <v>0</v>
      </c>
      <c r="BL140" s="17" t="s">
        <v>137</v>
      </c>
      <c r="BM140" s="153" t="s">
        <v>153</v>
      </c>
    </row>
    <row r="141" spans="1:65" s="13" customFormat="1" x14ac:dyDescent="0.2">
      <c r="B141" s="155"/>
      <c r="D141" s="156" t="s">
        <v>144</v>
      </c>
      <c r="E141" s="157" t="s">
        <v>1</v>
      </c>
      <c r="F141" s="158" t="s">
        <v>154</v>
      </c>
      <c r="H141" s="159">
        <v>1</v>
      </c>
      <c r="L141" s="155"/>
      <c r="M141" s="160"/>
      <c r="N141" s="161"/>
      <c r="O141" s="161"/>
      <c r="P141" s="161"/>
      <c r="Q141" s="161"/>
      <c r="R141" s="161"/>
      <c r="S141" s="161"/>
      <c r="T141" s="162"/>
      <c r="AT141" s="157" t="s">
        <v>144</v>
      </c>
      <c r="AU141" s="157" t="s">
        <v>84</v>
      </c>
      <c r="AV141" s="13" t="s">
        <v>84</v>
      </c>
      <c r="AW141" s="13" t="s">
        <v>28</v>
      </c>
      <c r="AX141" s="13" t="s">
        <v>82</v>
      </c>
      <c r="AY141" s="157" t="s">
        <v>126</v>
      </c>
    </row>
    <row r="142" spans="1:65" s="12" customFormat="1" ht="22.95" customHeight="1" x14ac:dyDescent="0.25">
      <c r="B142" s="129"/>
      <c r="D142" s="130" t="s">
        <v>73</v>
      </c>
      <c r="E142" s="139" t="s">
        <v>155</v>
      </c>
      <c r="F142" s="139" t="s">
        <v>156</v>
      </c>
      <c r="J142" s="140">
        <f>BK142</f>
        <v>0</v>
      </c>
      <c r="L142" s="129"/>
      <c r="M142" s="133"/>
      <c r="N142" s="134"/>
      <c r="O142" s="134"/>
      <c r="P142" s="135">
        <f>SUM(P143:P150)</f>
        <v>5.5814570000000003</v>
      </c>
      <c r="Q142" s="134"/>
      <c r="R142" s="135">
        <f>SUM(R143:R150)</f>
        <v>0</v>
      </c>
      <c r="S142" s="134"/>
      <c r="T142" s="136">
        <f>SUM(T143:T150)</f>
        <v>0</v>
      </c>
      <c r="AR142" s="130" t="s">
        <v>82</v>
      </c>
      <c r="AT142" s="137" t="s">
        <v>73</v>
      </c>
      <c r="AU142" s="137" t="s">
        <v>82</v>
      </c>
      <c r="AY142" s="130" t="s">
        <v>126</v>
      </c>
      <c r="BK142" s="138">
        <f>SUM(BK143:BK150)</f>
        <v>0</v>
      </c>
    </row>
    <row r="143" spans="1:65" s="2" customFormat="1" ht="24.3" customHeight="1" x14ac:dyDescent="0.2">
      <c r="A143" s="29"/>
      <c r="B143" s="141"/>
      <c r="C143" s="142" t="s">
        <v>157</v>
      </c>
      <c r="D143" s="142" t="s">
        <v>129</v>
      </c>
      <c r="E143" s="143" t="s">
        <v>158</v>
      </c>
      <c r="F143" s="144" t="s">
        <v>159</v>
      </c>
      <c r="G143" s="145" t="s">
        <v>160</v>
      </c>
      <c r="H143" s="146">
        <v>2.0230000000000001</v>
      </c>
      <c r="I143" s="193">
        <v>0</v>
      </c>
      <c r="J143" s="147">
        <f>ROUND(I143*H143,2)</f>
        <v>0</v>
      </c>
      <c r="K143" s="148"/>
      <c r="L143" s="30"/>
      <c r="M143" s="149" t="s">
        <v>1</v>
      </c>
      <c r="N143" s="150" t="s">
        <v>39</v>
      </c>
      <c r="O143" s="151">
        <v>2.42</v>
      </c>
      <c r="P143" s="151">
        <f>O143*H143</f>
        <v>4.8956600000000003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137</v>
      </c>
      <c r="AT143" s="153" t="s">
        <v>129</v>
      </c>
      <c r="AU143" s="153" t="s">
        <v>84</v>
      </c>
      <c r="AY143" s="17" t="s">
        <v>126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7" t="s">
        <v>82</v>
      </c>
      <c r="BK143" s="154">
        <f>ROUND(I143*H143,2)</f>
        <v>0</v>
      </c>
      <c r="BL143" s="17" t="s">
        <v>137</v>
      </c>
      <c r="BM143" s="153" t="s">
        <v>161</v>
      </c>
    </row>
    <row r="144" spans="1:65" s="2" customFormat="1" ht="24.3" customHeight="1" x14ac:dyDescent="0.2">
      <c r="A144" s="29"/>
      <c r="B144" s="141"/>
      <c r="C144" s="142" t="s">
        <v>162</v>
      </c>
      <c r="D144" s="142" t="s">
        <v>129</v>
      </c>
      <c r="E144" s="143" t="s">
        <v>163</v>
      </c>
      <c r="F144" s="144" t="s">
        <v>164</v>
      </c>
      <c r="G144" s="145" t="s">
        <v>160</v>
      </c>
      <c r="H144" s="146">
        <v>28.321999999999999</v>
      </c>
      <c r="I144" s="193">
        <v>0</v>
      </c>
      <c r="J144" s="147">
        <f>ROUND(I144*H144,2)</f>
        <v>0</v>
      </c>
      <c r="K144" s="148"/>
      <c r="L144" s="30"/>
      <c r="M144" s="149" t="s">
        <v>1</v>
      </c>
      <c r="N144" s="150" t="s">
        <v>39</v>
      </c>
      <c r="O144" s="151">
        <v>6.0000000000000001E-3</v>
      </c>
      <c r="P144" s="151">
        <f>O144*H144</f>
        <v>0.169932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137</v>
      </c>
      <c r="AT144" s="153" t="s">
        <v>129</v>
      </c>
      <c r="AU144" s="153" t="s">
        <v>84</v>
      </c>
      <c r="AY144" s="17" t="s">
        <v>126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7" t="s">
        <v>82</v>
      </c>
      <c r="BK144" s="154">
        <f>ROUND(I144*H144,2)</f>
        <v>0</v>
      </c>
      <c r="BL144" s="17" t="s">
        <v>137</v>
      </c>
      <c r="BM144" s="153" t="s">
        <v>165</v>
      </c>
    </row>
    <row r="145" spans="1:65" s="13" customFormat="1" x14ac:dyDescent="0.2">
      <c r="B145" s="155"/>
      <c r="D145" s="156" t="s">
        <v>144</v>
      </c>
      <c r="F145" s="158" t="s">
        <v>166</v>
      </c>
      <c r="H145" s="159">
        <v>28.321999999999999</v>
      </c>
      <c r="L145" s="155"/>
      <c r="M145" s="160"/>
      <c r="N145" s="161"/>
      <c r="O145" s="161"/>
      <c r="P145" s="161"/>
      <c r="Q145" s="161"/>
      <c r="R145" s="161"/>
      <c r="S145" s="161"/>
      <c r="T145" s="162"/>
      <c r="AT145" s="157" t="s">
        <v>144</v>
      </c>
      <c r="AU145" s="157" t="s">
        <v>84</v>
      </c>
      <c r="AV145" s="13" t="s">
        <v>84</v>
      </c>
      <c r="AW145" s="13" t="s">
        <v>3</v>
      </c>
      <c r="AX145" s="13" t="s">
        <v>82</v>
      </c>
      <c r="AY145" s="157" t="s">
        <v>126</v>
      </c>
    </row>
    <row r="146" spans="1:65" s="2" customFormat="1" ht="33" customHeight="1" x14ac:dyDescent="0.2">
      <c r="A146" s="29"/>
      <c r="B146" s="141"/>
      <c r="C146" s="142" t="s">
        <v>167</v>
      </c>
      <c r="D146" s="142" t="s">
        <v>129</v>
      </c>
      <c r="E146" s="143" t="s">
        <v>168</v>
      </c>
      <c r="F146" s="144" t="s">
        <v>169</v>
      </c>
      <c r="G146" s="145" t="s">
        <v>160</v>
      </c>
      <c r="H146" s="146">
        <v>2.0230000000000001</v>
      </c>
      <c r="I146" s="193">
        <v>0</v>
      </c>
      <c r="J146" s="147">
        <f>ROUND(I146*H146,2)</f>
        <v>0</v>
      </c>
      <c r="K146" s="148"/>
      <c r="L146" s="30"/>
      <c r="M146" s="149" t="s">
        <v>1</v>
      </c>
      <c r="N146" s="150" t="s">
        <v>39</v>
      </c>
      <c r="O146" s="151">
        <v>0.255</v>
      </c>
      <c r="P146" s="151">
        <f>O146*H146</f>
        <v>0.51586500000000002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137</v>
      </c>
      <c r="AT146" s="153" t="s">
        <v>129</v>
      </c>
      <c r="AU146" s="153" t="s">
        <v>84</v>
      </c>
      <c r="AY146" s="17" t="s">
        <v>126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7" t="s">
        <v>82</v>
      </c>
      <c r="BK146" s="154">
        <f>ROUND(I146*H146,2)</f>
        <v>0</v>
      </c>
      <c r="BL146" s="17" t="s">
        <v>137</v>
      </c>
      <c r="BM146" s="153" t="s">
        <v>170</v>
      </c>
    </row>
    <row r="147" spans="1:65" s="2" customFormat="1" ht="33" customHeight="1" x14ac:dyDescent="0.2">
      <c r="A147" s="29"/>
      <c r="B147" s="141"/>
      <c r="C147" s="142" t="s">
        <v>127</v>
      </c>
      <c r="D147" s="142" t="s">
        <v>129</v>
      </c>
      <c r="E147" s="143" t="s">
        <v>171</v>
      </c>
      <c r="F147" s="144" t="s">
        <v>172</v>
      </c>
      <c r="G147" s="145" t="s">
        <v>160</v>
      </c>
      <c r="H147" s="146">
        <v>0.95</v>
      </c>
      <c r="I147" s="193">
        <v>0</v>
      </c>
      <c r="J147" s="147">
        <f>ROUND(I147*H147,2)</f>
        <v>0</v>
      </c>
      <c r="K147" s="148"/>
      <c r="L147" s="30"/>
      <c r="M147" s="149" t="s">
        <v>1</v>
      </c>
      <c r="N147" s="150" t="s">
        <v>39</v>
      </c>
      <c r="O147" s="151">
        <v>0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137</v>
      </c>
      <c r="AT147" s="153" t="s">
        <v>129</v>
      </c>
      <c r="AU147" s="153" t="s">
        <v>84</v>
      </c>
      <c r="AY147" s="17" t="s">
        <v>126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7" t="s">
        <v>82</v>
      </c>
      <c r="BK147" s="154">
        <f>ROUND(I147*H147,2)</f>
        <v>0</v>
      </c>
      <c r="BL147" s="17" t="s">
        <v>137</v>
      </c>
      <c r="BM147" s="153" t="s">
        <v>173</v>
      </c>
    </row>
    <row r="148" spans="1:65" s="2" customFormat="1" ht="33" customHeight="1" x14ac:dyDescent="0.2">
      <c r="A148" s="29"/>
      <c r="B148" s="141"/>
      <c r="C148" s="142" t="s">
        <v>174</v>
      </c>
      <c r="D148" s="142" t="s">
        <v>129</v>
      </c>
      <c r="E148" s="143" t="s">
        <v>175</v>
      </c>
      <c r="F148" s="144" t="s">
        <v>176</v>
      </c>
      <c r="G148" s="145" t="s">
        <v>160</v>
      </c>
      <c r="H148" s="146">
        <v>0.25</v>
      </c>
      <c r="I148" s="193">
        <v>0</v>
      </c>
      <c r="J148" s="147">
        <f>ROUND(I148*H148,2)</f>
        <v>0</v>
      </c>
      <c r="K148" s="148"/>
      <c r="L148" s="30"/>
      <c r="M148" s="149" t="s">
        <v>1</v>
      </c>
      <c r="N148" s="150" t="s">
        <v>39</v>
      </c>
      <c r="O148" s="151">
        <v>0</v>
      </c>
      <c r="P148" s="151">
        <f>O148*H148</f>
        <v>0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137</v>
      </c>
      <c r="AT148" s="153" t="s">
        <v>129</v>
      </c>
      <c r="AU148" s="153" t="s">
        <v>84</v>
      </c>
      <c r="AY148" s="17" t="s">
        <v>126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7" t="s">
        <v>82</v>
      </c>
      <c r="BK148" s="154">
        <f>ROUND(I148*H148,2)</f>
        <v>0</v>
      </c>
      <c r="BL148" s="17" t="s">
        <v>137</v>
      </c>
      <c r="BM148" s="153" t="s">
        <v>177</v>
      </c>
    </row>
    <row r="149" spans="1:65" s="2" customFormat="1" ht="33" customHeight="1" x14ac:dyDescent="0.2">
      <c r="A149" s="29"/>
      <c r="B149" s="141"/>
      <c r="C149" s="142" t="s">
        <v>178</v>
      </c>
      <c r="D149" s="142" t="s">
        <v>129</v>
      </c>
      <c r="E149" s="143" t="s">
        <v>179</v>
      </c>
      <c r="F149" s="144" t="s">
        <v>180</v>
      </c>
      <c r="G149" s="145" t="s">
        <v>160</v>
      </c>
      <c r="H149" s="146">
        <v>0.80300000000000005</v>
      </c>
      <c r="I149" s="193">
        <v>0</v>
      </c>
      <c r="J149" s="147">
        <f>ROUND(I149*H149,2)</f>
        <v>0</v>
      </c>
      <c r="K149" s="148"/>
      <c r="L149" s="30"/>
      <c r="M149" s="149" t="s">
        <v>1</v>
      </c>
      <c r="N149" s="150" t="s">
        <v>39</v>
      </c>
      <c r="O149" s="151">
        <v>0</v>
      </c>
      <c r="P149" s="151">
        <f>O149*H149</f>
        <v>0</v>
      </c>
      <c r="Q149" s="151">
        <v>0</v>
      </c>
      <c r="R149" s="151">
        <f>Q149*H149</f>
        <v>0</v>
      </c>
      <c r="S149" s="151">
        <v>0</v>
      </c>
      <c r="T149" s="15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137</v>
      </c>
      <c r="AT149" s="153" t="s">
        <v>129</v>
      </c>
      <c r="AU149" s="153" t="s">
        <v>84</v>
      </c>
      <c r="AY149" s="17" t="s">
        <v>126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7" t="s">
        <v>82</v>
      </c>
      <c r="BK149" s="154">
        <f>ROUND(I149*H149,2)</f>
        <v>0</v>
      </c>
      <c r="BL149" s="17" t="s">
        <v>137</v>
      </c>
      <c r="BM149" s="153" t="s">
        <v>181</v>
      </c>
    </row>
    <row r="150" spans="1:65" s="2" customFormat="1" ht="33" customHeight="1" x14ac:dyDescent="0.2">
      <c r="A150" s="29"/>
      <c r="B150" s="141"/>
      <c r="C150" s="142" t="s">
        <v>8</v>
      </c>
      <c r="D150" s="142" t="s">
        <v>129</v>
      </c>
      <c r="E150" s="143" t="s">
        <v>182</v>
      </c>
      <c r="F150" s="144" t="s">
        <v>183</v>
      </c>
      <c r="G150" s="145" t="s">
        <v>160</v>
      </c>
      <c r="H150" s="146">
        <v>0.02</v>
      </c>
      <c r="I150" s="193">
        <v>0</v>
      </c>
      <c r="J150" s="147">
        <f>ROUND(I150*H150,2)</f>
        <v>0</v>
      </c>
      <c r="K150" s="148"/>
      <c r="L150" s="30"/>
      <c r="M150" s="149" t="s">
        <v>1</v>
      </c>
      <c r="N150" s="150" t="s">
        <v>39</v>
      </c>
      <c r="O150" s="151">
        <v>0</v>
      </c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137</v>
      </c>
      <c r="AT150" s="153" t="s">
        <v>129</v>
      </c>
      <c r="AU150" s="153" t="s">
        <v>84</v>
      </c>
      <c r="AY150" s="17" t="s">
        <v>126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7" t="s">
        <v>82</v>
      </c>
      <c r="BK150" s="154">
        <f>ROUND(I150*H150,2)</f>
        <v>0</v>
      </c>
      <c r="BL150" s="17" t="s">
        <v>137</v>
      </c>
      <c r="BM150" s="153" t="s">
        <v>184</v>
      </c>
    </row>
    <row r="151" spans="1:65" s="12" customFormat="1" ht="22.95" customHeight="1" x14ac:dyDescent="0.25">
      <c r="B151" s="129"/>
      <c r="D151" s="130" t="s">
        <v>73</v>
      </c>
      <c r="E151" s="139" t="s">
        <v>185</v>
      </c>
      <c r="F151" s="139" t="s">
        <v>186</v>
      </c>
      <c r="J151" s="140">
        <f>BK151</f>
        <v>0</v>
      </c>
      <c r="L151" s="129"/>
      <c r="M151" s="133"/>
      <c r="N151" s="134"/>
      <c r="O151" s="134"/>
      <c r="P151" s="135">
        <f>P152</f>
        <v>7.2080000000000005E-2</v>
      </c>
      <c r="Q151" s="134"/>
      <c r="R151" s="135">
        <f>R152</f>
        <v>0</v>
      </c>
      <c r="S151" s="134"/>
      <c r="T151" s="136">
        <f>T152</f>
        <v>0</v>
      </c>
      <c r="AR151" s="130" t="s">
        <v>82</v>
      </c>
      <c r="AT151" s="137" t="s">
        <v>73</v>
      </c>
      <c r="AU151" s="137" t="s">
        <v>82</v>
      </c>
      <c r="AY151" s="130" t="s">
        <v>126</v>
      </c>
      <c r="BK151" s="138">
        <f>BK152</f>
        <v>0</v>
      </c>
    </row>
    <row r="152" spans="1:65" s="2" customFormat="1" ht="21.75" customHeight="1" x14ac:dyDescent="0.2">
      <c r="A152" s="29"/>
      <c r="B152" s="141"/>
      <c r="C152" s="142" t="s">
        <v>187</v>
      </c>
      <c r="D152" s="142" t="s">
        <v>129</v>
      </c>
      <c r="E152" s="143" t="s">
        <v>188</v>
      </c>
      <c r="F152" s="144" t="s">
        <v>189</v>
      </c>
      <c r="G152" s="145" t="s">
        <v>160</v>
      </c>
      <c r="H152" s="146">
        <v>1.7000000000000001E-2</v>
      </c>
      <c r="I152" s="193">
        <v>0</v>
      </c>
      <c r="J152" s="147">
        <f>ROUND(I152*H152,2)</f>
        <v>0</v>
      </c>
      <c r="K152" s="148"/>
      <c r="L152" s="30"/>
      <c r="M152" s="149" t="s">
        <v>1</v>
      </c>
      <c r="N152" s="150" t="s">
        <v>39</v>
      </c>
      <c r="O152" s="151">
        <v>4.24</v>
      </c>
      <c r="P152" s="151">
        <f>O152*H152</f>
        <v>7.2080000000000005E-2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137</v>
      </c>
      <c r="AT152" s="153" t="s">
        <v>129</v>
      </c>
      <c r="AU152" s="153" t="s">
        <v>84</v>
      </c>
      <c r="AY152" s="17" t="s">
        <v>126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7" t="s">
        <v>82</v>
      </c>
      <c r="BK152" s="154">
        <f>ROUND(I152*H152,2)</f>
        <v>0</v>
      </c>
      <c r="BL152" s="17" t="s">
        <v>137</v>
      </c>
      <c r="BM152" s="153" t="s">
        <v>190</v>
      </c>
    </row>
    <row r="153" spans="1:65" s="12" customFormat="1" ht="25.95" customHeight="1" x14ac:dyDescent="0.25">
      <c r="B153" s="129"/>
      <c r="D153" s="130" t="s">
        <v>73</v>
      </c>
      <c r="E153" s="131" t="s">
        <v>191</v>
      </c>
      <c r="F153" s="131" t="s">
        <v>192</v>
      </c>
      <c r="J153" s="132">
        <f>BK153</f>
        <v>0</v>
      </c>
      <c r="L153" s="129"/>
      <c r="M153" s="133"/>
      <c r="N153" s="134"/>
      <c r="O153" s="134"/>
      <c r="P153" s="135">
        <f>P154+P166+P174+P179+P195+P199+P207</f>
        <v>41.781125000000003</v>
      </c>
      <c r="Q153" s="134"/>
      <c r="R153" s="135">
        <f>R154+R166+R174+R179+R195+R199+R207</f>
        <v>0.65640399999999999</v>
      </c>
      <c r="S153" s="134"/>
      <c r="T153" s="136">
        <f>T154+T166+T174+T179+T195+T199+T207</f>
        <v>1.91856125</v>
      </c>
      <c r="AR153" s="130" t="s">
        <v>84</v>
      </c>
      <c r="AT153" s="137" t="s">
        <v>73</v>
      </c>
      <c r="AU153" s="137" t="s">
        <v>74</v>
      </c>
      <c r="AY153" s="130" t="s">
        <v>126</v>
      </c>
      <c r="BK153" s="138">
        <f>BK154+BK166+BK174+BK179+BK195+BK199+BK207</f>
        <v>0</v>
      </c>
    </row>
    <row r="154" spans="1:65" s="12" customFormat="1" ht="22.95" customHeight="1" x14ac:dyDescent="0.25">
      <c r="B154" s="129"/>
      <c r="D154" s="130" t="s">
        <v>73</v>
      </c>
      <c r="E154" s="139" t="s">
        <v>193</v>
      </c>
      <c r="F154" s="139" t="s">
        <v>194</v>
      </c>
      <c r="J154" s="140">
        <f>BK154</f>
        <v>0</v>
      </c>
      <c r="L154" s="129"/>
      <c r="M154" s="133"/>
      <c r="N154" s="134"/>
      <c r="O154" s="134"/>
      <c r="P154" s="135">
        <f>SUM(P155:P165)</f>
        <v>0.47860199999999997</v>
      </c>
      <c r="Q154" s="134"/>
      <c r="R154" s="135">
        <f>SUM(R155:R165)</f>
        <v>1.7747999999999996E-2</v>
      </c>
      <c r="S154" s="134"/>
      <c r="T154" s="136">
        <f>SUM(T155:T165)</f>
        <v>2.0160000000000001E-2</v>
      </c>
      <c r="AR154" s="130" t="s">
        <v>84</v>
      </c>
      <c r="AT154" s="137" t="s">
        <v>73</v>
      </c>
      <c r="AU154" s="137" t="s">
        <v>82</v>
      </c>
      <c r="AY154" s="130" t="s">
        <v>126</v>
      </c>
      <c r="BK154" s="138">
        <f>SUM(BK155:BK165)</f>
        <v>0</v>
      </c>
    </row>
    <row r="155" spans="1:65" s="2" customFormat="1" ht="16.5" customHeight="1" x14ac:dyDescent="0.2">
      <c r="A155" s="29"/>
      <c r="B155" s="141"/>
      <c r="C155" s="142" t="s">
        <v>195</v>
      </c>
      <c r="D155" s="142" t="s">
        <v>129</v>
      </c>
      <c r="E155" s="143" t="s">
        <v>196</v>
      </c>
      <c r="F155" s="144" t="s">
        <v>197</v>
      </c>
      <c r="G155" s="145" t="s">
        <v>132</v>
      </c>
      <c r="H155" s="146">
        <v>1.8</v>
      </c>
      <c r="I155" s="193">
        <v>0</v>
      </c>
      <c r="J155" s="147">
        <f>ROUND(I155*H155,2)</f>
        <v>0</v>
      </c>
      <c r="K155" s="148"/>
      <c r="L155" s="30"/>
      <c r="M155" s="149" t="s">
        <v>1</v>
      </c>
      <c r="N155" s="150" t="s">
        <v>39</v>
      </c>
      <c r="O155" s="151">
        <v>0.153</v>
      </c>
      <c r="P155" s="151">
        <f>O155*H155</f>
        <v>0.27539999999999998</v>
      </c>
      <c r="Q155" s="151">
        <v>4.0999999999999999E-4</v>
      </c>
      <c r="R155" s="151">
        <f>Q155*H155</f>
        <v>7.3800000000000005E-4</v>
      </c>
      <c r="S155" s="151">
        <v>0</v>
      </c>
      <c r="T155" s="152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133</v>
      </c>
      <c r="AT155" s="153" t="s">
        <v>129</v>
      </c>
      <c r="AU155" s="153" t="s">
        <v>84</v>
      </c>
      <c r="AY155" s="17" t="s">
        <v>126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7" t="s">
        <v>82</v>
      </c>
      <c r="BK155" s="154">
        <f>ROUND(I155*H155,2)</f>
        <v>0</v>
      </c>
      <c r="BL155" s="17" t="s">
        <v>133</v>
      </c>
      <c r="BM155" s="153" t="s">
        <v>198</v>
      </c>
    </row>
    <row r="156" spans="1:65" s="13" customFormat="1" ht="20.399999999999999" x14ac:dyDescent="0.2">
      <c r="B156" s="155"/>
      <c r="D156" s="156" t="s">
        <v>144</v>
      </c>
      <c r="E156" s="157" t="s">
        <v>1</v>
      </c>
      <c r="F156" s="158" t="s">
        <v>199</v>
      </c>
      <c r="H156" s="159">
        <v>1.08</v>
      </c>
      <c r="L156" s="155"/>
      <c r="M156" s="160"/>
      <c r="N156" s="161"/>
      <c r="O156" s="161"/>
      <c r="P156" s="161"/>
      <c r="Q156" s="161"/>
      <c r="R156" s="161"/>
      <c r="S156" s="161"/>
      <c r="T156" s="162"/>
      <c r="AT156" s="157" t="s">
        <v>144</v>
      </c>
      <c r="AU156" s="157" t="s">
        <v>84</v>
      </c>
      <c r="AV156" s="13" t="s">
        <v>84</v>
      </c>
      <c r="AW156" s="13" t="s">
        <v>28</v>
      </c>
      <c r="AX156" s="13" t="s">
        <v>74</v>
      </c>
      <c r="AY156" s="157" t="s">
        <v>126</v>
      </c>
    </row>
    <row r="157" spans="1:65" s="13" customFormat="1" ht="20.399999999999999" x14ac:dyDescent="0.2">
      <c r="B157" s="155"/>
      <c r="D157" s="156" t="s">
        <v>144</v>
      </c>
      <c r="E157" s="157" t="s">
        <v>1</v>
      </c>
      <c r="F157" s="158" t="s">
        <v>200</v>
      </c>
      <c r="H157" s="159">
        <v>0.72</v>
      </c>
      <c r="L157" s="155"/>
      <c r="M157" s="160"/>
      <c r="N157" s="161"/>
      <c r="O157" s="161"/>
      <c r="P157" s="161"/>
      <c r="Q157" s="161"/>
      <c r="R157" s="161"/>
      <c r="S157" s="161"/>
      <c r="T157" s="162"/>
      <c r="AT157" s="157" t="s">
        <v>144</v>
      </c>
      <c r="AU157" s="157" t="s">
        <v>84</v>
      </c>
      <c r="AV157" s="13" t="s">
        <v>84</v>
      </c>
      <c r="AW157" s="13" t="s">
        <v>28</v>
      </c>
      <c r="AX157" s="13" t="s">
        <v>74</v>
      </c>
      <c r="AY157" s="157" t="s">
        <v>126</v>
      </c>
    </row>
    <row r="158" spans="1:65" s="14" customFormat="1" x14ac:dyDescent="0.2">
      <c r="B158" s="163"/>
      <c r="D158" s="156" t="s">
        <v>144</v>
      </c>
      <c r="E158" s="164" t="s">
        <v>1</v>
      </c>
      <c r="F158" s="165" t="s">
        <v>201</v>
      </c>
      <c r="H158" s="166">
        <v>1.8</v>
      </c>
      <c r="L158" s="163"/>
      <c r="M158" s="167"/>
      <c r="N158" s="168"/>
      <c r="O158" s="168"/>
      <c r="P158" s="168"/>
      <c r="Q158" s="168"/>
      <c r="R158" s="168"/>
      <c r="S158" s="168"/>
      <c r="T158" s="169"/>
      <c r="AT158" s="164" t="s">
        <v>144</v>
      </c>
      <c r="AU158" s="164" t="s">
        <v>84</v>
      </c>
      <c r="AV158" s="14" t="s">
        <v>137</v>
      </c>
      <c r="AW158" s="14" t="s">
        <v>28</v>
      </c>
      <c r="AX158" s="14" t="s">
        <v>82</v>
      </c>
      <c r="AY158" s="164" t="s">
        <v>126</v>
      </c>
    </row>
    <row r="159" spans="1:65" s="2" customFormat="1" ht="16.5" customHeight="1" x14ac:dyDescent="0.2">
      <c r="A159" s="29"/>
      <c r="B159" s="141"/>
      <c r="C159" s="170" t="s">
        <v>202</v>
      </c>
      <c r="D159" s="170" t="s">
        <v>203</v>
      </c>
      <c r="E159" s="171" t="s">
        <v>204</v>
      </c>
      <c r="F159" s="172" t="s">
        <v>205</v>
      </c>
      <c r="G159" s="173" t="s">
        <v>132</v>
      </c>
      <c r="H159" s="174">
        <v>1.89</v>
      </c>
      <c r="I159" s="194">
        <v>0</v>
      </c>
      <c r="J159" s="175">
        <f>ROUND(I159*H159,2)</f>
        <v>0</v>
      </c>
      <c r="K159" s="176"/>
      <c r="L159" s="177"/>
      <c r="M159" s="178" t="s">
        <v>1</v>
      </c>
      <c r="N159" s="179" t="s">
        <v>39</v>
      </c>
      <c r="O159" s="151">
        <v>0</v>
      </c>
      <c r="P159" s="151">
        <f>O159*H159</f>
        <v>0</v>
      </c>
      <c r="Q159" s="151">
        <v>8.9999999999999993E-3</v>
      </c>
      <c r="R159" s="151">
        <f>Q159*H159</f>
        <v>1.7009999999999997E-2</v>
      </c>
      <c r="S159" s="151">
        <v>0</v>
      </c>
      <c r="T159" s="152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206</v>
      </c>
      <c r="AT159" s="153" t="s">
        <v>203</v>
      </c>
      <c r="AU159" s="153" t="s">
        <v>84</v>
      </c>
      <c r="AY159" s="17" t="s">
        <v>126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7" t="s">
        <v>82</v>
      </c>
      <c r="BK159" s="154">
        <f>ROUND(I159*H159,2)</f>
        <v>0</v>
      </c>
      <c r="BL159" s="17" t="s">
        <v>133</v>
      </c>
      <c r="BM159" s="153" t="s">
        <v>207</v>
      </c>
    </row>
    <row r="160" spans="1:65" s="13" customFormat="1" x14ac:dyDescent="0.2">
      <c r="B160" s="155"/>
      <c r="D160" s="156" t="s">
        <v>144</v>
      </c>
      <c r="F160" s="158" t="s">
        <v>208</v>
      </c>
      <c r="H160" s="159">
        <v>1.89</v>
      </c>
      <c r="L160" s="155"/>
      <c r="M160" s="160"/>
      <c r="N160" s="161"/>
      <c r="O160" s="161"/>
      <c r="P160" s="161"/>
      <c r="Q160" s="161"/>
      <c r="R160" s="161"/>
      <c r="S160" s="161"/>
      <c r="T160" s="162"/>
      <c r="AT160" s="157" t="s">
        <v>144</v>
      </c>
      <c r="AU160" s="157" t="s">
        <v>84</v>
      </c>
      <c r="AV160" s="13" t="s">
        <v>84</v>
      </c>
      <c r="AW160" s="13" t="s">
        <v>3</v>
      </c>
      <c r="AX160" s="13" t="s">
        <v>82</v>
      </c>
      <c r="AY160" s="157" t="s">
        <v>126</v>
      </c>
    </row>
    <row r="161" spans="1:65" s="2" customFormat="1" ht="21.75" customHeight="1" x14ac:dyDescent="0.2">
      <c r="A161" s="29"/>
      <c r="B161" s="141"/>
      <c r="C161" s="142" t="s">
        <v>133</v>
      </c>
      <c r="D161" s="142" t="s">
        <v>129</v>
      </c>
      <c r="E161" s="143" t="s">
        <v>209</v>
      </c>
      <c r="F161" s="144" t="s">
        <v>210</v>
      </c>
      <c r="G161" s="145" t="s">
        <v>132</v>
      </c>
      <c r="H161" s="146">
        <v>1.8</v>
      </c>
      <c r="I161" s="193">
        <v>0</v>
      </c>
      <c r="J161" s="147">
        <f>ROUND(I161*H161,2)</f>
        <v>0</v>
      </c>
      <c r="K161" s="148"/>
      <c r="L161" s="30"/>
      <c r="M161" s="149" t="s">
        <v>1</v>
      </c>
      <c r="N161" s="150" t="s">
        <v>39</v>
      </c>
      <c r="O161" s="151">
        <v>6.3E-2</v>
      </c>
      <c r="P161" s="151">
        <f>O161*H161</f>
        <v>0.1134</v>
      </c>
      <c r="Q161" s="151">
        <v>0</v>
      </c>
      <c r="R161" s="151">
        <f>Q161*H161</f>
        <v>0</v>
      </c>
      <c r="S161" s="151">
        <v>1.12E-2</v>
      </c>
      <c r="T161" s="152">
        <f>S161*H161</f>
        <v>2.0160000000000001E-2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3" t="s">
        <v>133</v>
      </c>
      <c r="AT161" s="153" t="s">
        <v>129</v>
      </c>
      <c r="AU161" s="153" t="s">
        <v>84</v>
      </c>
      <c r="AY161" s="17" t="s">
        <v>126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7" t="s">
        <v>82</v>
      </c>
      <c r="BK161" s="154">
        <f>ROUND(I161*H161,2)</f>
        <v>0</v>
      </c>
      <c r="BL161" s="17" t="s">
        <v>133</v>
      </c>
      <c r="BM161" s="153" t="s">
        <v>211</v>
      </c>
    </row>
    <row r="162" spans="1:65" s="13" customFormat="1" ht="20.399999999999999" x14ac:dyDescent="0.2">
      <c r="B162" s="155"/>
      <c r="D162" s="156" t="s">
        <v>144</v>
      </c>
      <c r="E162" s="157" t="s">
        <v>1</v>
      </c>
      <c r="F162" s="158" t="s">
        <v>212</v>
      </c>
      <c r="H162" s="159">
        <v>1.08</v>
      </c>
      <c r="L162" s="155"/>
      <c r="M162" s="160"/>
      <c r="N162" s="161"/>
      <c r="O162" s="161"/>
      <c r="P162" s="161"/>
      <c r="Q162" s="161"/>
      <c r="R162" s="161"/>
      <c r="S162" s="161"/>
      <c r="T162" s="162"/>
      <c r="AT162" s="157" t="s">
        <v>144</v>
      </c>
      <c r="AU162" s="157" t="s">
        <v>84</v>
      </c>
      <c r="AV162" s="13" t="s">
        <v>84</v>
      </c>
      <c r="AW162" s="13" t="s">
        <v>28</v>
      </c>
      <c r="AX162" s="13" t="s">
        <v>74</v>
      </c>
      <c r="AY162" s="157" t="s">
        <v>126</v>
      </c>
    </row>
    <row r="163" spans="1:65" s="13" customFormat="1" ht="20.399999999999999" x14ac:dyDescent="0.2">
      <c r="B163" s="155"/>
      <c r="D163" s="156" t="s">
        <v>144</v>
      </c>
      <c r="E163" s="157" t="s">
        <v>1</v>
      </c>
      <c r="F163" s="158" t="s">
        <v>213</v>
      </c>
      <c r="H163" s="159">
        <v>0.72</v>
      </c>
      <c r="L163" s="155"/>
      <c r="M163" s="160"/>
      <c r="N163" s="161"/>
      <c r="O163" s="161"/>
      <c r="P163" s="161"/>
      <c r="Q163" s="161"/>
      <c r="R163" s="161"/>
      <c r="S163" s="161"/>
      <c r="T163" s="162"/>
      <c r="AT163" s="157" t="s">
        <v>144</v>
      </c>
      <c r="AU163" s="157" t="s">
        <v>84</v>
      </c>
      <c r="AV163" s="13" t="s">
        <v>84</v>
      </c>
      <c r="AW163" s="13" t="s">
        <v>28</v>
      </c>
      <c r="AX163" s="13" t="s">
        <v>74</v>
      </c>
      <c r="AY163" s="157" t="s">
        <v>126</v>
      </c>
    </row>
    <row r="164" spans="1:65" s="14" customFormat="1" x14ac:dyDescent="0.2">
      <c r="B164" s="163"/>
      <c r="D164" s="156" t="s">
        <v>144</v>
      </c>
      <c r="E164" s="164" t="s">
        <v>1</v>
      </c>
      <c r="F164" s="165" t="s">
        <v>201</v>
      </c>
      <c r="H164" s="166">
        <v>1.8</v>
      </c>
      <c r="L164" s="163"/>
      <c r="M164" s="167"/>
      <c r="N164" s="168"/>
      <c r="O164" s="168"/>
      <c r="P164" s="168"/>
      <c r="Q164" s="168"/>
      <c r="R164" s="168"/>
      <c r="S164" s="168"/>
      <c r="T164" s="169"/>
      <c r="AT164" s="164" t="s">
        <v>144</v>
      </c>
      <c r="AU164" s="164" t="s">
        <v>84</v>
      </c>
      <c r="AV164" s="14" t="s">
        <v>137</v>
      </c>
      <c r="AW164" s="14" t="s">
        <v>28</v>
      </c>
      <c r="AX164" s="14" t="s">
        <v>82</v>
      </c>
      <c r="AY164" s="164" t="s">
        <v>126</v>
      </c>
    </row>
    <row r="165" spans="1:65" s="2" customFormat="1" ht="24.3" customHeight="1" x14ac:dyDescent="0.2">
      <c r="A165" s="29"/>
      <c r="B165" s="141"/>
      <c r="C165" s="142" t="s">
        <v>214</v>
      </c>
      <c r="D165" s="142" t="s">
        <v>129</v>
      </c>
      <c r="E165" s="143" t="s">
        <v>215</v>
      </c>
      <c r="F165" s="144" t="s">
        <v>216</v>
      </c>
      <c r="G165" s="145" t="s">
        <v>160</v>
      </c>
      <c r="H165" s="146">
        <v>1.7999999999999999E-2</v>
      </c>
      <c r="I165" s="193">
        <v>0</v>
      </c>
      <c r="J165" s="147">
        <f>ROUND(I165*H165,2)</f>
        <v>0</v>
      </c>
      <c r="K165" s="148"/>
      <c r="L165" s="30"/>
      <c r="M165" s="149" t="s">
        <v>1</v>
      </c>
      <c r="N165" s="150" t="s">
        <v>39</v>
      </c>
      <c r="O165" s="151">
        <v>4.9889999999999999</v>
      </c>
      <c r="P165" s="151">
        <f>O165*H165</f>
        <v>8.9801999999999993E-2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133</v>
      </c>
      <c r="AT165" s="153" t="s">
        <v>129</v>
      </c>
      <c r="AU165" s="153" t="s">
        <v>84</v>
      </c>
      <c r="AY165" s="17" t="s">
        <v>126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7" t="s">
        <v>82</v>
      </c>
      <c r="BK165" s="154">
        <f>ROUND(I165*H165,2)</f>
        <v>0</v>
      </c>
      <c r="BL165" s="17" t="s">
        <v>133</v>
      </c>
      <c r="BM165" s="153" t="s">
        <v>217</v>
      </c>
    </row>
    <row r="166" spans="1:65" s="12" customFormat="1" ht="22.95" customHeight="1" x14ac:dyDescent="0.25">
      <c r="B166" s="129"/>
      <c r="D166" s="130" t="s">
        <v>73</v>
      </c>
      <c r="E166" s="139" t="s">
        <v>218</v>
      </c>
      <c r="F166" s="139" t="s">
        <v>219</v>
      </c>
      <c r="J166" s="140">
        <f>BK166</f>
        <v>0</v>
      </c>
      <c r="L166" s="129"/>
      <c r="M166" s="133"/>
      <c r="N166" s="134"/>
      <c r="O166" s="134"/>
      <c r="P166" s="135">
        <f>SUM(P167:P173)</f>
        <v>4.132352</v>
      </c>
      <c r="Q166" s="134"/>
      <c r="R166" s="135">
        <f>SUM(R167:R173)</f>
        <v>0.61606850000000002</v>
      </c>
      <c r="S166" s="134"/>
      <c r="T166" s="136">
        <f>SUM(T167:T173)</f>
        <v>0.80290499999999998</v>
      </c>
      <c r="AR166" s="130" t="s">
        <v>84</v>
      </c>
      <c r="AT166" s="137" t="s">
        <v>73</v>
      </c>
      <c r="AU166" s="137" t="s">
        <v>82</v>
      </c>
      <c r="AY166" s="130" t="s">
        <v>126</v>
      </c>
      <c r="BK166" s="138">
        <f>SUM(BK167:BK173)</f>
        <v>0</v>
      </c>
    </row>
    <row r="167" spans="1:65" s="2" customFormat="1" ht="37.950000000000003" customHeight="1" x14ac:dyDescent="0.2">
      <c r="A167" s="29"/>
      <c r="B167" s="141"/>
      <c r="C167" s="142" t="s">
        <v>220</v>
      </c>
      <c r="D167" s="142" t="s">
        <v>129</v>
      </c>
      <c r="E167" s="143" t="s">
        <v>221</v>
      </c>
      <c r="F167" s="144" t="s">
        <v>222</v>
      </c>
      <c r="G167" s="145" t="s">
        <v>132</v>
      </c>
      <c r="H167" s="146">
        <v>5.49</v>
      </c>
      <c r="I167" s="193">
        <v>0</v>
      </c>
      <c r="J167" s="147">
        <f>ROUND(I167*H167,2)</f>
        <v>0</v>
      </c>
      <c r="K167" s="148"/>
      <c r="L167" s="30"/>
      <c r="M167" s="149" t="s">
        <v>1</v>
      </c>
      <c r="N167" s="150" t="s">
        <v>39</v>
      </c>
      <c r="O167" s="151">
        <v>0</v>
      </c>
      <c r="P167" s="151">
        <f>O167*H167</f>
        <v>0</v>
      </c>
      <c r="Q167" s="151">
        <v>6.4999999999999997E-4</v>
      </c>
      <c r="R167" s="151">
        <f>Q167*H167</f>
        <v>3.5685000000000001E-3</v>
      </c>
      <c r="S167" s="151">
        <v>0</v>
      </c>
      <c r="T167" s="152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3" t="s">
        <v>133</v>
      </c>
      <c r="AT167" s="153" t="s">
        <v>129</v>
      </c>
      <c r="AU167" s="153" t="s">
        <v>84</v>
      </c>
      <c r="AY167" s="17" t="s">
        <v>126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7" t="s">
        <v>82</v>
      </c>
      <c r="BK167" s="154">
        <f>ROUND(I167*H167,2)</f>
        <v>0</v>
      </c>
      <c r="BL167" s="17" t="s">
        <v>133</v>
      </c>
      <c r="BM167" s="153" t="s">
        <v>223</v>
      </c>
    </row>
    <row r="168" spans="1:65" s="13" customFormat="1" x14ac:dyDescent="0.2">
      <c r="B168" s="155"/>
      <c r="D168" s="156" t="s">
        <v>144</v>
      </c>
      <c r="E168" s="157" t="s">
        <v>1</v>
      </c>
      <c r="F168" s="158" t="s">
        <v>224</v>
      </c>
      <c r="H168" s="159">
        <v>5.49</v>
      </c>
      <c r="L168" s="155"/>
      <c r="M168" s="160"/>
      <c r="N168" s="161"/>
      <c r="O168" s="161"/>
      <c r="P168" s="161"/>
      <c r="Q168" s="161"/>
      <c r="R168" s="161"/>
      <c r="S168" s="161"/>
      <c r="T168" s="162"/>
      <c r="AT168" s="157" t="s">
        <v>144</v>
      </c>
      <c r="AU168" s="157" t="s">
        <v>84</v>
      </c>
      <c r="AV168" s="13" t="s">
        <v>84</v>
      </c>
      <c r="AW168" s="13" t="s">
        <v>28</v>
      </c>
      <c r="AX168" s="13" t="s">
        <v>82</v>
      </c>
      <c r="AY168" s="157" t="s">
        <v>126</v>
      </c>
    </row>
    <row r="169" spans="1:65" s="2" customFormat="1" ht="16.5" customHeight="1" x14ac:dyDescent="0.2">
      <c r="A169" s="29"/>
      <c r="B169" s="141"/>
      <c r="C169" s="142" t="s">
        <v>225</v>
      </c>
      <c r="D169" s="142" t="s">
        <v>129</v>
      </c>
      <c r="E169" s="143" t="s">
        <v>226</v>
      </c>
      <c r="F169" s="144" t="s">
        <v>227</v>
      </c>
      <c r="G169" s="145" t="s">
        <v>228</v>
      </c>
      <c r="H169" s="146">
        <v>1</v>
      </c>
      <c r="I169" s="193">
        <v>0</v>
      </c>
      <c r="J169" s="147">
        <f>ROUND(I169*H169,2)</f>
        <v>0</v>
      </c>
      <c r="K169" s="148"/>
      <c r="L169" s="30"/>
      <c r="M169" s="149" t="s">
        <v>1</v>
      </c>
      <c r="N169" s="150" t="s">
        <v>39</v>
      </c>
      <c r="O169" s="151">
        <v>0</v>
      </c>
      <c r="P169" s="151">
        <f>O169*H169</f>
        <v>0</v>
      </c>
      <c r="Q169" s="151">
        <v>0</v>
      </c>
      <c r="R169" s="151">
        <f>Q169*H169</f>
        <v>0</v>
      </c>
      <c r="S169" s="151">
        <v>0.02</v>
      </c>
      <c r="T169" s="152">
        <f>S169*H169</f>
        <v>0.02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133</v>
      </c>
      <c r="AT169" s="153" t="s">
        <v>129</v>
      </c>
      <c r="AU169" s="153" t="s">
        <v>84</v>
      </c>
      <c r="AY169" s="17" t="s">
        <v>126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7" t="s">
        <v>82</v>
      </c>
      <c r="BK169" s="154">
        <f>ROUND(I169*H169,2)</f>
        <v>0</v>
      </c>
      <c r="BL169" s="17" t="s">
        <v>133</v>
      </c>
      <c r="BM169" s="153" t="s">
        <v>229</v>
      </c>
    </row>
    <row r="170" spans="1:65" s="2" customFormat="1" ht="24.3" customHeight="1" x14ac:dyDescent="0.2">
      <c r="A170" s="29"/>
      <c r="B170" s="141"/>
      <c r="C170" s="142" t="s">
        <v>230</v>
      </c>
      <c r="D170" s="142" t="s">
        <v>129</v>
      </c>
      <c r="E170" s="143" t="s">
        <v>231</v>
      </c>
      <c r="F170" s="144" t="s">
        <v>232</v>
      </c>
      <c r="G170" s="145" t="s">
        <v>142</v>
      </c>
      <c r="H170" s="146">
        <v>6.85</v>
      </c>
      <c r="I170" s="193">
        <v>0</v>
      </c>
      <c r="J170" s="147">
        <f>ROUND(I170*H170,2)</f>
        <v>0</v>
      </c>
      <c r="K170" s="148"/>
      <c r="L170" s="30"/>
      <c r="M170" s="149" t="s">
        <v>1</v>
      </c>
      <c r="N170" s="150" t="s">
        <v>39</v>
      </c>
      <c r="O170" s="151">
        <v>0</v>
      </c>
      <c r="P170" s="151">
        <f>O170*H170</f>
        <v>0</v>
      </c>
      <c r="Q170" s="151">
        <v>0</v>
      </c>
      <c r="R170" s="151">
        <f>Q170*H170</f>
        <v>0</v>
      </c>
      <c r="S170" s="151">
        <v>8.5000000000000006E-2</v>
      </c>
      <c r="T170" s="152">
        <f>S170*H170</f>
        <v>0.58225000000000005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3" t="s">
        <v>133</v>
      </c>
      <c r="AT170" s="153" t="s">
        <v>129</v>
      </c>
      <c r="AU170" s="153" t="s">
        <v>84</v>
      </c>
      <c r="AY170" s="17" t="s">
        <v>126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7" t="s">
        <v>82</v>
      </c>
      <c r="BK170" s="154">
        <f>ROUND(I170*H170,2)</f>
        <v>0</v>
      </c>
      <c r="BL170" s="17" t="s">
        <v>133</v>
      </c>
      <c r="BM170" s="153" t="s">
        <v>233</v>
      </c>
    </row>
    <row r="171" spans="1:65" s="2" customFormat="1" ht="16.5" customHeight="1" x14ac:dyDescent="0.2">
      <c r="A171" s="29"/>
      <c r="B171" s="141"/>
      <c r="C171" s="142" t="s">
        <v>7</v>
      </c>
      <c r="D171" s="142" t="s">
        <v>129</v>
      </c>
      <c r="E171" s="143" t="s">
        <v>234</v>
      </c>
      <c r="F171" s="144" t="s">
        <v>235</v>
      </c>
      <c r="G171" s="145" t="s">
        <v>132</v>
      </c>
      <c r="H171" s="146">
        <v>12.25</v>
      </c>
      <c r="I171" s="193">
        <v>0</v>
      </c>
      <c r="J171" s="147">
        <f>ROUND(I171*H171,2)</f>
        <v>0</v>
      </c>
      <c r="K171" s="148"/>
      <c r="L171" s="30"/>
      <c r="M171" s="149" t="s">
        <v>1</v>
      </c>
      <c r="N171" s="150" t="s">
        <v>39</v>
      </c>
      <c r="O171" s="151">
        <v>0.12</v>
      </c>
      <c r="P171" s="151">
        <f>O171*H171</f>
        <v>1.47</v>
      </c>
      <c r="Q171" s="151">
        <v>0.05</v>
      </c>
      <c r="R171" s="151">
        <f>Q171*H171</f>
        <v>0.61250000000000004</v>
      </c>
      <c r="S171" s="151">
        <v>1.6379999999999999E-2</v>
      </c>
      <c r="T171" s="152">
        <f>S171*H171</f>
        <v>0.20065499999999997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3" t="s">
        <v>133</v>
      </c>
      <c r="AT171" s="153" t="s">
        <v>129</v>
      </c>
      <c r="AU171" s="153" t="s">
        <v>84</v>
      </c>
      <c r="AY171" s="17" t="s">
        <v>126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17" t="s">
        <v>82</v>
      </c>
      <c r="BK171" s="154">
        <f>ROUND(I171*H171,2)</f>
        <v>0</v>
      </c>
      <c r="BL171" s="17" t="s">
        <v>133</v>
      </c>
      <c r="BM171" s="153" t="s">
        <v>236</v>
      </c>
    </row>
    <row r="172" spans="1:65" s="13" customFormat="1" x14ac:dyDescent="0.2">
      <c r="B172" s="155"/>
      <c r="D172" s="156" t="s">
        <v>144</v>
      </c>
      <c r="E172" s="157" t="s">
        <v>1</v>
      </c>
      <c r="F172" s="158" t="s">
        <v>237</v>
      </c>
      <c r="H172" s="159">
        <v>12.25</v>
      </c>
      <c r="L172" s="155"/>
      <c r="M172" s="160"/>
      <c r="N172" s="161"/>
      <c r="O172" s="161"/>
      <c r="P172" s="161"/>
      <c r="Q172" s="161"/>
      <c r="R172" s="161"/>
      <c r="S172" s="161"/>
      <c r="T172" s="162"/>
      <c r="AT172" s="157" t="s">
        <v>144</v>
      </c>
      <c r="AU172" s="157" t="s">
        <v>84</v>
      </c>
      <c r="AV172" s="13" t="s">
        <v>84</v>
      </c>
      <c r="AW172" s="13" t="s">
        <v>28</v>
      </c>
      <c r="AX172" s="13" t="s">
        <v>82</v>
      </c>
      <c r="AY172" s="157" t="s">
        <v>126</v>
      </c>
    </row>
    <row r="173" spans="1:65" s="2" customFormat="1" ht="24.3" customHeight="1" x14ac:dyDescent="0.2">
      <c r="A173" s="29"/>
      <c r="B173" s="141"/>
      <c r="C173" s="142" t="s">
        <v>238</v>
      </c>
      <c r="D173" s="142" t="s">
        <v>129</v>
      </c>
      <c r="E173" s="143" t="s">
        <v>239</v>
      </c>
      <c r="F173" s="144" t="s">
        <v>240</v>
      </c>
      <c r="G173" s="145" t="s">
        <v>160</v>
      </c>
      <c r="H173" s="146">
        <v>0.61599999999999999</v>
      </c>
      <c r="I173" s="193">
        <v>0</v>
      </c>
      <c r="J173" s="147">
        <f>ROUND(I173*H173,2)</f>
        <v>0</v>
      </c>
      <c r="K173" s="148"/>
      <c r="L173" s="30"/>
      <c r="M173" s="149" t="s">
        <v>1</v>
      </c>
      <c r="N173" s="150" t="s">
        <v>39</v>
      </c>
      <c r="O173" s="151">
        <v>4.3220000000000001</v>
      </c>
      <c r="P173" s="151">
        <f>O173*H173</f>
        <v>2.6623519999999998</v>
      </c>
      <c r="Q173" s="151">
        <v>0</v>
      </c>
      <c r="R173" s="151">
        <f>Q173*H173</f>
        <v>0</v>
      </c>
      <c r="S173" s="151">
        <v>0</v>
      </c>
      <c r="T173" s="152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3" t="s">
        <v>133</v>
      </c>
      <c r="AT173" s="153" t="s">
        <v>129</v>
      </c>
      <c r="AU173" s="153" t="s">
        <v>84</v>
      </c>
      <c r="AY173" s="17" t="s">
        <v>126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7" t="s">
        <v>82</v>
      </c>
      <c r="BK173" s="154">
        <f>ROUND(I173*H173,2)</f>
        <v>0</v>
      </c>
      <c r="BL173" s="17" t="s">
        <v>133</v>
      </c>
      <c r="BM173" s="153" t="s">
        <v>241</v>
      </c>
    </row>
    <row r="174" spans="1:65" s="12" customFormat="1" ht="22.95" customHeight="1" x14ac:dyDescent="0.25">
      <c r="B174" s="129"/>
      <c r="D174" s="130" t="s">
        <v>73</v>
      </c>
      <c r="E174" s="139" t="s">
        <v>242</v>
      </c>
      <c r="F174" s="139" t="s">
        <v>243</v>
      </c>
      <c r="J174" s="140">
        <f>BK174</f>
        <v>0</v>
      </c>
      <c r="L174" s="129"/>
      <c r="M174" s="133"/>
      <c r="N174" s="134"/>
      <c r="O174" s="134"/>
      <c r="P174" s="135">
        <f>SUM(P175:P178)</f>
        <v>27.17</v>
      </c>
      <c r="Q174" s="134"/>
      <c r="R174" s="135">
        <f>SUM(R175:R178)</f>
        <v>0</v>
      </c>
      <c r="S174" s="134"/>
      <c r="T174" s="136">
        <f>SUM(T175:T178)</f>
        <v>0.66900000000000004</v>
      </c>
      <c r="AR174" s="130" t="s">
        <v>84</v>
      </c>
      <c r="AT174" s="137" t="s">
        <v>73</v>
      </c>
      <c r="AU174" s="137" t="s">
        <v>82</v>
      </c>
      <c r="AY174" s="130" t="s">
        <v>126</v>
      </c>
      <c r="BK174" s="138">
        <f>SUM(BK175:BK178)</f>
        <v>0</v>
      </c>
    </row>
    <row r="175" spans="1:65" s="2" customFormat="1" ht="16.5" customHeight="1" x14ac:dyDescent="0.2">
      <c r="A175" s="29"/>
      <c r="B175" s="141"/>
      <c r="C175" s="142" t="s">
        <v>244</v>
      </c>
      <c r="D175" s="142" t="s">
        <v>129</v>
      </c>
      <c r="E175" s="143" t="s">
        <v>245</v>
      </c>
      <c r="F175" s="144" t="s">
        <v>246</v>
      </c>
      <c r="G175" s="145" t="s">
        <v>228</v>
      </c>
      <c r="H175" s="146">
        <v>1</v>
      </c>
      <c r="I175" s="193">
        <v>0</v>
      </c>
      <c r="J175" s="147">
        <f>ROUND(I175*H175,2)</f>
        <v>0</v>
      </c>
      <c r="K175" s="148"/>
      <c r="L175" s="30"/>
      <c r="M175" s="149" t="s">
        <v>1</v>
      </c>
      <c r="N175" s="150" t="s">
        <v>39</v>
      </c>
      <c r="O175" s="151">
        <v>0</v>
      </c>
      <c r="P175" s="151">
        <f>O175*H175</f>
        <v>0</v>
      </c>
      <c r="Q175" s="151">
        <v>0</v>
      </c>
      <c r="R175" s="151">
        <f>Q175*H175</f>
        <v>0</v>
      </c>
      <c r="S175" s="151">
        <v>0.06</v>
      </c>
      <c r="T175" s="152">
        <f>S175*H175</f>
        <v>0.06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3" t="s">
        <v>133</v>
      </c>
      <c r="AT175" s="153" t="s">
        <v>129</v>
      </c>
      <c r="AU175" s="153" t="s">
        <v>84</v>
      </c>
      <c r="AY175" s="17" t="s">
        <v>126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7" t="s">
        <v>82</v>
      </c>
      <c r="BK175" s="154">
        <f>ROUND(I175*H175,2)</f>
        <v>0</v>
      </c>
      <c r="BL175" s="17" t="s">
        <v>133</v>
      </c>
      <c r="BM175" s="153" t="s">
        <v>247</v>
      </c>
    </row>
    <row r="176" spans="1:65" s="2" customFormat="1" ht="16.5" customHeight="1" x14ac:dyDescent="0.2">
      <c r="A176" s="29"/>
      <c r="B176" s="141"/>
      <c r="C176" s="142" t="s">
        <v>248</v>
      </c>
      <c r="D176" s="142" t="s">
        <v>129</v>
      </c>
      <c r="E176" s="143" t="s">
        <v>249</v>
      </c>
      <c r="F176" s="144" t="s">
        <v>250</v>
      </c>
      <c r="G176" s="145" t="s">
        <v>228</v>
      </c>
      <c r="H176" s="146">
        <v>1</v>
      </c>
      <c r="I176" s="193">
        <v>0</v>
      </c>
      <c r="J176" s="147">
        <f>ROUND(I176*H176,2)</f>
        <v>0</v>
      </c>
      <c r="K176" s="148"/>
      <c r="L176" s="30"/>
      <c r="M176" s="149" t="s">
        <v>1</v>
      </c>
      <c r="N176" s="150" t="s">
        <v>39</v>
      </c>
      <c r="O176" s="151">
        <v>0</v>
      </c>
      <c r="P176" s="151">
        <f>O176*H176</f>
        <v>0</v>
      </c>
      <c r="Q176" s="151">
        <v>0</v>
      </c>
      <c r="R176" s="151">
        <f>Q176*H176</f>
        <v>0</v>
      </c>
      <c r="S176" s="151">
        <v>0.25</v>
      </c>
      <c r="T176" s="152">
        <f>S176*H176</f>
        <v>0.25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3" t="s">
        <v>133</v>
      </c>
      <c r="AT176" s="153" t="s">
        <v>129</v>
      </c>
      <c r="AU176" s="153" t="s">
        <v>84</v>
      </c>
      <c r="AY176" s="17" t="s">
        <v>126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7" t="s">
        <v>82</v>
      </c>
      <c r="BK176" s="154">
        <f>ROUND(I176*H176,2)</f>
        <v>0</v>
      </c>
      <c r="BL176" s="17" t="s">
        <v>133</v>
      </c>
      <c r="BM176" s="153" t="s">
        <v>251</v>
      </c>
    </row>
    <row r="177" spans="1:65" s="2" customFormat="1" ht="24.3" customHeight="1" x14ac:dyDescent="0.2">
      <c r="A177" s="29"/>
      <c r="B177" s="141"/>
      <c r="C177" s="142" t="s">
        <v>252</v>
      </c>
      <c r="D177" s="142" t="s">
        <v>129</v>
      </c>
      <c r="E177" s="143" t="s">
        <v>253</v>
      </c>
      <c r="F177" s="144" t="s">
        <v>254</v>
      </c>
      <c r="G177" s="145" t="s">
        <v>228</v>
      </c>
      <c r="H177" s="146">
        <v>1</v>
      </c>
      <c r="I177" s="193">
        <v>0</v>
      </c>
      <c r="J177" s="147">
        <f>ROUND(I177*H177,2)</f>
        <v>0</v>
      </c>
      <c r="K177" s="148"/>
      <c r="L177" s="30"/>
      <c r="M177" s="149" t="s">
        <v>1</v>
      </c>
      <c r="N177" s="150" t="s">
        <v>39</v>
      </c>
      <c r="O177" s="151">
        <v>6.21</v>
      </c>
      <c r="P177" s="151">
        <f>O177*H177</f>
        <v>6.21</v>
      </c>
      <c r="Q177" s="151">
        <v>0</v>
      </c>
      <c r="R177" s="151">
        <f>Q177*H177</f>
        <v>0</v>
      </c>
      <c r="S177" s="151">
        <v>9.9000000000000005E-2</v>
      </c>
      <c r="T177" s="152">
        <f>S177*H177</f>
        <v>9.9000000000000005E-2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3" t="s">
        <v>133</v>
      </c>
      <c r="AT177" s="153" t="s">
        <v>129</v>
      </c>
      <c r="AU177" s="153" t="s">
        <v>84</v>
      </c>
      <c r="AY177" s="17" t="s">
        <v>126</v>
      </c>
      <c r="BE177" s="154">
        <f>IF(N177="základní",J177,0)</f>
        <v>0</v>
      </c>
      <c r="BF177" s="154">
        <f>IF(N177="snížená",J177,0)</f>
        <v>0</v>
      </c>
      <c r="BG177" s="154">
        <f>IF(N177="zákl. přenesená",J177,0)</f>
        <v>0</v>
      </c>
      <c r="BH177" s="154">
        <f>IF(N177="sníž. přenesená",J177,0)</f>
        <v>0</v>
      </c>
      <c r="BI177" s="154">
        <f>IF(N177="nulová",J177,0)</f>
        <v>0</v>
      </c>
      <c r="BJ177" s="17" t="s">
        <v>82</v>
      </c>
      <c r="BK177" s="154">
        <f>ROUND(I177*H177,2)</f>
        <v>0</v>
      </c>
      <c r="BL177" s="17" t="s">
        <v>133</v>
      </c>
      <c r="BM177" s="153" t="s">
        <v>255</v>
      </c>
    </row>
    <row r="178" spans="1:65" s="2" customFormat="1" ht="33" customHeight="1" x14ac:dyDescent="0.2">
      <c r="A178" s="29"/>
      <c r="B178" s="141"/>
      <c r="C178" s="142" t="s">
        <v>256</v>
      </c>
      <c r="D178" s="142" t="s">
        <v>129</v>
      </c>
      <c r="E178" s="143" t="s">
        <v>257</v>
      </c>
      <c r="F178" s="144" t="s">
        <v>258</v>
      </c>
      <c r="G178" s="145" t="s">
        <v>228</v>
      </c>
      <c r="H178" s="146">
        <v>2</v>
      </c>
      <c r="I178" s="193">
        <v>0</v>
      </c>
      <c r="J178" s="147">
        <f>ROUND(I178*H178,2)</f>
        <v>0</v>
      </c>
      <c r="K178" s="148"/>
      <c r="L178" s="30"/>
      <c r="M178" s="149" t="s">
        <v>1</v>
      </c>
      <c r="N178" s="150" t="s">
        <v>39</v>
      </c>
      <c r="O178" s="151">
        <v>10.48</v>
      </c>
      <c r="P178" s="151">
        <f>O178*H178</f>
        <v>20.96</v>
      </c>
      <c r="Q178" s="151">
        <v>0</v>
      </c>
      <c r="R178" s="151">
        <f>Q178*H178</f>
        <v>0</v>
      </c>
      <c r="S178" s="151">
        <v>0.13</v>
      </c>
      <c r="T178" s="152">
        <f>S178*H178</f>
        <v>0.26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3" t="s">
        <v>133</v>
      </c>
      <c r="AT178" s="153" t="s">
        <v>129</v>
      </c>
      <c r="AU178" s="153" t="s">
        <v>84</v>
      </c>
      <c r="AY178" s="17" t="s">
        <v>126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7" t="s">
        <v>82</v>
      </c>
      <c r="BK178" s="154">
        <f>ROUND(I178*H178,2)</f>
        <v>0</v>
      </c>
      <c r="BL178" s="17" t="s">
        <v>133</v>
      </c>
      <c r="BM178" s="153" t="s">
        <v>259</v>
      </c>
    </row>
    <row r="179" spans="1:65" s="12" customFormat="1" ht="22.95" customHeight="1" x14ac:dyDescent="0.25">
      <c r="B179" s="129"/>
      <c r="D179" s="130" t="s">
        <v>73</v>
      </c>
      <c r="E179" s="139" t="s">
        <v>260</v>
      </c>
      <c r="F179" s="139" t="s">
        <v>261</v>
      </c>
      <c r="J179" s="140">
        <f>BK179</f>
        <v>0</v>
      </c>
      <c r="L179" s="129"/>
      <c r="M179" s="133"/>
      <c r="N179" s="134"/>
      <c r="O179" s="134"/>
      <c r="P179" s="135">
        <f>SUM(P180:P194)</f>
        <v>3.2285710000000005</v>
      </c>
      <c r="Q179" s="134"/>
      <c r="R179" s="135">
        <f>SUM(R180:R194)</f>
        <v>1.33875E-2</v>
      </c>
      <c r="S179" s="134"/>
      <c r="T179" s="136">
        <f>SUM(T180:T194)</f>
        <v>0.17673624999999998</v>
      </c>
      <c r="AR179" s="130" t="s">
        <v>84</v>
      </c>
      <c r="AT179" s="137" t="s">
        <v>73</v>
      </c>
      <c r="AU179" s="137" t="s">
        <v>82</v>
      </c>
      <c r="AY179" s="130" t="s">
        <v>126</v>
      </c>
      <c r="BK179" s="138">
        <f>SUM(BK180:BK194)</f>
        <v>0</v>
      </c>
    </row>
    <row r="180" spans="1:65" s="2" customFormat="1" ht="16.5" customHeight="1" x14ac:dyDescent="0.2">
      <c r="A180" s="29"/>
      <c r="B180" s="141"/>
      <c r="C180" s="142" t="s">
        <v>262</v>
      </c>
      <c r="D180" s="142" t="s">
        <v>129</v>
      </c>
      <c r="E180" s="143" t="s">
        <v>263</v>
      </c>
      <c r="F180" s="144" t="s">
        <v>264</v>
      </c>
      <c r="G180" s="145" t="s">
        <v>132</v>
      </c>
      <c r="H180" s="146">
        <v>2.125</v>
      </c>
      <c r="I180" s="193">
        <v>0</v>
      </c>
      <c r="J180" s="147">
        <f>ROUND(I180*H180,2)</f>
        <v>0</v>
      </c>
      <c r="K180" s="148"/>
      <c r="L180" s="30"/>
      <c r="M180" s="149" t="s">
        <v>1</v>
      </c>
      <c r="N180" s="150" t="s">
        <v>39</v>
      </c>
      <c r="O180" s="151">
        <v>2.4E-2</v>
      </c>
      <c r="P180" s="151">
        <f>O180*H180</f>
        <v>5.1000000000000004E-2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3" t="s">
        <v>133</v>
      </c>
      <c r="AT180" s="153" t="s">
        <v>129</v>
      </c>
      <c r="AU180" s="153" t="s">
        <v>84</v>
      </c>
      <c r="AY180" s="17" t="s">
        <v>126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7" t="s">
        <v>82</v>
      </c>
      <c r="BK180" s="154">
        <f>ROUND(I180*H180,2)</f>
        <v>0</v>
      </c>
      <c r="BL180" s="17" t="s">
        <v>133</v>
      </c>
      <c r="BM180" s="153" t="s">
        <v>265</v>
      </c>
    </row>
    <row r="181" spans="1:65" s="13" customFormat="1" x14ac:dyDescent="0.2">
      <c r="B181" s="155"/>
      <c r="D181" s="156" t="s">
        <v>144</v>
      </c>
      <c r="E181" s="157" t="s">
        <v>1</v>
      </c>
      <c r="F181" s="158" t="s">
        <v>266</v>
      </c>
      <c r="H181" s="159">
        <v>1.3</v>
      </c>
      <c r="L181" s="155"/>
      <c r="M181" s="160"/>
      <c r="N181" s="161"/>
      <c r="O181" s="161"/>
      <c r="P181" s="161"/>
      <c r="Q181" s="161"/>
      <c r="R181" s="161"/>
      <c r="S181" s="161"/>
      <c r="T181" s="162"/>
      <c r="AT181" s="157" t="s">
        <v>144</v>
      </c>
      <c r="AU181" s="157" t="s">
        <v>84</v>
      </c>
      <c r="AV181" s="13" t="s">
        <v>84</v>
      </c>
      <c r="AW181" s="13" t="s">
        <v>28</v>
      </c>
      <c r="AX181" s="13" t="s">
        <v>74</v>
      </c>
      <c r="AY181" s="157" t="s">
        <v>126</v>
      </c>
    </row>
    <row r="182" spans="1:65" s="13" customFormat="1" x14ac:dyDescent="0.2">
      <c r="B182" s="155"/>
      <c r="D182" s="156" t="s">
        <v>144</v>
      </c>
      <c r="E182" s="157" t="s">
        <v>1</v>
      </c>
      <c r="F182" s="158" t="s">
        <v>267</v>
      </c>
      <c r="H182" s="159">
        <v>0.82499999999999996</v>
      </c>
      <c r="L182" s="155"/>
      <c r="M182" s="160"/>
      <c r="N182" s="161"/>
      <c r="O182" s="161"/>
      <c r="P182" s="161"/>
      <c r="Q182" s="161"/>
      <c r="R182" s="161"/>
      <c r="S182" s="161"/>
      <c r="T182" s="162"/>
      <c r="AT182" s="157" t="s">
        <v>144</v>
      </c>
      <c r="AU182" s="157" t="s">
        <v>84</v>
      </c>
      <c r="AV182" s="13" t="s">
        <v>84</v>
      </c>
      <c r="AW182" s="13" t="s">
        <v>28</v>
      </c>
      <c r="AX182" s="13" t="s">
        <v>74</v>
      </c>
      <c r="AY182" s="157" t="s">
        <v>126</v>
      </c>
    </row>
    <row r="183" spans="1:65" s="14" customFormat="1" x14ac:dyDescent="0.2">
      <c r="B183" s="163"/>
      <c r="D183" s="156" t="s">
        <v>144</v>
      </c>
      <c r="E183" s="164" t="s">
        <v>1</v>
      </c>
      <c r="F183" s="165" t="s">
        <v>201</v>
      </c>
      <c r="H183" s="166">
        <v>2.125</v>
      </c>
      <c r="L183" s="163"/>
      <c r="M183" s="167"/>
      <c r="N183" s="168"/>
      <c r="O183" s="168"/>
      <c r="P183" s="168"/>
      <c r="Q183" s="168"/>
      <c r="R183" s="168"/>
      <c r="S183" s="168"/>
      <c r="T183" s="169"/>
      <c r="AT183" s="164" t="s">
        <v>144</v>
      </c>
      <c r="AU183" s="164" t="s">
        <v>84</v>
      </c>
      <c r="AV183" s="14" t="s">
        <v>137</v>
      </c>
      <c r="AW183" s="14" t="s">
        <v>28</v>
      </c>
      <c r="AX183" s="14" t="s">
        <v>82</v>
      </c>
      <c r="AY183" s="164" t="s">
        <v>126</v>
      </c>
    </row>
    <row r="184" spans="1:65" s="2" customFormat="1" ht="16.5" customHeight="1" x14ac:dyDescent="0.2">
      <c r="A184" s="29"/>
      <c r="B184" s="141"/>
      <c r="C184" s="142" t="s">
        <v>268</v>
      </c>
      <c r="D184" s="142" t="s">
        <v>129</v>
      </c>
      <c r="E184" s="143" t="s">
        <v>269</v>
      </c>
      <c r="F184" s="144" t="s">
        <v>270</v>
      </c>
      <c r="G184" s="145" t="s">
        <v>132</v>
      </c>
      <c r="H184" s="146">
        <v>2.125</v>
      </c>
      <c r="I184" s="193">
        <v>0</v>
      </c>
      <c r="J184" s="147">
        <f>ROUND(I184*H184,2)</f>
        <v>0</v>
      </c>
      <c r="K184" s="148"/>
      <c r="L184" s="30"/>
      <c r="M184" s="149" t="s">
        <v>1</v>
      </c>
      <c r="N184" s="150" t="s">
        <v>39</v>
      </c>
      <c r="O184" s="151">
        <v>4.3999999999999997E-2</v>
      </c>
      <c r="P184" s="151">
        <f>O184*H184</f>
        <v>9.35E-2</v>
      </c>
      <c r="Q184" s="151">
        <v>2.9999999999999997E-4</v>
      </c>
      <c r="R184" s="151">
        <f>Q184*H184</f>
        <v>6.3749999999999994E-4</v>
      </c>
      <c r="S184" s="151">
        <v>0</v>
      </c>
      <c r="T184" s="152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3" t="s">
        <v>133</v>
      </c>
      <c r="AT184" s="153" t="s">
        <v>129</v>
      </c>
      <c r="AU184" s="153" t="s">
        <v>84</v>
      </c>
      <c r="AY184" s="17" t="s">
        <v>126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7" t="s">
        <v>82</v>
      </c>
      <c r="BK184" s="154">
        <f>ROUND(I184*H184,2)</f>
        <v>0</v>
      </c>
      <c r="BL184" s="17" t="s">
        <v>133</v>
      </c>
      <c r="BM184" s="153" t="s">
        <v>271</v>
      </c>
    </row>
    <row r="185" spans="1:65" s="2" customFormat="1" ht="24.3" customHeight="1" x14ac:dyDescent="0.2">
      <c r="A185" s="29"/>
      <c r="B185" s="141"/>
      <c r="C185" s="142" t="s">
        <v>272</v>
      </c>
      <c r="D185" s="142" t="s">
        <v>129</v>
      </c>
      <c r="E185" s="143" t="s">
        <v>273</v>
      </c>
      <c r="F185" s="144" t="s">
        <v>274</v>
      </c>
      <c r="G185" s="145" t="s">
        <v>132</v>
      </c>
      <c r="H185" s="146">
        <v>2.125</v>
      </c>
      <c r="I185" s="193">
        <v>0</v>
      </c>
      <c r="J185" s="147">
        <f>ROUND(I185*H185,2)</f>
        <v>0</v>
      </c>
      <c r="K185" s="148"/>
      <c r="L185" s="30"/>
      <c r="M185" s="149" t="s">
        <v>1</v>
      </c>
      <c r="N185" s="150" t="s">
        <v>39</v>
      </c>
      <c r="O185" s="151">
        <v>0.36799999999999999</v>
      </c>
      <c r="P185" s="151">
        <f>O185*H185</f>
        <v>0.78200000000000003</v>
      </c>
      <c r="Q185" s="151">
        <v>0</v>
      </c>
      <c r="R185" s="151">
        <f>Q185*H185</f>
        <v>0</v>
      </c>
      <c r="S185" s="151">
        <v>8.3169999999999994E-2</v>
      </c>
      <c r="T185" s="152">
        <f>S185*H185</f>
        <v>0.17673624999999998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3" t="s">
        <v>133</v>
      </c>
      <c r="AT185" s="153" t="s">
        <v>129</v>
      </c>
      <c r="AU185" s="153" t="s">
        <v>84</v>
      </c>
      <c r="AY185" s="17" t="s">
        <v>126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7" t="s">
        <v>82</v>
      </c>
      <c r="BK185" s="154">
        <f>ROUND(I185*H185,2)</f>
        <v>0</v>
      </c>
      <c r="BL185" s="17" t="s">
        <v>133</v>
      </c>
      <c r="BM185" s="153" t="s">
        <v>275</v>
      </c>
    </row>
    <row r="186" spans="1:65" s="13" customFormat="1" x14ac:dyDescent="0.2">
      <c r="B186" s="155"/>
      <c r="D186" s="156" t="s">
        <v>144</v>
      </c>
      <c r="E186" s="157" t="s">
        <v>1</v>
      </c>
      <c r="F186" s="158" t="s">
        <v>266</v>
      </c>
      <c r="H186" s="159">
        <v>1.3</v>
      </c>
      <c r="L186" s="155"/>
      <c r="M186" s="160"/>
      <c r="N186" s="161"/>
      <c r="O186" s="161"/>
      <c r="P186" s="161"/>
      <c r="Q186" s="161"/>
      <c r="R186" s="161"/>
      <c r="S186" s="161"/>
      <c r="T186" s="162"/>
      <c r="AT186" s="157" t="s">
        <v>144</v>
      </c>
      <c r="AU186" s="157" t="s">
        <v>84</v>
      </c>
      <c r="AV186" s="13" t="s">
        <v>84</v>
      </c>
      <c r="AW186" s="13" t="s">
        <v>28</v>
      </c>
      <c r="AX186" s="13" t="s">
        <v>74</v>
      </c>
      <c r="AY186" s="157" t="s">
        <v>126</v>
      </c>
    </row>
    <row r="187" spans="1:65" s="13" customFormat="1" x14ac:dyDescent="0.2">
      <c r="B187" s="155"/>
      <c r="D187" s="156" t="s">
        <v>144</v>
      </c>
      <c r="E187" s="157" t="s">
        <v>1</v>
      </c>
      <c r="F187" s="158" t="s">
        <v>267</v>
      </c>
      <c r="H187" s="159">
        <v>0.82499999999999996</v>
      </c>
      <c r="L187" s="155"/>
      <c r="M187" s="160"/>
      <c r="N187" s="161"/>
      <c r="O187" s="161"/>
      <c r="P187" s="161"/>
      <c r="Q187" s="161"/>
      <c r="R187" s="161"/>
      <c r="S187" s="161"/>
      <c r="T187" s="162"/>
      <c r="AT187" s="157" t="s">
        <v>144</v>
      </c>
      <c r="AU187" s="157" t="s">
        <v>84</v>
      </c>
      <c r="AV187" s="13" t="s">
        <v>84</v>
      </c>
      <c r="AW187" s="13" t="s">
        <v>28</v>
      </c>
      <c r="AX187" s="13" t="s">
        <v>74</v>
      </c>
      <c r="AY187" s="157" t="s">
        <v>126</v>
      </c>
    </row>
    <row r="188" spans="1:65" s="14" customFormat="1" x14ac:dyDescent="0.2">
      <c r="B188" s="163"/>
      <c r="D188" s="156" t="s">
        <v>144</v>
      </c>
      <c r="E188" s="164" t="s">
        <v>1</v>
      </c>
      <c r="F188" s="165" t="s">
        <v>201</v>
      </c>
      <c r="H188" s="166">
        <v>2.125</v>
      </c>
      <c r="L188" s="163"/>
      <c r="M188" s="167"/>
      <c r="N188" s="168"/>
      <c r="O188" s="168"/>
      <c r="P188" s="168"/>
      <c r="Q188" s="168"/>
      <c r="R188" s="168"/>
      <c r="S188" s="168"/>
      <c r="T188" s="169"/>
      <c r="AT188" s="164" t="s">
        <v>144</v>
      </c>
      <c r="AU188" s="164" t="s">
        <v>84</v>
      </c>
      <c r="AV188" s="14" t="s">
        <v>137</v>
      </c>
      <c r="AW188" s="14" t="s">
        <v>28</v>
      </c>
      <c r="AX188" s="14" t="s">
        <v>82</v>
      </c>
      <c r="AY188" s="164" t="s">
        <v>126</v>
      </c>
    </row>
    <row r="189" spans="1:65" s="2" customFormat="1" ht="33" customHeight="1" x14ac:dyDescent="0.2">
      <c r="A189" s="29"/>
      <c r="B189" s="141"/>
      <c r="C189" s="142" t="s">
        <v>276</v>
      </c>
      <c r="D189" s="142" t="s">
        <v>129</v>
      </c>
      <c r="E189" s="143" t="s">
        <v>277</v>
      </c>
      <c r="F189" s="144" t="s">
        <v>278</v>
      </c>
      <c r="G189" s="145" t="s">
        <v>132</v>
      </c>
      <c r="H189" s="146">
        <v>2.125</v>
      </c>
      <c r="I189" s="193">
        <v>0</v>
      </c>
      <c r="J189" s="147">
        <f>ROUND(I189*H189,2)</f>
        <v>0</v>
      </c>
      <c r="K189" s="148"/>
      <c r="L189" s="30"/>
      <c r="M189" s="149" t="s">
        <v>1</v>
      </c>
      <c r="N189" s="150" t="s">
        <v>39</v>
      </c>
      <c r="O189" s="151">
        <v>0.79200000000000004</v>
      </c>
      <c r="P189" s="151">
        <f>O189*H189</f>
        <v>1.6830000000000001</v>
      </c>
      <c r="Q189" s="151">
        <v>6.0000000000000001E-3</v>
      </c>
      <c r="R189" s="151">
        <f>Q189*H189</f>
        <v>1.2750000000000001E-2</v>
      </c>
      <c r="S189" s="151">
        <v>0</v>
      </c>
      <c r="T189" s="152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3" t="s">
        <v>133</v>
      </c>
      <c r="AT189" s="153" t="s">
        <v>129</v>
      </c>
      <c r="AU189" s="153" t="s">
        <v>84</v>
      </c>
      <c r="AY189" s="17" t="s">
        <v>126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7" t="s">
        <v>82</v>
      </c>
      <c r="BK189" s="154">
        <f>ROUND(I189*H189,2)</f>
        <v>0</v>
      </c>
      <c r="BL189" s="17" t="s">
        <v>133</v>
      </c>
      <c r="BM189" s="153" t="s">
        <v>279</v>
      </c>
    </row>
    <row r="190" spans="1:65" s="13" customFormat="1" x14ac:dyDescent="0.2">
      <c r="B190" s="155"/>
      <c r="D190" s="156" t="s">
        <v>144</v>
      </c>
      <c r="E190" s="157" t="s">
        <v>1</v>
      </c>
      <c r="F190" s="158" t="s">
        <v>280</v>
      </c>
      <c r="H190" s="159">
        <v>1.3</v>
      </c>
      <c r="L190" s="155"/>
      <c r="M190" s="160"/>
      <c r="N190" s="161"/>
      <c r="O190" s="161"/>
      <c r="P190" s="161"/>
      <c r="Q190" s="161"/>
      <c r="R190" s="161"/>
      <c r="S190" s="161"/>
      <c r="T190" s="162"/>
      <c r="AT190" s="157" t="s">
        <v>144</v>
      </c>
      <c r="AU190" s="157" t="s">
        <v>84</v>
      </c>
      <c r="AV190" s="13" t="s">
        <v>84</v>
      </c>
      <c r="AW190" s="13" t="s">
        <v>28</v>
      </c>
      <c r="AX190" s="13" t="s">
        <v>74</v>
      </c>
      <c r="AY190" s="157" t="s">
        <v>126</v>
      </c>
    </row>
    <row r="191" spans="1:65" s="13" customFormat="1" x14ac:dyDescent="0.2">
      <c r="B191" s="155"/>
      <c r="D191" s="156" t="s">
        <v>144</v>
      </c>
      <c r="E191" s="157" t="s">
        <v>1</v>
      </c>
      <c r="F191" s="158" t="s">
        <v>267</v>
      </c>
      <c r="H191" s="159">
        <v>0.82499999999999996</v>
      </c>
      <c r="L191" s="155"/>
      <c r="M191" s="160"/>
      <c r="N191" s="161"/>
      <c r="O191" s="161"/>
      <c r="P191" s="161"/>
      <c r="Q191" s="161"/>
      <c r="R191" s="161"/>
      <c r="S191" s="161"/>
      <c r="T191" s="162"/>
      <c r="AT191" s="157" t="s">
        <v>144</v>
      </c>
      <c r="AU191" s="157" t="s">
        <v>84</v>
      </c>
      <c r="AV191" s="13" t="s">
        <v>84</v>
      </c>
      <c r="AW191" s="13" t="s">
        <v>28</v>
      </c>
      <c r="AX191" s="13" t="s">
        <v>74</v>
      </c>
      <c r="AY191" s="157" t="s">
        <v>126</v>
      </c>
    </row>
    <row r="192" spans="1:65" s="14" customFormat="1" x14ac:dyDescent="0.2">
      <c r="B192" s="163"/>
      <c r="D192" s="156" t="s">
        <v>144</v>
      </c>
      <c r="E192" s="164" t="s">
        <v>1</v>
      </c>
      <c r="F192" s="165" t="s">
        <v>201</v>
      </c>
      <c r="H192" s="166">
        <v>2.125</v>
      </c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144</v>
      </c>
      <c r="AU192" s="164" t="s">
        <v>84</v>
      </c>
      <c r="AV192" s="14" t="s">
        <v>137</v>
      </c>
      <c r="AW192" s="14" t="s">
        <v>28</v>
      </c>
      <c r="AX192" s="14" t="s">
        <v>82</v>
      </c>
      <c r="AY192" s="164" t="s">
        <v>126</v>
      </c>
    </row>
    <row r="193" spans="1:65" s="2" customFormat="1" ht="21.75" customHeight="1" x14ac:dyDescent="0.2">
      <c r="A193" s="29"/>
      <c r="B193" s="141"/>
      <c r="C193" s="142" t="s">
        <v>281</v>
      </c>
      <c r="D193" s="142" t="s">
        <v>129</v>
      </c>
      <c r="E193" s="143" t="s">
        <v>282</v>
      </c>
      <c r="F193" s="144" t="s">
        <v>283</v>
      </c>
      <c r="G193" s="145" t="s">
        <v>132</v>
      </c>
      <c r="H193" s="146">
        <v>1.125</v>
      </c>
      <c r="I193" s="193">
        <v>0</v>
      </c>
      <c r="J193" s="147">
        <f>ROUND(I193*H193,2)</f>
        <v>0</v>
      </c>
      <c r="K193" s="148"/>
      <c r="L193" s="30"/>
      <c r="M193" s="149" t="s">
        <v>1</v>
      </c>
      <c r="N193" s="150" t="s">
        <v>39</v>
      </c>
      <c r="O193" s="151">
        <v>0.51600000000000001</v>
      </c>
      <c r="P193" s="151">
        <f>O193*H193</f>
        <v>0.58050000000000002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3" t="s">
        <v>137</v>
      </c>
      <c r="AT193" s="153" t="s">
        <v>129</v>
      </c>
      <c r="AU193" s="153" t="s">
        <v>84</v>
      </c>
      <c r="AY193" s="17" t="s">
        <v>126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7" t="s">
        <v>82</v>
      </c>
      <c r="BK193" s="154">
        <f>ROUND(I193*H193,2)</f>
        <v>0</v>
      </c>
      <c r="BL193" s="17" t="s">
        <v>137</v>
      </c>
      <c r="BM193" s="153" t="s">
        <v>284</v>
      </c>
    </row>
    <row r="194" spans="1:65" s="2" customFormat="1" ht="24.3" customHeight="1" x14ac:dyDescent="0.2">
      <c r="A194" s="29"/>
      <c r="B194" s="141"/>
      <c r="C194" s="142" t="s">
        <v>206</v>
      </c>
      <c r="D194" s="142" t="s">
        <v>129</v>
      </c>
      <c r="E194" s="143" t="s">
        <v>285</v>
      </c>
      <c r="F194" s="144" t="s">
        <v>286</v>
      </c>
      <c r="G194" s="145" t="s">
        <v>160</v>
      </c>
      <c r="H194" s="146">
        <v>1.2999999999999999E-2</v>
      </c>
      <c r="I194" s="193">
        <v>0</v>
      </c>
      <c r="J194" s="147">
        <f>ROUND(I194*H194,2)</f>
        <v>0</v>
      </c>
      <c r="K194" s="148"/>
      <c r="L194" s="30"/>
      <c r="M194" s="149" t="s">
        <v>1</v>
      </c>
      <c r="N194" s="150" t="s">
        <v>39</v>
      </c>
      <c r="O194" s="151">
        <v>2.9670000000000001</v>
      </c>
      <c r="P194" s="151">
        <f>O194*H194</f>
        <v>3.8571000000000001E-2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3" t="s">
        <v>133</v>
      </c>
      <c r="AT194" s="153" t="s">
        <v>129</v>
      </c>
      <c r="AU194" s="153" t="s">
        <v>84</v>
      </c>
      <c r="AY194" s="17" t="s">
        <v>126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7" t="s">
        <v>82</v>
      </c>
      <c r="BK194" s="154">
        <f>ROUND(I194*H194,2)</f>
        <v>0</v>
      </c>
      <c r="BL194" s="17" t="s">
        <v>133</v>
      </c>
      <c r="BM194" s="153" t="s">
        <v>287</v>
      </c>
    </row>
    <row r="195" spans="1:65" s="12" customFormat="1" ht="22.95" customHeight="1" x14ac:dyDescent="0.25">
      <c r="B195" s="129"/>
      <c r="D195" s="130" t="s">
        <v>73</v>
      </c>
      <c r="E195" s="139" t="s">
        <v>288</v>
      </c>
      <c r="F195" s="139" t="s">
        <v>289</v>
      </c>
      <c r="J195" s="140">
        <f>BK195</f>
        <v>0</v>
      </c>
      <c r="L195" s="129"/>
      <c r="M195" s="133"/>
      <c r="N195" s="134"/>
      <c r="O195" s="134"/>
      <c r="P195" s="135">
        <f>SUM(P196:P198)</f>
        <v>2.98</v>
      </c>
      <c r="Q195" s="134"/>
      <c r="R195" s="135">
        <f>SUM(R196:R198)</f>
        <v>9.1999999999999998E-3</v>
      </c>
      <c r="S195" s="134"/>
      <c r="T195" s="136">
        <f>SUM(T196:T198)</f>
        <v>0</v>
      </c>
      <c r="AR195" s="130" t="s">
        <v>84</v>
      </c>
      <c r="AT195" s="137" t="s">
        <v>73</v>
      </c>
      <c r="AU195" s="137" t="s">
        <v>82</v>
      </c>
      <c r="AY195" s="130" t="s">
        <v>126</v>
      </c>
      <c r="BK195" s="138">
        <f>SUM(BK196:BK198)</f>
        <v>0</v>
      </c>
    </row>
    <row r="196" spans="1:65" s="2" customFormat="1" ht="24.3" customHeight="1" x14ac:dyDescent="0.2">
      <c r="A196" s="29"/>
      <c r="B196" s="141"/>
      <c r="C196" s="142" t="s">
        <v>290</v>
      </c>
      <c r="D196" s="142" t="s">
        <v>129</v>
      </c>
      <c r="E196" s="143" t="s">
        <v>291</v>
      </c>
      <c r="F196" s="144" t="s">
        <v>292</v>
      </c>
      <c r="G196" s="145" t="s">
        <v>132</v>
      </c>
      <c r="H196" s="146">
        <v>20</v>
      </c>
      <c r="I196" s="193">
        <v>0</v>
      </c>
      <c r="J196" s="147">
        <f>ROUND(I196*H196,2)</f>
        <v>0</v>
      </c>
      <c r="K196" s="148"/>
      <c r="L196" s="30"/>
      <c r="M196" s="149" t="s">
        <v>1</v>
      </c>
      <c r="N196" s="150" t="s">
        <v>39</v>
      </c>
      <c r="O196" s="151">
        <v>1.2E-2</v>
      </c>
      <c r="P196" s="151">
        <f>O196*H196</f>
        <v>0.24</v>
      </c>
      <c r="Q196" s="151">
        <v>0</v>
      </c>
      <c r="R196" s="151">
        <f>Q196*H196</f>
        <v>0</v>
      </c>
      <c r="S196" s="151">
        <v>0</v>
      </c>
      <c r="T196" s="152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3" t="s">
        <v>133</v>
      </c>
      <c r="AT196" s="153" t="s">
        <v>129</v>
      </c>
      <c r="AU196" s="153" t="s">
        <v>84</v>
      </c>
      <c r="AY196" s="17" t="s">
        <v>126</v>
      </c>
      <c r="BE196" s="154">
        <f>IF(N196="základní",J196,0)</f>
        <v>0</v>
      </c>
      <c r="BF196" s="154">
        <f>IF(N196="snížená",J196,0)</f>
        <v>0</v>
      </c>
      <c r="BG196" s="154">
        <f>IF(N196="zákl. přenesená",J196,0)</f>
        <v>0</v>
      </c>
      <c r="BH196" s="154">
        <f>IF(N196="sníž. přenesená",J196,0)</f>
        <v>0</v>
      </c>
      <c r="BI196" s="154">
        <f>IF(N196="nulová",J196,0)</f>
        <v>0</v>
      </c>
      <c r="BJ196" s="17" t="s">
        <v>82</v>
      </c>
      <c r="BK196" s="154">
        <f>ROUND(I196*H196,2)</f>
        <v>0</v>
      </c>
      <c r="BL196" s="17" t="s">
        <v>133</v>
      </c>
      <c r="BM196" s="153" t="s">
        <v>293</v>
      </c>
    </row>
    <row r="197" spans="1:65" s="2" customFormat="1" ht="24.3" customHeight="1" x14ac:dyDescent="0.2">
      <c r="A197" s="29"/>
      <c r="B197" s="141"/>
      <c r="C197" s="142" t="s">
        <v>294</v>
      </c>
      <c r="D197" s="142" t="s">
        <v>129</v>
      </c>
      <c r="E197" s="143" t="s">
        <v>295</v>
      </c>
      <c r="F197" s="144" t="s">
        <v>296</v>
      </c>
      <c r="G197" s="145" t="s">
        <v>132</v>
      </c>
      <c r="H197" s="146">
        <v>20</v>
      </c>
      <c r="I197" s="193">
        <v>0</v>
      </c>
      <c r="J197" s="147">
        <f>ROUND(I197*H197,2)</f>
        <v>0</v>
      </c>
      <c r="K197" s="148"/>
      <c r="L197" s="30"/>
      <c r="M197" s="149" t="s">
        <v>1</v>
      </c>
      <c r="N197" s="150" t="s">
        <v>39</v>
      </c>
      <c r="O197" s="151">
        <v>3.3000000000000002E-2</v>
      </c>
      <c r="P197" s="151">
        <f>O197*H197</f>
        <v>0.66</v>
      </c>
      <c r="Q197" s="151">
        <v>2.0000000000000001E-4</v>
      </c>
      <c r="R197" s="151">
        <f>Q197*H197</f>
        <v>4.0000000000000001E-3</v>
      </c>
      <c r="S197" s="151">
        <v>0</v>
      </c>
      <c r="T197" s="152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3" t="s">
        <v>133</v>
      </c>
      <c r="AT197" s="153" t="s">
        <v>129</v>
      </c>
      <c r="AU197" s="153" t="s">
        <v>84</v>
      </c>
      <c r="AY197" s="17" t="s">
        <v>126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7" t="s">
        <v>82</v>
      </c>
      <c r="BK197" s="154">
        <f>ROUND(I197*H197,2)</f>
        <v>0</v>
      </c>
      <c r="BL197" s="17" t="s">
        <v>133</v>
      </c>
      <c r="BM197" s="153" t="s">
        <v>297</v>
      </c>
    </row>
    <row r="198" spans="1:65" s="2" customFormat="1" ht="33" customHeight="1" x14ac:dyDescent="0.2">
      <c r="A198" s="29"/>
      <c r="B198" s="141"/>
      <c r="C198" s="142" t="s">
        <v>298</v>
      </c>
      <c r="D198" s="142" t="s">
        <v>129</v>
      </c>
      <c r="E198" s="143" t="s">
        <v>299</v>
      </c>
      <c r="F198" s="144" t="s">
        <v>300</v>
      </c>
      <c r="G198" s="145" t="s">
        <v>132</v>
      </c>
      <c r="H198" s="146">
        <v>20</v>
      </c>
      <c r="I198" s="193">
        <v>0</v>
      </c>
      <c r="J198" s="147">
        <f>ROUND(I198*H198,2)</f>
        <v>0</v>
      </c>
      <c r="K198" s="148"/>
      <c r="L198" s="30"/>
      <c r="M198" s="149" t="s">
        <v>1</v>
      </c>
      <c r="N198" s="150" t="s">
        <v>39</v>
      </c>
      <c r="O198" s="151">
        <v>0.104</v>
      </c>
      <c r="P198" s="151">
        <f>O198*H198</f>
        <v>2.08</v>
      </c>
      <c r="Q198" s="151">
        <v>2.5999999999999998E-4</v>
      </c>
      <c r="R198" s="151">
        <f>Q198*H198</f>
        <v>5.1999999999999998E-3</v>
      </c>
      <c r="S198" s="151">
        <v>0</v>
      </c>
      <c r="T198" s="152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3" t="s">
        <v>133</v>
      </c>
      <c r="AT198" s="153" t="s">
        <v>129</v>
      </c>
      <c r="AU198" s="153" t="s">
        <v>84</v>
      </c>
      <c r="AY198" s="17" t="s">
        <v>126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17" t="s">
        <v>82</v>
      </c>
      <c r="BK198" s="154">
        <f>ROUND(I198*H198,2)</f>
        <v>0</v>
      </c>
      <c r="BL198" s="17" t="s">
        <v>133</v>
      </c>
      <c r="BM198" s="153" t="s">
        <v>301</v>
      </c>
    </row>
    <row r="199" spans="1:65" s="12" customFormat="1" ht="22.95" customHeight="1" x14ac:dyDescent="0.25">
      <c r="B199" s="129"/>
      <c r="D199" s="130" t="s">
        <v>73</v>
      </c>
      <c r="E199" s="139" t="s">
        <v>302</v>
      </c>
      <c r="F199" s="139" t="s">
        <v>303</v>
      </c>
      <c r="J199" s="140">
        <f>BK199</f>
        <v>0</v>
      </c>
      <c r="L199" s="129"/>
      <c r="M199" s="133"/>
      <c r="N199" s="134"/>
      <c r="O199" s="134"/>
      <c r="P199" s="135">
        <f>SUM(P200:P206)</f>
        <v>3.7915999999999999</v>
      </c>
      <c r="Q199" s="134"/>
      <c r="R199" s="135">
        <f>SUM(R200:R206)</f>
        <v>0</v>
      </c>
      <c r="S199" s="134"/>
      <c r="T199" s="136">
        <f>SUM(T200:T206)</f>
        <v>0.24976000000000001</v>
      </c>
      <c r="AR199" s="130" t="s">
        <v>84</v>
      </c>
      <c r="AT199" s="137" t="s">
        <v>73</v>
      </c>
      <c r="AU199" s="137" t="s">
        <v>82</v>
      </c>
      <c r="AY199" s="130" t="s">
        <v>126</v>
      </c>
      <c r="BK199" s="138">
        <f>SUM(BK200:BK206)</f>
        <v>0</v>
      </c>
    </row>
    <row r="200" spans="1:65" s="2" customFormat="1" ht="33" customHeight="1" x14ac:dyDescent="0.2">
      <c r="A200" s="29"/>
      <c r="B200" s="141"/>
      <c r="C200" s="142" t="s">
        <v>304</v>
      </c>
      <c r="D200" s="142" t="s">
        <v>129</v>
      </c>
      <c r="E200" s="143" t="s">
        <v>305</v>
      </c>
      <c r="F200" s="144" t="s">
        <v>306</v>
      </c>
      <c r="G200" s="145" t="s">
        <v>132</v>
      </c>
      <c r="H200" s="146">
        <v>17.84</v>
      </c>
      <c r="I200" s="193">
        <v>0</v>
      </c>
      <c r="J200" s="147">
        <f>ROUND(I200*H200,2)</f>
        <v>0</v>
      </c>
      <c r="K200" s="148"/>
      <c r="L200" s="30"/>
      <c r="M200" s="149" t="s">
        <v>1</v>
      </c>
      <c r="N200" s="150" t="s">
        <v>39</v>
      </c>
      <c r="O200" s="151">
        <v>0.2</v>
      </c>
      <c r="P200" s="151">
        <f>O200*H200</f>
        <v>3.5680000000000001</v>
      </c>
      <c r="Q200" s="151">
        <v>0</v>
      </c>
      <c r="R200" s="151">
        <f>Q200*H200</f>
        <v>0</v>
      </c>
      <c r="S200" s="151">
        <v>1.4E-2</v>
      </c>
      <c r="T200" s="152">
        <f>S200*H200</f>
        <v>0.24976000000000001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3" t="s">
        <v>133</v>
      </c>
      <c r="AT200" s="153" t="s">
        <v>129</v>
      </c>
      <c r="AU200" s="153" t="s">
        <v>84</v>
      </c>
      <c r="AY200" s="17" t="s">
        <v>126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7" t="s">
        <v>82</v>
      </c>
      <c r="BK200" s="154">
        <f>ROUND(I200*H200,2)</f>
        <v>0</v>
      </c>
      <c r="BL200" s="17" t="s">
        <v>133</v>
      </c>
      <c r="BM200" s="153" t="s">
        <v>307</v>
      </c>
    </row>
    <row r="201" spans="1:65" s="13" customFormat="1" x14ac:dyDescent="0.2">
      <c r="B201" s="155"/>
      <c r="D201" s="156" t="s">
        <v>144</v>
      </c>
      <c r="E201" s="157" t="s">
        <v>1</v>
      </c>
      <c r="F201" s="158" t="s">
        <v>308</v>
      </c>
      <c r="H201" s="159">
        <v>5.59</v>
      </c>
      <c r="L201" s="155"/>
      <c r="M201" s="160"/>
      <c r="N201" s="161"/>
      <c r="O201" s="161"/>
      <c r="P201" s="161"/>
      <c r="Q201" s="161"/>
      <c r="R201" s="161"/>
      <c r="S201" s="161"/>
      <c r="T201" s="162"/>
      <c r="AT201" s="157" t="s">
        <v>144</v>
      </c>
      <c r="AU201" s="157" t="s">
        <v>84</v>
      </c>
      <c r="AV201" s="13" t="s">
        <v>84</v>
      </c>
      <c r="AW201" s="13" t="s">
        <v>28</v>
      </c>
      <c r="AX201" s="13" t="s">
        <v>74</v>
      </c>
      <c r="AY201" s="157" t="s">
        <v>126</v>
      </c>
    </row>
    <row r="202" spans="1:65" s="13" customFormat="1" x14ac:dyDescent="0.2">
      <c r="B202" s="155"/>
      <c r="D202" s="156" t="s">
        <v>144</v>
      </c>
      <c r="E202" s="157" t="s">
        <v>1</v>
      </c>
      <c r="F202" s="158" t="s">
        <v>237</v>
      </c>
      <c r="H202" s="159">
        <v>12.25</v>
      </c>
      <c r="L202" s="155"/>
      <c r="M202" s="160"/>
      <c r="N202" s="161"/>
      <c r="O202" s="161"/>
      <c r="P202" s="161"/>
      <c r="Q202" s="161"/>
      <c r="R202" s="161"/>
      <c r="S202" s="161"/>
      <c r="T202" s="162"/>
      <c r="AT202" s="157" t="s">
        <v>144</v>
      </c>
      <c r="AU202" s="157" t="s">
        <v>84</v>
      </c>
      <c r="AV202" s="13" t="s">
        <v>84</v>
      </c>
      <c r="AW202" s="13" t="s">
        <v>28</v>
      </c>
      <c r="AX202" s="13" t="s">
        <v>74</v>
      </c>
      <c r="AY202" s="157" t="s">
        <v>126</v>
      </c>
    </row>
    <row r="203" spans="1:65" s="14" customFormat="1" x14ac:dyDescent="0.2">
      <c r="B203" s="163"/>
      <c r="D203" s="156" t="s">
        <v>144</v>
      </c>
      <c r="E203" s="164" t="s">
        <v>1</v>
      </c>
      <c r="F203" s="165" t="s">
        <v>201</v>
      </c>
      <c r="H203" s="166">
        <v>17.84</v>
      </c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144</v>
      </c>
      <c r="AU203" s="164" t="s">
        <v>84</v>
      </c>
      <c r="AV203" s="14" t="s">
        <v>137</v>
      </c>
      <c r="AW203" s="14" t="s">
        <v>28</v>
      </c>
      <c r="AX203" s="14" t="s">
        <v>82</v>
      </c>
      <c r="AY203" s="164" t="s">
        <v>126</v>
      </c>
    </row>
    <row r="204" spans="1:65" s="2" customFormat="1" ht="24.3" customHeight="1" x14ac:dyDescent="0.2">
      <c r="A204" s="29"/>
      <c r="B204" s="141"/>
      <c r="C204" s="142" t="s">
        <v>309</v>
      </c>
      <c r="D204" s="142" t="s">
        <v>129</v>
      </c>
      <c r="E204" s="143" t="s">
        <v>310</v>
      </c>
      <c r="F204" s="144" t="s">
        <v>311</v>
      </c>
      <c r="G204" s="145" t="s">
        <v>132</v>
      </c>
      <c r="H204" s="146">
        <v>5.59</v>
      </c>
      <c r="I204" s="193">
        <v>0</v>
      </c>
      <c r="J204" s="147">
        <f>ROUND(I204*H204,2)</f>
        <v>0</v>
      </c>
      <c r="K204" s="148"/>
      <c r="L204" s="30"/>
      <c r="M204" s="149" t="s">
        <v>1</v>
      </c>
      <c r="N204" s="150" t="s">
        <v>39</v>
      </c>
      <c r="O204" s="151">
        <v>0.04</v>
      </c>
      <c r="P204" s="151">
        <f>O204*H204</f>
        <v>0.22359999999999999</v>
      </c>
      <c r="Q204" s="151">
        <v>0</v>
      </c>
      <c r="R204" s="151">
        <f>Q204*H204</f>
        <v>0</v>
      </c>
      <c r="S204" s="151">
        <v>0</v>
      </c>
      <c r="T204" s="152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3" t="s">
        <v>133</v>
      </c>
      <c r="AT204" s="153" t="s">
        <v>129</v>
      </c>
      <c r="AU204" s="153" t="s">
        <v>84</v>
      </c>
      <c r="AY204" s="17" t="s">
        <v>126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7" t="s">
        <v>82</v>
      </c>
      <c r="BK204" s="154">
        <f>ROUND(I204*H204,2)</f>
        <v>0</v>
      </c>
      <c r="BL204" s="17" t="s">
        <v>133</v>
      </c>
      <c r="BM204" s="153" t="s">
        <v>312</v>
      </c>
    </row>
    <row r="205" spans="1:65" s="15" customFormat="1" x14ac:dyDescent="0.2">
      <c r="B205" s="180"/>
      <c r="D205" s="156" t="s">
        <v>144</v>
      </c>
      <c r="E205" s="181" t="s">
        <v>1</v>
      </c>
      <c r="F205" s="182" t="s">
        <v>313</v>
      </c>
      <c r="H205" s="181" t="s">
        <v>1</v>
      </c>
      <c r="L205" s="180"/>
      <c r="M205" s="183"/>
      <c r="N205" s="184"/>
      <c r="O205" s="184"/>
      <c r="P205" s="184"/>
      <c r="Q205" s="184"/>
      <c r="R205" s="184"/>
      <c r="S205" s="184"/>
      <c r="T205" s="185"/>
      <c r="AT205" s="181" t="s">
        <v>144</v>
      </c>
      <c r="AU205" s="181" t="s">
        <v>84</v>
      </c>
      <c r="AV205" s="15" t="s">
        <v>82</v>
      </c>
      <c r="AW205" s="15" t="s">
        <v>28</v>
      </c>
      <c r="AX205" s="15" t="s">
        <v>74</v>
      </c>
      <c r="AY205" s="181" t="s">
        <v>126</v>
      </c>
    </row>
    <row r="206" spans="1:65" s="13" customFormat="1" x14ac:dyDescent="0.2">
      <c r="B206" s="155"/>
      <c r="D206" s="156" t="s">
        <v>144</v>
      </c>
      <c r="E206" s="157" t="s">
        <v>1</v>
      </c>
      <c r="F206" s="158" t="s">
        <v>314</v>
      </c>
      <c r="H206" s="159">
        <v>5.59</v>
      </c>
      <c r="L206" s="155"/>
      <c r="M206" s="160"/>
      <c r="N206" s="161"/>
      <c r="O206" s="161"/>
      <c r="P206" s="161"/>
      <c r="Q206" s="161"/>
      <c r="R206" s="161"/>
      <c r="S206" s="161"/>
      <c r="T206" s="162"/>
      <c r="AT206" s="157" t="s">
        <v>144</v>
      </c>
      <c r="AU206" s="157" t="s">
        <v>84</v>
      </c>
      <c r="AV206" s="13" t="s">
        <v>84</v>
      </c>
      <c r="AW206" s="13" t="s">
        <v>28</v>
      </c>
      <c r="AX206" s="13" t="s">
        <v>82</v>
      </c>
      <c r="AY206" s="157" t="s">
        <v>126</v>
      </c>
    </row>
    <row r="207" spans="1:65" s="12" customFormat="1" ht="22.95" customHeight="1" x14ac:dyDescent="0.25">
      <c r="B207" s="129"/>
      <c r="D207" s="130" t="s">
        <v>73</v>
      </c>
      <c r="E207" s="139" t="s">
        <v>315</v>
      </c>
      <c r="F207" s="139" t="s">
        <v>316</v>
      </c>
      <c r="J207" s="140">
        <f>BK207</f>
        <v>0</v>
      </c>
      <c r="L207" s="129"/>
      <c r="M207" s="133"/>
      <c r="N207" s="134"/>
      <c r="O207" s="134"/>
      <c r="P207" s="135">
        <f>SUM(P208:P217)</f>
        <v>0</v>
      </c>
      <c r="Q207" s="134"/>
      <c r="R207" s="135">
        <f>SUM(R208:R217)</f>
        <v>0</v>
      </c>
      <c r="S207" s="134"/>
      <c r="T207" s="136">
        <f>SUM(T208:T217)</f>
        <v>0</v>
      </c>
      <c r="AR207" s="130" t="s">
        <v>84</v>
      </c>
      <c r="AT207" s="137" t="s">
        <v>73</v>
      </c>
      <c r="AU207" s="137" t="s">
        <v>82</v>
      </c>
      <c r="AY207" s="130" t="s">
        <v>126</v>
      </c>
      <c r="BK207" s="138">
        <f>SUM(BK208:BK217)</f>
        <v>0</v>
      </c>
    </row>
    <row r="208" spans="1:65" s="2" customFormat="1" ht="37.950000000000003" customHeight="1" x14ac:dyDescent="0.2">
      <c r="A208" s="29"/>
      <c r="B208" s="141"/>
      <c r="C208" s="142" t="s">
        <v>317</v>
      </c>
      <c r="D208" s="142" t="s">
        <v>129</v>
      </c>
      <c r="E208" s="143" t="s">
        <v>318</v>
      </c>
      <c r="F208" s="144" t="s">
        <v>461</v>
      </c>
      <c r="G208" s="145" t="s">
        <v>228</v>
      </c>
      <c r="H208" s="146">
        <v>2</v>
      </c>
      <c r="I208" s="193">
        <v>0</v>
      </c>
      <c r="J208" s="147">
        <f>ROUND(I208*H208,2)</f>
        <v>0</v>
      </c>
      <c r="K208" s="148"/>
      <c r="L208" s="30"/>
      <c r="M208" s="149" t="s">
        <v>1</v>
      </c>
      <c r="N208" s="150" t="s">
        <v>39</v>
      </c>
      <c r="O208" s="151">
        <v>0</v>
      </c>
      <c r="P208" s="151">
        <f>O208*H208</f>
        <v>0</v>
      </c>
      <c r="Q208" s="151">
        <v>0</v>
      </c>
      <c r="R208" s="151">
        <f>Q208*H208</f>
        <v>0</v>
      </c>
      <c r="S208" s="151">
        <v>0</v>
      </c>
      <c r="T208" s="152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3" t="s">
        <v>133</v>
      </c>
      <c r="AT208" s="153" t="s">
        <v>129</v>
      </c>
      <c r="AU208" s="153" t="s">
        <v>84</v>
      </c>
      <c r="AY208" s="17" t="s">
        <v>126</v>
      </c>
      <c r="BE208" s="154">
        <f>IF(N208="základní",J208,0)</f>
        <v>0</v>
      </c>
      <c r="BF208" s="154">
        <f>IF(N208="snížená",J208,0)</f>
        <v>0</v>
      </c>
      <c r="BG208" s="154">
        <f>IF(N208="zákl. přenesená",J208,0)</f>
        <v>0</v>
      </c>
      <c r="BH208" s="154">
        <f>IF(N208="sníž. přenesená",J208,0)</f>
        <v>0</v>
      </c>
      <c r="BI208" s="154">
        <f>IF(N208="nulová",J208,0)</f>
        <v>0</v>
      </c>
      <c r="BJ208" s="17" t="s">
        <v>82</v>
      </c>
      <c r="BK208" s="154">
        <f>ROUND(I208*H208,2)</f>
        <v>0</v>
      </c>
      <c r="BL208" s="17" t="s">
        <v>133</v>
      </c>
      <c r="BM208" s="153" t="s">
        <v>319</v>
      </c>
    </row>
    <row r="209" spans="1:65" s="2" customFormat="1" ht="66.75" customHeight="1" x14ac:dyDescent="0.2">
      <c r="A209" s="29"/>
      <c r="B209" s="141"/>
      <c r="C209" s="142" t="s">
        <v>320</v>
      </c>
      <c r="D209" s="142" t="s">
        <v>129</v>
      </c>
      <c r="E209" s="143" t="s">
        <v>321</v>
      </c>
      <c r="F209" s="144" t="s">
        <v>322</v>
      </c>
      <c r="G209" s="145" t="s">
        <v>132</v>
      </c>
      <c r="H209" s="146">
        <v>8.1539999999999999</v>
      </c>
      <c r="I209" s="193">
        <v>0</v>
      </c>
      <c r="J209" s="147">
        <f>ROUND(I209*H209,2)</f>
        <v>0</v>
      </c>
      <c r="K209" s="148"/>
      <c r="L209" s="30"/>
      <c r="M209" s="149" t="s">
        <v>1</v>
      </c>
      <c r="N209" s="150" t="s">
        <v>39</v>
      </c>
      <c r="O209" s="151">
        <v>0</v>
      </c>
      <c r="P209" s="151">
        <f>O209*H209</f>
        <v>0</v>
      </c>
      <c r="Q209" s="151">
        <v>0</v>
      </c>
      <c r="R209" s="151">
        <f>Q209*H209</f>
        <v>0</v>
      </c>
      <c r="S209" s="151">
        <v>0</v>
      </c>
      <c r="T209" s="152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3" t="s">
        <v>133</v>
      </c>
      <c r="AT209" s="153" t="s">
        <v>129</v>
      </c>
      <c r="AU209" s="153" t="s">
        <v>84</v>
      </c>
      <c r="AY209" s="17" t="s">
        <v>126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7" t="s">
        <v>82</v>
      </c>
      <c r="BK209" s="154">
        <f>ROUND(I209*H209,2)</f>
        <v>0</v>
      </c>
      <c r="BL209" s="17" t="s">
        <v>133</v>
      </c>
      <c r="BM209" s="153" t="s">
        <v>323</v>
      </c>
    </row>
    <row r="210" spans="1:65" s="13" customFormat="1" x14ac:dyDescent="0.2">
      <c r="B210" s="155"/>
      <c r="D210" s="156" t="s">
        <v>144</v>
      </c>
      <c r="E210" s="157" t="s">
        <v>1</v>
      </c>
      <c r="F210" s="158" t="s">
        <v>324</v>
      </c>
      <c r="H210" s="159">
        <v>8.1539999999999999</v>
      </c>
      <c r="L210" s="155"/>
      <c r="M210" s="160"/>
      <c r="N210" s="161"/>
      <c r="O210" s="161"/>
      <c r="P210" s="161"/>
      <c r="Q210" s="161"/>
      <c r="R210" s="161"/>
      <c r="S210" s="161"/>
      <c r="T210" s="162"/>
      <c r="AT210" s="157" t="s">
        <v>144</v>
      </c>
      <c r="AU210" s="157" t="s">
        <v>84</v>
      </c>
      <c r="AV210" s="13" t="s">
        <v>84</v>
      </c>
      <c r="AW210" s="13" t="s">
        <v>28</v>
      </c>
      <c r="AX210" s="13" t="s">
        <v>82</v>
      </c>
      <c r="AY210" s="157" t="s">
        <v>126</v>
      </c>
    </row>
    <row r="211" spans="1:65" s="2" customFormat="1" ht="66.75" customHeight="1" x14ac:dyDescent="0.2">
      <c r="A211" s="29"/>
      <c r="B211" s="141"/>
      <c r="C211" s="142" t="s">
        <v>325</v>
      </c>
      <c r="D211" s="142" t="s">
        <v>129</v>
      </c>
      <c r="E211" s="143" t="s">
        <v>326</v>
      </c>
      <c r="F211" s="144" t="s">
        <v>327</v>
      </c>
      <c r="G211" s="145" t="s">
        <v>228</v>
      </c>
      <c r="H211" s="146">
        <v>1</v>
      </c>
      <c r="I211" s="193">
        <v>0</v>
      </c>
      <c r="J211" s="147">
        <f>ROUND(I211*H211,2)</f>
        <v>0</v>
      </c>
      <c r="K211" s="148"/>
      <c r="L211" s="30"/>
      <c r="M211" s="149" t="s">
        <v>1</v>
      </c>
      <c r="N211" s="150" t="s">
        <v>39</v>
      </c>
      <c r="O211" s="151">
        <v>0</v>
      </c>
      <c r="P211" s="151">
        <f>O211*H211</f>
        <v>0</v>
      </c>
      <c r="Q211" s="151">
        <v>0</v>
      </c>
      <c r="R211" s="151">
        <f>Q211*H211</f>
        <v>0</v>
      </c>
      <c r="S211" s="151">
        <v>0</v>
      </c>
      <c r="T211" s="152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3" t="s">
        <v>133</v>
      </c>
      <c r="AT211" s="153" t="s">
        <v>129</v>
      </c>
      <c r="AU211" s="153" t="s">
        <v>84</v>
      </c>
      <c r="AY211" s="17" t="s">
        <v>126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7" t="s">
        <v>82</v>
      </c>
      <c r="BK211" s="154">
        <f>ROUND(I211*H211,2)</f>
        <v>0</v>
      </c>
      <c r="BL211" s="17" t="s">
        <v>133</v>
      </c>
      <c r="BM211" s="153" t="s">
        <v>328</v>
      </c>
    </row>
    <row r="212" spans="1:65" s="2" customFormat="1" ht="28.8" x14ac:dyDescent="0.2">
      <c r="A212" s="29"/>
      <c r="B212" s="30"/>
      <c r="C212" s="29"/>
      <c r="D212" s="156" t="s">
        <v>329</v>
      </c>
      <c r="E212" s="29"/>
      <c r="F212" s="186" t="s">
        <v>330</v>
      </c>
      <c r="G212" s="29"/>
      <c r="H212" s="29"/>
      <c r="I212" s="29"/>
      <c r="J212" s="29"/>
      <c r="K212" s="29"/>
      <c r="L212" s="30"/>
      <c r="M212" s="187"/>
      <c r="N212" s="188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7" t="s">
        <v>329</v>
      </c>
      <c r="AU212" s="17" t="s">
        <v>84</v>
      </c>
    </row>
    <row r="213" spans="1:65" s="2" customFormat="1" ht="62.7" customHeight="1" x14ac:dyDescent="0.2">
      <c r="A213" s="29"/>
      <c r="B213" s="141"/>
      <c r="C213" s="142" t="s">
        <v>331</v>
      </c>
      <c r="D213" s="142" t="s">
        <v>129</v>
      </c>
      <c r="E213" s="143" t="s">
        <v>332</v>
      </c>
      <c r="F213" s="144" t="s">
        <v>333</v>
      </c>
      <c r="G213" s="145" t="s">
        <v>132</v>
      </c>
      <c r="H213" s="146">
        <v>14.384</v>
      </c>
      <c r="I213" s="193">
        <v>0</v>
      </c>
      <c r="J213" s="147">
        <f>ROUND(I213*H213,2)</f>
        <v>0</v>
      </c>
      <c r="K213" s="148"/>
      <c r="L213" s="30"/>
      <c r="M213" s="149" t="s">
        <v>1</v>
      </c>
      <c r="N213" s="150" t="s">
        <v>39</v>
      </c>
      <c r="O213" s="151">
        <v>0</v>
      </c>
      <c r="P213" s="151">
        <f>O213*H213</f>
        <v>0</v>
      </c>
      <c r="Q213" s="151">
        <v>0</v>
      </c>
      <c r="R213" s="151">
        <f>Q213*H213</f>
        <v>0</v>
      </c>
      <c r="S213" s="151">
        <v>0</v>
      </c>
      <c r="T213" s="152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3" t="s">
        <v>133</v>
      </c>
      <c r="AT213" s="153" t="s">
        <v>129</v>
      </c>
      <c r="AU213" s="153" t="s">
        <v>84</v>
      </c>
      <c r="AY213" s="17" t="s">
        <v>126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17" t="s">
        <v>82</v>
      </c>
      <c r="BK213" s="154">
        <f>ROUND(I213*H213,2)</f>
        <v>0</v>
      </c>
      <c r="BL213" s="17" t="s">
        <v>133</v>
      </c>
      <c r="BM213" s="153" t="s">
        <v>334</v>
      </c>
    </row>
    <row r="214" spans="1:65" s="13" customFormat="1" x14ac:dyDescent="0.2">
      <c r="B214" s="155"/>
      <c r="D214" s="156" t="s">
        <v>144</v>
      </c>
      <c r="E214" s="157" t="s">
        <v>1</v>
      </c>
      <c r="F214" s="158" t="s">
        <v>335</v>
      </c>
      <c r="H214" s="159">
        <v>14.384</v>
      </c>
      <c r="L214" s="155"/>
      <c r="M214" s="160"/>
      <c r="N214" s="161"/>
      <c r="O214" s="161"/>
      <c r="P214" s="161"/>
      <c r="Q214" s="161"/>
      <c r="R214" s="161"/>
      <c r="S214" s="161"/>
      <c r="T214" s="162"/>
      <c r="AT214" s="157" t="s">
        <v>144</v>
      </c>
      <c r="AU214" s="157" t="s">
        <v>84</v>
      </c>
      <c r="AV214" s="13" t="s">
        <v>84</v>
      </c>
      <c r="AW214" s="13" t="s">
        <v>28</v>
      </c>
      <c r="AX214" s="13" t="s">
        <v>82</v>
      </c>
      <c r="AY214" s="157" t="s">
        <v>126</v>
      </c>
    </row>
    <row r="215" spans="1:65" s="2" customFormat="1" ht="76.349999999999994" customHeight="1" x14ac:dyDescent="0.2">
      <c r="A215" s="29"/>
      <c r="B215" s="141"/>
      <c r="C215" s="142" t="s">
        <v>336</v>
      </c>
      <c r="D215" s="142" t="s">
        <v>129</v>
      </c>
      <c r="E215" s="143" t="s">
        <v>337</v>
      </c>
      <c r="F215" s="144" t="s">
        <v>338</v>
      </c>
      <c r="G215" s="145" t="s">
        <v>228</v>
      </c>
      <c r="H215" s="146">
        <v>1</v>
      </c>
      <c r="I215" s="193">
        <v>0</v>
      </c>
      <c r="J215" s="147">
        <f>ROUND(I215*H215,2)</f>
        <v>0</v>
      </c>
      <c r="K215" s="148"/>
      <c r="L215" s="30"/>
      <c r="M215" s="149" t="s">
        <v>1</v>
      </c>
      <c r="N215" s="150" t="s">
        <v>39</v>
      </c>
      <c r="O215" s="151">
        <v>0</v>
      </c>
      <c r="P215" s="151">
        <f>O215*H215</f>
        <v>0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3" t="s">
        <v>133</v>
      </c>
      <c r="AT215" s="153" t="s">
        <v>129</v>
      </c>
      <c r="AU215" s="153" t="s">
        <v>84</v>
      </c>
      <c r="AY215" s="17" t="s">
        <v>126</v>
      </c>
      <c r="BE215" s="154">
        <f>IF(N215="základní",J215,0)</f>
        <v>0</v>
      </c>
      <c r="BF215" s="154">
        <f>IF(N215="snížená",J215,0)</f>
        <v>0</v>
      </c>
      <c r="BG215" s="154">
        <f>IF(N215="zákl. přenesená",J215,0)</f>
        <v>0</v>
      </c>
      <c r="BH215" s="154">
        <f>IF(N215="sníž. přenesená",J215,0)</f>
        <v>0</v>
      </c>
      <c r="BI215" s="154">
        <f>IF(N215="nulová",J215,0)</f>
        <v>0</v>
      </c>
      <c r="BJ215" s="17" t="s">
        <v>82</v>
      </c>
      <c r="BK215" s="154">
        <f>ROUND(I215*H215,2)</f>
        <v>0</v>
      </c>
      <c r="BL215" s="17" t="s">
        <v>133</v>
      </c>
      <c r="BM215" s="153" t="s">
        <v>339</v>
      </c>
    </row>
    <row r="216" spans="1:65" s="2" customFormat="1" ht="24.3" customHeight="1" x14ac:dyDescent="0.2">
      <c r="A216" s="29"/>
      <c r="B216" s="141"/>
      <c r="C216" s="142" t="s">
        <v>340</v>
      </c>
      <c r="D216" s="142" t="s">
        <v>129</v>
      </c>
      <c r="E216" s="143" t="s">
        <v>341</v>
      </c>
      <c r="F216" s="144" t="s">
        <v>342</v>
      </c>
      <c r="G216" s="145" t="s">
        <v>228</v>
      </c>
      <c r="H216" s="146">
        <v>2</v>
      </c>
      <c r="I216" s="193">
        <v>0</v>
      </c>
      <c r="J216" s="147">
        <f>ROUND(I216*H216,2)</f>
        <v>0</v>
      </c>
      <c r="K216" s="148"/>
      <c r="L216" s="30"/>
      <c r="M216" s="149" t="s">
        <v>1</v>
      </c>
      <c r="N216" s="150" t="s">
        <v>39</v>
      </c>
      <c r="O216" s="151">
        <v>0</v>
      </c>
      <c r="P216" s="151">
        <f>O216*H216</f>
        <v>0</v>
      </c>
      <c r="Q216" s="151">
        <v>0</v>
      </c>
      <c r="R216" s="151">
        <f>Q216*H216</f>
        <v>0</v>
      </c>
      <c r="S216" s="151">
        <v>0</v>
      </c>
      <c r="T216" s="152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3" t="s">
        <v>133</v>
      </c>
      <c r="AT216" s="153" t="s">
        <v>129</v>
      </c>
      <c r="AU216" s="153" t="s">
        <v>84</v>
      </c>
      <c r="AY216" s="17" t="s">
        <v>126</v>
      </c>
      <c r="BE216" s="154">
        <f>IF(N216="základní",J216,0)</f>
        <v>0</v>
      </c>
      <c r="BF216" s="154">
        <f>IF(N216="snížená",J216,0)</f>
        <v>0</v>
      </c>
      <c r="BG216" s="154">
        <f>IF(N216="zákl. přenesená",J216,0)</f>
        <v>0</v>
      </c>
      <c r="BH216" s="154">
        <f>IF(N216="sníž. přenesená",J216,0)</f>
        <v>0</v>
      </c>
      <c r="BI216" s="154">
        <f>IF(N216="nulová",J216,0)</f>
        <v>0</v>
      </c>
      <c r="BJ216" s="17" t="s">
        <v>82</v>
      </c>
      <c r="BK216" s="154">
        <f>ROUND(I216*H216,2)</f>
        <v>0</v>
      </c>
      <c r="BL216" s="17" t="s">
        <v>133</v>
      </c>
      <c r="BM216" s="153" t="s">
        <v>343</v>
      </c>
    </row>
    <row r="217" spans="1:65" s="2" customFormat="1" ht="48" x14ac:dyDescent="0.2">
      <c r="A217" s="29"/>
      <c r="B217" s="30"/>
      <c r="C217" s="29"/>
      <c r="D217" s="156" t="s">
        <v>329</v>
      </c>
      <c r="E217" s="29"/>
      <c r="F217" s="186" t="s">
        <v>344</v>
      </c>
      <c r="G217" s="29"/>
      <c r="H217" s="29"/>
      <c r="I217" s="29"/>
      <c r="J217" s="29"/>
      <c r="K217" s="29"/>
      <c r="L217" s="30"/>
      <c r="M217" s="187"/>
      <c r="N217" s="188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7" t="s">
        <v>329</v>
      </c>
      <c r="AU217" s="17" t="s">
        <v>84</v>
      </c>
    </row>
    <row r="218" spans="1:65" s="12" customFormat="1" ht="25.95" customHeight="1" x14ac:dyDescent="0.25">
      <c r="B218" s="129"/>
      <c r="D218" s="130" t="s">
        <v>73</v>
      </c>
      <c r="E218" s="131" t="s">
        <v>203</v>
      </c>
      <c r="F218" s="131" t="s">
        <v>345</v>
      </c>
      <c r="J218" s="132">
        <f>BK218</f>
        <v>0</v>
      </c>
      <c r="L218" s="129"/>
      <c r="M218" s="133"/>
      <c r="N218" s="134"/>
      <c r="O218" s="134"/>
      <c r="P218" s="135">
        <f>P219</f>
        <v>0.2</v>
      </c>
      <c r="Q218" s="134"/>
      <c r="R218" s="135">
        <f>R219</f>
        <v>5.1999999999999995E-4</v>
      </c>
      <c r="S218" s="134"/>
      <c r="T218" s="136">
        <f>T219</f>
        <v>0</v>
      </c>
      <c r="AR218" s="130" t="s">
        <v>139</v>
      </c>
      <c r="AT218" s="137" t="s">
        <v>73</v>
      </c>
      <c r="AU218" s="137" t="s">
        <v>74</v>
      </c>
      <c r="AY218" s="130" t="s">
        <v>126</v>
      </c>
      <c r="BK218" s="138">
        <f>BK219</f>
        <v>0</v>
      </c>
    </row>
    <row r="219" spans="1:65" s="12" customFormat="1" ht="22.95" customHeight="1" x14ac:dyDescent="0.25">
      <c r="B219" s="129"/>
      <c r="D219" s="130" t="s">
        <v>73</v>
      </c>
      <c r="E219" s="139" t="s">
        <v>346</v>
      </c>
      <c r="F219" s="139" t="s">
        <v>347</v>
      </c>
      <c r="J219" s="140">
        <f>BK219</f>
        <v>0</v>
      </c>
      <c r="L219" s="129"/>
      <c r="M219" s="133"/>
      <c r="N219" s="134"/>
      <c r="O219" s="134"/>
      <c r="P219" s="135">
        <f>SUM(P220:P221)</f>
        <v>0.2</v>
      </c>
      <c r="Q219" s="134"/>
      <c r="R219" s="135">
        <f>SUM(R220:R221)</f>
        <v>5.1999999999999995E-4</v>
      </c>
      <c r="S219" s="134"/>
      <c r="T219" s="136">
        <f>SUM(T220:T221)</f>
        <v>0</v>
      </c>
      <c r="AR219" s="130" t="s">
        <v>139</v>
      </c>
      <c r="AT219" s="137" t="s">
        <v>73</v>
      </c>
      <c r="AU219" s="137" t="s">
        <v>82</v>
      </c>
      <c r="AY219" s="130" t="s">
        <v>126</v>
      </c>
      <c r="BK219" s="138">
        <f>SUM(BK220:BK221)</f>
        <v>0</v>
      </c>
    </row>
    <row r="220" spans="1:65" s="2" customFormat="1" ht="16.5" customHeight="1" x14ac:dyDescent="0.2">
      <c r="A220" s="29"/>
      <c r="B220" s="141"/>
      <c r="C220" s="142" t="s">
        <v>348</v>
      </c>
      <c r="D220" s="142" t="s">
        <v>129</v>
      </c>
      <c r="E220" s="143" t="s">
        <v>349</v>
      </c>
      <c r="F220" s="144" t="s">
        <v>350</v>
      </c>
      <c r="G220" s="145" t="s">
        <v>142</v>
      </c>
      <c r="H220" s="146">
        <v>2</v>
      </c>
      <c r="I220" s="193">
        <v>0</v>
      </c>
      <c r="J220" s="147">
        <f>ROUND(I220*H220,2)</f>
        <v>0</v>
      </c>
      <c r="K220" s="148"/>
      <c r="L220" s="30"/>
      <c r="M220" s="149" t="s">
        <v>1</v>
      </c>
      <c r="N220" s="150" t="s">
        <v>39</v>
      </c>
      <c r="O220" s="151">
        <v>0.1</v>
      </c>
      <c r="P220" s="151">
        <f>O220*H220</f>
        <v>0.2</v>
      </c>
      <c r="Q220" s="151">
        <v>0</v>
      </c>
      <c r="R220" s="151">
        <f>Q220*H220</f>
        <v>0</v>
      </c>
      <c r="S220" s="151">
        <v>0</v>
      </c>
      <c r="T220" s="152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3" t="s">
        <v>351</v>
      </c>
      <c r="AT220" s="153" t="s">
        <v>129</v>
      </c>
      <c r="AU220" s="153" t="s">
        <v>84</v>
      </c>
      <c r="AY220" s="17" t="s">
        <v>126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7" t="s">
        <v>82</v>
      </c>
      <c r="BK220" s="154">
        <f>ROUND(I220*H220,2)</f>
        <v>0</v>
      </c>
      <c r="BL220" s="17" t="s">
        <v>351</v>
      </c>
      <c r="BM220" s="153" t="s">
        <v>352</v>
      </c>
    </row>
    <row r="221" spans="1:65" s="2" customFormat="1" ht="24.3" customHeight="1" x14ac:dyDescent="0.2">
      <c r="A221" s="29"/>
      <c r="B221" s="141"/>
      <c r="C221" s="170" t="s">
        <v>353</v>
      </c>
      <c r="D221" s="170" t="s">
        <v>203</v>
      </c>
      <c r="E221" s="171" t="s">
        <v>354</v>
      </c>
      <c r="F221" s="172" t="s">
        <v>355</v>
      </c>
      <c r="G221" s="173" t="s">
        <v>142</v>
      </c>
      <c r="H221" s="174">
        <v>2</v>
      </c>
      <c r="I221" s="194">
        <v>0</v>
      </c>
      <c r="J221" s="175">
        <f>ROUND(I221*H221,2)</f>
        <v>0</v>
      </c>
      <c r="K221" s="176"/>
      <c r="L221" s="177"/>
      <c r="M221" s="178" t="s">
        <v>1</v>
      </c>
      <c r="N221" s="179" t="s">
        <v>39</v>
      </c>
      <c r="O221" s="151">
        <v>0</v>
      </c>
      <c r="P221" s="151">
        <f>O221*H221</f>
        <v>0</v>
      </c>
      <c r="Q221" s="151">
        <v>2.5999999999999998E-4</v>
      </c>
      <c r="R221" s="151">
        <f>Q221*H221</f>
        <v>5.1999999999999995E-4</v>
      </c>
      <c r="S221" s="151">
        <v>0</v>
      </c>
      <c r="T221" s="152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3" t="s">
        <v>356</v>
      </c>
      <c r="AT221" s="153" t="s">
        <v>203</v>
      </c>
      <c r="AU221" s="153" t="s">
        <v>84</v>
      </c>
      <c r="AY221" s="17" t="s">
        <v>126</v>
      </c>
      <c r="BE221" s="154">
        <f>IF(N221="základní",J221,0)</f>
        <v>0</v>
      </c>
      <c r="BF221" s="154">
        <f>IF(N221="snížená",J221,0)</f>
        <v>0</v>
      </c>
      <c r="BG221" s="154">
        <f>IF(N221="zákl. přenesená",J221,0)</f>
        <v>0</v>
      </c>
      <c r="BH221" s="154">
        <f>IF(N221="sníž. přenesená",J221,0)</f>
        <v>0</v>
      </c>
      <c r="BI221" s="154">
        <f>IF(N221="nulová",J221,0)</f>
        <v>0</v>
      </c>
      <c r="BJ221" s="17" t="s">
        <v>82</v>
      </c>
      <c r="BK221" s="154">
        <f>ROUND(I221*H221,2)</f>
        <v>0</v>
      </c>
      <c r="BL221" s="17" t="s">
        <v>356</v>
      </c>
      <c r="BM221" s="153" t="s">
        <v>357</v>
      </c>
    </row>
    <row r="222" spans="1:65" s="12" customFormat="1" ht="25.95" customHeight="1" x14ac:dyDescent="0.25">
      <c r="B222" s="129"/>
      <c r="D222" s="130" t="s">
        <v>73</v>
      </c>
      <c r="E222" s="131" t="s">
        <v>358</v>
      </c>
      <c r="F222" s="131" t="s">
        <v>359</v>
      </c>
      <c r="J222" s="132">
        <f>BK222</f>
        <v>0</v>
      </c>
      <c r="L222" s="129"/>
      <c r="M222" s="133"/>
      <c r="N222" s="134"/>
      <c r="O222" s="134"/>
      <c r="P222" s="135">
        <f>SUM(P223:P233)</f>
        <v>0</v>
      </c>
      <c r="Q222" s="134"/>
      <c r="R222" s="135">
        <f>SUM(R223:R233)</f>
        <v>0</v>
      </c>
      <c r="S222" s="134"/>
      <c r="T222" s="136">
        <f>SUM(T223:T233)</f>
        <v>0</v>
      </c>
      <c r="AR222" s="130" t="s">
        <v>150</v>
      </c>
      <c r="AT222" s="137" t="s">
        <v>73</v>
      </c>
      <c r="AU222" s="137" t="s">
        <v>74</v>
      </c>
      <c r="AY222" s="130" t="s">
        <v>126</v>
      </c>
      <c r="BK222" s="138">
        <f>SUM(BK223:BK233)</f>
        <v>0</v>
      </c>
    </row>
    <row r="223" spans="1:65" s="2" customFormat="1" ht="24.3" customHeight="1" x14ac:dyDescent="0.2">
      <c r="A223" s="29"/>
      <c r="B223" s="141"/>
      <c r="C223" s="142" t="s">
        <v>360</v>
      </c>
      <c r="D223" s="142" t="s">
        <v>129</v>
      </c>
      <c r="E223" s="143" t="s">
        <v>361</v>
      </c>
      <c r="F223" s="144" t="s">
        <v>362</v>
      </c>
      <c r="G223" s="145" t="s">
        <v>363</v>
      </c>
      <c r="H223" s="146">
        <v>1</v>
      </c>
      <c r="I223" s="193">
        <v>0</v>
      </c>
      <c r="J223" s="147">
        <f t="shared" ref="J223:J233" si="0">ROUND(I223*H223,2)</f>
        <v>0</v>
      </c>
      <c r="K223" s="148"/>
      <c r="L223" s="30"/>
      <c r="M223" s="149" t="s">
        <v>1</v>
      </c>
      <c r="N223" s="150" t="s">
        <v>39</v>
      </c>
      <c r="O223" s="151">
        <v>0</v>
      </c>
      <c r="P223" s="151">
        <f t="shared" ref="P223:P233" si="1">O223*H223</f>
        <v>0</v>
      </c>
      <c r="Q223" s="151">
        <v>0</v>
      </c>
      <c r="R223" s="151">
        <f t="shared" ref="R223:R233" si="2">Q223*H223</f>
        <v>0</v>
      </c>
      <c r="S223" s="151">
        <v>0</v>
      </c>
      <c r="T223" s="152">
        <f t="shared" ref="T223:T233" si="3"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3" t="s">
        <v>137</v>
      </c>
      <c r="AT223" s="153" t="s">
        <v>129</v>
      </c>
      <c r="AU223" s="153" t="s">
        <v>82</v>
      </c>
      <c r="AY223" s="17" t="s">
        <v>126</v>
      </c>
      <c r="BE223" s="154">
        <f t="shared" ref="BE223:BE233" si="4">IF(N223="základní",J223,0)</f>
        <v>0</v>
      </c>
      <c r="BF223" s="154">
        <f t="shared" ref="BF223:BF233" si="5">IF(N223="snížená",J223,0)</f>
        <v>0</v>
      </c>
      <c r="BG223" s="154">
        <f t="shared" ref="BG223:BG233" si="6">IF(N223="zákl. přenesená",J223,0)</f>
        <v>0</v>
      </c>
      <c r="BH223" s="154">
        <f t="shared" ref="BH223:BH233" si="7">IF(N223="sníž. přenesená",J223,0)</f>
        <v>0</v>
      </c>
      <c r="BI223" s="154">
        <f t="shared" ref="BI223:BI233" si="8">IF(N223="nulová",J223,0)</f>
        <v>0</v>
      </c>
      <c r="BJ223" s="17" t="s">
        <v>82</v>
      </c>
      <c r="BK223" s="154">
        <f t="shared" ref="BK223:BK233" si="9">ROUND(I223*H223,2)</f>
        <v>0</v>
      </c>
      <c r="BL223" s="17" t="s">
        <v>137</v>
      </c>
      <c r="BM223" s="153" t="s">
        <v>364</v>
      </c>
    </row>
    <row r="224" spans="1:65" s="2" customFormat="1" ht="24.3" customHeight="1" x14ac:dyDescent="0.2">
      <c r="A224" s="29"/>
      <c r="B224" s="141"/>
      <c r="C224" s="142" t="s">
        <v>365</v>
      </c>
      <c r="D224" s="142" t="s">
        <v>129</v>
      </c>
      <c r="E224" s="143" t="s">
        <v>366</v>
      </c>
      <c r="F224" s="144" t="s">
        <v>367</v>
      </c>
      <c r="G224" s="145" t="s">
        <v>363</v>
      </c>
      <c r="H224" s="146">
        <v>1</v>
      </c>
      <c r="I224" s="193">
        <v>0</v>
      </c>
      <c r="J224" s="147">
        <f t="shared" si="0"/>
        <v>0</v>
      </c>
      <c r="K224" s="148"/>
      <c r="L224" s="30"/>
      <c r="M224" s="149" t="s">
        <v>1</v>
      </c>
      <c r="N224" s="150" t="s">
        <v>39</v>
      </c>
      <c r="O224" s="151">
        <v>0</v>
      </c>
      <c r="P224" s="151">
        <f t="shared" si="1"/>
        <v>0</v>
      </c>
      <c r="Q224" s="151">
        <v>0</v>
      </c>
      <c r="R224" s="151">
        <f t="shared" si="2"/>
        <v>0</v>
      </c>
      <c r="S224" s="151">
        <v>0</v>
      </c>
      <c r="T224" s="152">
        <f t="shared" si="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3" t="s">
        <v>137</v>
      </c>
      <c r="AT224" s="153" t="s">
        <v>129</v>
      </c>
      <c r="AU224" s="153" t="s">
        <v>82</v>
      </c>
      <c r="AY224" s="17" t="s">
        <v>126</v>
      </c>
      <c r="BE224" s="154">
        <f t="shared" si="4"/>
        <v>0</v>
      </c>
      <c r="BF224" s="154">
        <f t="shared" si="5"/>
        <v>0</v>
      </c>
      <c r="BG224" s="154">
        <f t="shared" si="6"/>
        <v>0</v>
      </c>
      <c r="BH224" s="154">
        <f t="shared" si="7"/>
        <v>0</v>
      </c>
      <c r="BI224" s="154">
        <f t="shared" si="8"/>
        <v>0</v>
      </c>
      <c r="BJ224" s="17" t="s">
        <v>82</v>
      </c>
      <c r="BK224" s="154">
        <f t="shared" si="9"/>
        <v>0</v>
      </c>
      <c r="BL224" s="17" t="s">
        <v>137</v>
      </c>
      <c r="BM224" s="153" t="s">
        <v>368</v>
      </c>
    </row>
    <row r="225" spans="1:65" s="2" customFormat="1" ht="24.3" customHeight="1" x14ac:dyDescent="0.2">
      <c r="A225" s="29"/>
      <c r="B225" s="141"/>
      <c r="C225" s="142" t="s">
        <v>369</v>
      </c>
      <c r="D225" s="142" t="s">
        <v>129</v>
      </c>
      <c r="E225" s="143" t="s">
        <v>370</v>
      </c>
      <c r="F225" s="144" t="s">
        <v>371</v>
      </c>
      <c r="G225" s="145" t="s">
        <v>363</v>
      </c>
      <c r="H225" s="146">
        <v>1</v>
      </c>
      <c r="I225" s="193">
        <v>0</v>
      </c>
      <c r="J225" s="147">
        <f t="shared" si="0"/>
        <v>0</v>
      </c>
      <c r="K225" s="148"/>
      <c r="L225" s="30"/>
      <c r="M225" s="149" t="s">
        <v>1</v>
      </c>
      <c r="N225" s="150" t="s">
        <v>39</v>
      </c>
      <c r="O225" s="151">
        <v>0</v>
      </c>
      <c r="P225" s="151">
        <f t="shared" si="1"/>
        <v>0</v>
      </c>
      <c r="Q225" s="151">
        <v>0</v>
      </c>
      <c r="R225" s="151">
        <f t="shared" si="2"/>
        <v>0</v>
      </c>
      <c r="S225" s="151">
        <v>0</v>
      </c>
      <c r="T225" s="152">
        <f t="shared" si="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3" t="s">
        <v>137</v>
      </c>
      <c r="AT225" s="153" t="s">
        <v>129</v>
      </c>
      <c r="AU225" s="153" t="s">
        <v>82</v>
      </c>
      <c r="AY225" s="17" t="s">
        <v>126</v>
      </c>
      <c r="BE225" s="154">
        <f t="shared" si="4"/>
        <v>0</v>
      </c>
      <c r="BF225" s="154">
        <f t="shared" si="5"/>
        <v>0</v>
      </c>
      <c r="BG225" s="154">
        <f t="shared" si="6"/>
        <v>0</v>
      </c>
      <c r="BH225" s="154">
        <f t="shared" si="7"/>
        <v>0</v>
      </c>
      <c r="BI225" s="154">
        <f t="shared" si="8"/>
        <v>0</v>
      </c>
      <c r="BJ225" s="17" t="s">
        <v>82</v>
      </c>
      <c r="BK225" s="154">
        <f t="shared" si="9"/>
        <v>0</v>
      </c>
      <c r="BL225" s="17" t="s">
        <v>137</v>
      </c>
      <c r="BM225" s="153" t="s">
        <v>372</v>
      </c>
    </row>
    <row r="226" spans="1:65" s="2" customFormat="1" ht="16.5" customHeight="1" x14ac:dyDescent="0.2">
      <c r="A226" s="29"/>
      <c r="B226" s="141"/>
      <c r="C226" s="142" t="s">
        <v>373</v>
      </c>
      <c r="D226" s="142" t="s">
        <v>129</v>
      </c>
      <c r="E226" s="143" t="s">
        <v>374</v>
      </c>
      <c r="F226" s="144" t="s">
        <v>375</v>
      </c>
      <c r="G226" s="145" t="s">
        <v>363</v>
      </c>
      <c r="H226" s="146">
        <v>1</v>
      </c>
      <c r="I226" s="193">
        <v>0</v>
      </c>
      <c r="J226" s="147">
        <f t="shared" si="0"/>
        <v>0</v>
      </c>
      <c r="K226" s="148"/>
      <c r="L226" s="30"/>
      <c r="M226" s="149" t="s">
        <v>1</v>
      </c>
      <c r="N226" s="150" t="s">
        <v>39</v>
      </c>
      <c r="O226" s="151">
        <v>0</v>
      </c>
      <c r="P226" s="151">
        <f t="shared" si="1"/>
        <v>0</v>
      </c>
      <c r="Q226" s="151">
        <v>0</v>
      </c>
      <c r="R226" s="151">
        <f t="shared" si="2"/>
        <v>0</v>
      </c>
      <c r="S226" s="151">
        <v>0</v>
      </c>
      <c r="T226" s="152">
        <f t="shared" si="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3" t="s">
        <v>137</v>
      </c>
      <c r="AT226" s="153" t="s">
        <v>129</v>
      </c>
      <c r="AU226" s="153" t="s">
        <v>82</v>
      </c>
      <c r="AY226" s="17" t="s">
        <v>126</v>
      </c>
      <c r="BE226" s="154">
        <f t="shared" si="4"/>
        <v>0</v>
      </c>
      <c r="BF226" s="154">
        <f t="shared" si="5"/>
        <v>0</v>
      </c>
      <c r="BG226" s="154">
        <f t="shared" si="6"/>
        <v>0</v>
      </c>
      <c r="BH226" s="154">
        <f t="shared" si="7"/>
        <v>0</v>
      </c>
      <c r="BI226" s="154">
        <f t="shared" si="8"/>
        <v>0</v>
      </c>
      <c r="BJ226" s="17" t="s">
        <v>82</v>
      </c>
      <c r="BK226" s="154">
        <f t="shared" si="9"/>
        <v>0</v>
      </c>
      <c r="BL226" s="17" t="s">
        <v>137</v>
      </c>
      <c r="BM226" s="153" t="s">
        <v>376</v>
      </c>
    </row>
    <row r="227" spans="1:65" s="2" customFormat="1" ht="49.2" customHeight="1" x14ac:dyDescent="0.2">
      <c r="A227" s="29"/>
      <c r="B227" s="141"/>
      <c r="C227" s="142" t="s">
        <v>377</v>
      </c>
      <c r="D227" s="142" t="s">
        <v>129</v>
      </c>
      <c r="E227" s="143" t="s">
        <v>378</v>
      </c>
      <c r="F227" s="144" t="s">
        <v>379</v>
      </c>
      <c r="G227" s="145" t="s">
        <v>363</v>
      </c>
      <c r="H227" s="146">
        <v>1</v>
      </c>
      <c r="I227" s="193">
        <v>0</v>
      </c>
      <c r="J227" s="147">
        <f t="shared" si="0"/>
        <v>0</v>
      </c>
      <c r="K227" s="148"/>
      <c r="L227" s="30"/>
      <c r="M227" s="149" t="s">
        <v>1</v>
      </c>
      <c r="N227" s="150" t="s">
        <v>39</v>
      </c>
      <c r="O227" s="151">
        <v>0</v>
      </c>
      <c r="P227" s="151">
        <f t="shared" si="1"/>
        <v>0</v>
      </c>
      <c r="Q227" s="151">
        <v>0</v>
      </c>
      <c r="R227" s="151">
        <f t="shared" si="2"/>
        <v>0</v>
      </c>
      <c r="S227" s="151">
        <v>0</v>
      </c>
      <c r="T227" s="152">
        <f t="shared" si="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3" t="s">
        <v>137</v>
      </c>
      <c r="AT227" s="153" t="s">
        <v>129</v>
      </c>
      <c r="AU227" s="153" t="s">
        <v>82</v>
      </c>
      <c r="AY227" s="17" t="s">
        <v>126</v>
      </c>
      <c r="BE227" s="154">
        <f t="shared" si="4"/>
        <v>0</v>
      </c>
      <c r="BF227" s="154">
        <f t="shared" si="5"/>
        <v>0</v>
      </c>
      <c r="BG227" s="154">
        <f t="shared" si="6"/>
        <v>0</v>
      </c>
      <c r="BH227" s="154">
        <f t="shared" si="7"/>
        <v>0</v>
      </c>
      <c r="BI227" s="154">
        <f t="shared" si="8"/>
        <v>0</v>
      </c>
      <c r="BJ227" s="17" t="s">
        <v>82</v>
      </c>
      <c r="BK227" s="154">
        <f t="shared" si="9"/>
        <v>0</v>
      </c>
      <c r="BL227" s="17" t="s">
        <v>137</v>
      </c>
      <c r="BM227" s="153" t="s">
        <v>380</v>
      </c>
    </row>
    <row r="228" spans="1:65" s="2" customFormat="1" ht="16.5" customHeight="1" x14ac:dyDescent="0.2">
      <c r="A228" s="29"/>
      <c r="B228" s="141"/>
      <c r="C228" s="142" t="s">
        <v>381</v>
      </c>
      <c r="D228" s="142" t="s">
        <v>129</v>
      </c>
      <c r="E228" s="143" t="s">
        <v>382</v>
      </c>
      <c r="F228" s="144" t="s">
        <v>383</v>
      </c>
      <c r="G228" s="145" t="s">
        <v>363</v>
      </c>
      <c r="H228" s="146">
        <v>1</v>
      </c>
      <c r="I228" s="193">
        <v>0</v>
      </c>
      <c r="J228" s="147">
        <f t="shared" si="0"/>
        <v>0</v>
      </c>
      <c r="K228" s="148"/>
      <c r="L228" s="30"/>
      <c r="M228" s="149" t="s">
        <v>1</v>
      </c>
      <c r="N228" s="150" t="s">
        <v>39</v>
      </c>
      <c r="O228" s="151">
        <v>0</v>
      </c>
      <c r="P228" s="151">
        <f t="shared" si="1"/>
        <v>0</v>
      </c>
      <c r="Q228" s="151">
        <v>0</v>
      </c>
      <c r="R228" s="151">
        <f t="shared" si="2"/>
        <v>0</v>
      </c>
      <c r="S228" s="151">
        <v>0</v>
      </c>
      <c r="T228" s="152">
        <f t="shared" si="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3" t="s">
        <v>137</v>
      </c>
      <c r="AT228" s="153" t="s">
        <v>129</v>
      </c>
      <c r="AU228" s="153" t="s">
        <v>82</v>
      </c>
      <c r="AY228" s="17" t="s">
        <v>126</v>
      </c>
      <c r="BE228" s="154">
        <f t="shared" si="4"/>
        <v>0</v>
      </c>
      <c r="BF228" s="154">
        <f t="shared" si="5"/>
        <v>0</v>
      </c>
      <c r="BG228" s="154">
        <f t="shared" si="6"/>
        <v>0</v>
      </c>
      <c r="BH228" s="154">
        <f t="shared" si="7"/>
        <v>0</v>
      </c>
      <c r="BI228" s="154">
        <f t="shared" si="8"/>
        <v>0</v>
      </c>
      <c r="BJ228" s="17" t="s">
        <v>82</v>
      </c>
      <c r="BK228" s="154">
        <f t="shared" si="9"/>
        <v>0</v>
      </c>
      <c r="BL228" s="17" t="s">
        <v>137</v>
      </c>
      <c r="BM228" s="153" t="s">
        <v>384</v>
      </c>
    </row>
    <row r="229" spans="1:65" s="2" customFormat="1" ht="21.75" customHeight="1" x14ac:dyDescent="0.2">
      <c r="A229" s="29"/>
      <c r="B229" s="141"/>
      <c r="C229" s="142" t="s">
        <v>385</v>
      </c>
      <c r="D229" s="142" t="s">
        <v>129</v>
      </c>
      <c r="E229" s="143" t="s">
        <v>386</v>
      </c>
      <c r="F229" s="144" t="s">
        <v>387</v>
      </c>
      <c r="G229" s="145" t="s">
        <v>363</v>
      </c>
      <c r="H229" s="146">
        <v>1</v>
      </c>
      <c r="I229" s="193">
        <v>0</v>
      </c>
      <c r="J229" s="147">
        <f t="shared" si="0"/>
        <v>0</v>
      </c>
      <c r="K229" s="148"/>
      <c r="L229" s="30"/>
      <c r="M229" s="149" t="s">
        <v>1</v>
      </c>
      <c r="N229" s="150" t="s">
        <v>39</v>
      </c>
      <c r="O229" s="151">
        <v>0</v>
      </c>
      <c r="P229" s="151">
        <f t="shared" si="1"/>
        <v>0</v>
      </c>
      <c r="Q229" s="151">
        <v>0</v>
      </c>
      <c r="R229" s="151">
        <f t="shared" si="2"/>
        <v>0</v>
      </c>
      <c r="S229" s="151">
        <v>0</v>
      </c>
      <c r="T229" s="152">
        <f t="shared" si="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3" t="s">
        <v>137</v>
      </c>
      <c r="AT229" s="153" t="s">
        <v>129</v>
      </c>
      <c r="AU229" s="153" t="s">
        <v>82</v>
      </c>
      <c r="AY229" s="17" t="s">
        <v>126</v>
      </c>
      <c r="BE229" s="154">
        <f t="shared" si="4"/>
        <v>0</v>
      </c>
      <c r="BF229" s="154">
        <f t="shared" si="5"/>
        <v>0</v>
      </c>
      <c r="BG229" s="154">
        <f t="shared" si="6"/>
        <v>0</v>
      </c>
      <c r="BH229" s="154">
        <f t="shared" si="7"/>
        <v>0</v>
      </c>
      <c r="BI229" s="154">
        <f t="shared" si="8"/>
        <v>0</v>
      </c>
      <c r="BJ229" s="17" t="s">
        <v>82</v>
      </c>
      <c r="BK229" s="154">
        <f t="shared" si="9"/>
        <v>0</v>
      </c>
      <c r="BL229" s="17" t="s">
        <v>137</v>
      </c>
      <c r="BM229" s="153" t="s">
        <v>388</v>
      </c>
    </row>
    <row r="230" spans="1:65" s="2" customFormat="1" ht="16.5" customHeight="1" x14ac:dyDescent="0.2">
      <c r="A230" s="29"/>
      <c r="B230" s="141"/>
      <c r="C230" s="142" t="s">
        <v>389</v>
      </c>
      <c r="D230" s="142" t="s">
        <v>129</v>
      </c>
      <c r="E230" s="143" t="s">
        <v>390</v>
      </c>
      <c r="F230" s="144" t="s">
        <v>391</v>
      </c>
      <c r="G230" s="145" t="s">
        <v>363</v>
      </c>
      <c r="H230" s="146">
        <v>1</v>
      </c>
      <c r="I230" s="193">
        <v>0</v>
      </c>
      <c r="J230" s="147">
        <f t="shared" si="0"/>
        <v>0</v>
      </c>
      <c r="K230" s="148"/>
      <c r="L230" s="30"/>
      <c r="M230" s="149" t="s">
        <v>1</v>
      </c>
      <c r="N230" s="150" t="s">
        <v>39</v>
      </c>
      <c r="O230" s="151">
        <v>0</v>
      </c>
      <c r="P230" s="151">
        <f t="shared" si="1"/>
        <v>0</v>
      </c>
      <c r="Q230" s="151">
        <v>0</v>
      </c>
      <c r="R230" s="151">
        <f t="shared" si="2"/>
        <v>0</v>
      </c>
      <c r="S230" s="151">
        <v>0</v>
      </c>
      <c r="T230" s="152">
        <f t="shared" si="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3" t="s">
        <v>137</v>
      </c>
      <c r="AT230" s="153" t="s">
        <v>129</v>
      </c>
      <c r="AU230" s="153" t="s">
        <v>82</v>
      </c>
      <c r="AY230" s="17" t="s">
        <v>126</v>
      </c>
      <c r="BE230" s="154">
        <f t="shared" si="4"/>
        <v>0</v>
      </c>
      <c r="BF230" s="154">
        <f t="shared" si="5"/>
        <v>0</v>
      </c>
      <c r="BG230" s="154">
        <f t="shared" si="6"/>
        <v>0</v>
      </c>
      <c r="BH230" s="154">
        <f t="shared" si="7"/>
        <v>0</v>
      </c>
      <c r="BI230" s="154">
        <f t="shared" si="8"/>
        <v>0</v>
      </c>
      <c r="BJ230" s="17" t="s">
        <v>82</v>
      </c>
      <c r="BK230" s="154">
        <f t="shared" si="9"/>
        <v>0</v>
      </c>
      <c r="BL230" s="17" t="s">
        <v>137</v>
      </c>
      <c r="BM230" s="153" t="s">
        <v>392</v>
      </c>
    </row>
    <row r="231" spans="1:65" s="2" customFormat="1" ht="33" customHeight="1" x14ac:dyDescent="0.2">
      <c r="A231" s="29"/>
      <c r="B231" s="141"/>
      <c r="C231" s="142" t="s">
        <v>393</v>
      </c>
      <c r="D231" s="142" t="s">
        <v>129</v>
      </c>
      <c r="E231" s="143" t="s">
        <v>394</v>
      </c>
      <c r="F231" s="144" t="s">
        <v>395</v>
      </c>
      <c r="G231" s="145" t="s">
        <v>363</v>
      </c>
      <c r="H231" s="146">
        <v>1</v>
      </c>
      <c r="I231" s="193">
        <v>0</v>
      </c>
      <c r="J231" s="147">
        <f t="shared" si="0"/>
        <v>0</v>
      </c>
      <c r="K231" s="148"/>
      <c r="L231" s="30"/>
      <c r="M231" s="149" t="s">
        <v>1</v>
      </c>
      <c r="N231" s="150" t="s">
        <v>39</v>
      </c>
      <c r="O231" s="151">
        <v>0</v>
      </c>
      <c r="P231" s="151">
        <f t="shared" si="1"/>
        <v>0</v>
      </c>
      <c r="Q231" s="151">
        <v>0</v>
      </c>
      <c r="R231" s="151">
        <f t="shared" si="2"/>
        <v>0</v>
      </c>
      <c r="S231" s="151">
        <v>0</v>
      </c>
      <c r="T231" s="152">
        <f t="shared" si="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3" t="s">
        <v>137</v>
      </c>
      <c r="AT231" s="153" t="s">
        <v>129</v>
      </c>
      <c r="AU231" s="153" t="s">
        <v>82</v>
      </c>
      <c r="AY231" s="17" t="s">
        <v>126</v>
      </c>
      <c r="BE231" s="154">
        <f t="shared" si="4"/>
        <v>0</v>
      </c>
      <c r="BF231" s="154">
        <f t="shared" si="5"/>
        <v>0</v>
      </c>
      <c r="BG231" s="154">
        <f t="shared" si="6"/>
        <v>0</v>
      </c>
      <c r="BH231" s="154">
        <f t="shared" si="7"/>
        <v>0</v>
      </c>
      <c r="BI231" s="154">
        <f t="shared" si="8"/>
        <v>0</v>
      </c>
      <c r="BJ231" s="17" t="s">
        <v>82</v>
      </c>
      <c r="BK231" s="154">
        <f t="shared" si="9"/>
        <v>0</v>
      </c>
      <c r="BL231" s="17" t="s">
        <v>137</v>
      </c>
      <c r="BM231" s="153" t="s">
        <v>396</v>
      </c>
    </row>
    <row r="232" spans="1:65" s="2" customFormat="1" ht="24.3" customHeight="1" x14ac:dyDescent="0.2">
      <c r="A232" s="29"/>
      <c r="B232" s="141"/>
      <c r="C232" s="142" t="s">
        <v>397</v>
      </c>
      <c r="D232" s="142" t="s">
        <v>129</v>
      </c>
      <c r="E232" s="143" t="s">
        <v>398</v>
      </c>
      <c r="F232" s="144" t="s">
        <v>399</v>
      </c>
      <c r="G232" s="145" t="s">
        <v>363</v>
      </c>
      <c r="H232" s="146">
        <v>1</v>
      </c>
      <c r="I232" s="193">
        <v>0</v>
      </c>
      <c r="J232" s="147">
        <f t="shared" si="0"/>
        <v>0</v>
      </c>
      <c r="K232" s="148"/>
      <c r="L232" s="30"/>
      <c r="M232" s="149" t="s">
        <v>1</v>
      </c>
      <c r="N232" s="150" t="s">
        <v>39</v>
      </c>
      <c r="O232" s="151">
        <v>0</v>
      </c>
      <c r="P232" s="151">
        <f t="shared" si="1"/>
        <v>0</v>
      </c>
      <c r="Q232" s="151">
        <v>0</v>
      </c>
      <c r="R232" s="151">
        <f t="shared" si="2"/>
        <v>0</v>
      </c>
      <c r="S232" s="151">
        <v>0</v>
      </c>
      <c r="T232" s="152">
        <f t="shared" si="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3" t="s">
        <v>137</v>
      </c>
      <c r="AT232" s="153" t="s">
        <v>129</v>
      </c>
      <c r="AU232" s="153" t="s">
        <v>82</v>
      </c>
      <c r="AY232" s="17" t="s">
        <v>126</v>
      </c>
      <c r="BE232" s="154">
        <f t="shared" si="4"/>
        <v>0</v>
      </c>
      <c r="BF232" s="154">
        <f t="shared" si="5"/>
        <v>0</v>
      </c>
      <c r="BG232" s="154">
        <f t="shared" si="6"/>
        <v>0</v>
      </c>
      <c r="BH232" s="154">
        <f t="shared" si="7"/>
        <v>0</v>
      </c>
      <c r="BI232" s="154">
        <f t="shared" si="8"/>
        <v>0</v>
      </c>
      <c r="BJ232" s="17" t="s">
        <v>82</v>
      </c>
      <c r="BK232" s="154">
        <f t="shared" si="9"/>
        <v>0</v>
      </c>
      <c r="BL232" s="17" t="s">
        <v>137</v>
      </c>
      <c r="BM232" s="153" t="s">
        <v>400</v>
      </c>
    </row>
    <row r="233" spans="1:65" s="2" customFormat="1" ht="16.5" customHeight="1" x14ac:dyDescent="0.2">
      <c r="A233" s="29"/>
      <c r="B233" s="141"/>
      <c r="C233" s="142" t="s">
        <v>401</v>
      </c>
      <c r="D233" s="142" t="s">
        <v>129</v>
      </c>
      <c r="E233" s="143" t="s">
        <v>402</v>
      </c>
      <c r="F233" s="144" t="s">
        <v>403</v>
      </c>
      <c r="G233" s="145" t="s">
        <v>404</v>
      </c>
      <c r="H233" s="146">
        <v>40</v>
      </c>
      <c r="I233" s="193">
        <v>0</v>
      </c>
      <c r="J233" s="147">
        <f t="shared" si="0"/>
        <v>0</v>
      </c>
      <c r="K233" s="148"/>
      <c r="L233" s="30"/>
      <c r="M233" s="189" t="s">
        <v>1</v>
      </c>
      <c r="N233" s="190" t="s">
        <v>39</v>
      </c>
      <c r="O233" s="191">
        <v>0</v>
      </c>
      <c r="P233" s="191">
        <f t="shared" si="1"/>
        <v>0</v>
      </c>
      <c r="Q233" s="191">
        <v>0</v>
      </c>
      <c r="R233" s="191">
        <f t="shared" si="2"/>
        <v>0</v>
      </c>
      <c r="S233" s="191">
        <v>0</v>
      </c>
      <c r="T233" s="192">
        <f t="shared" si="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3" t="s">
        <v>137</v>
      </c>
      <c r="AT233" s="153" t="s">
        <v>129</v>
      </c>
      <c r="AU233" s="153" t="s">
        <v>82</v>
      </c>
      <c r="AY233" s="17" t="s">
        <v>126</v>
      </c>
      <c r="BE233" s="154">
        <f t="shared" si="4"/>
        <v>0</v>
      </c>
      <c r="BF233" s="154">
        <f t="shared" si="5"/>
        <v>0</v>
      </c>
      <c r="BG233" s="154">
        <f t="shared" si="6"/>
        <v>0</v>
      </c>
      <c r="BH233" s="154">
        <f t="shared" si="7"/>
        <v>0</v>
      </c>
      <c r="BI233" s="154">
        <f t="shared" si="8"/>
        <v>0</v>
      </c>
      <c r="BJ233" s="17" t="s">
        <v>82</v>
      </c>
      <c r="BK233" s="154">
        <f t="shared" si="9"/>
        <v>0</v>
      </c>
      <c r="BL233" s="17" t="s">
        <v>137</v>
      </c>
      <c r="BM233" s="153" t="s">
        <v>405</v>
      </c>
    </row>
    <row r="234" spans="1:65" s="2" customFormat="1" ht="7.05" customHeight="1" x14ac:dyDescent="0.2">
      <c r="A234" s="29"/>
      <c r="B234" s="44"/>
      <c r="C234" s="45"/>
      <c r="D234" s="45"/>
      <c r="E234" s="45"/>
      <c r="F234" s="45"/>
      <c r="G234" s="45"/>
      <c r="H234" s="45"/>
      <c r="I234" s="45"/>
      <c r="J234" s="45"/>
      <c r="K234" s="45"/>
      <c r="L234" s="30"/>
      <c r="M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</row>
  </sheetData>
  <sheetProtection sheet="1" objects="1" scenarios="1"/>
  <protectedRanges>
    <protectedRange sqref="I134:I233" name="Oblast1"/>
  </protectedRanges>
  <autoFilter ref="C130:K233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0"/>
  <sheetViews>
    <sheetView showGridLines="0" topLeftCell="A129" workbookViewId="0">
      <selection activeCell="I141" sqref="I141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79.7109375" style="1" customWidth="1"/>
    <col min="7" max="7" width="7.42578125" style="1" customWidth="1"/>
    <col min="8" max="8" width="14" style="1" customWidth="1"/>
    <col min="9" max="9" width="15.71093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71093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90"/>
    </row>
    <row r="2" spans="1:46" s="1" customFormat="1" ht="37.049999999999997" customHeight="1" x14ac:dyDescent="0.2">
      <c r="L2" s="216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87</v>
      </c>
    </row>
    <row r="3" spans="1:46" s="1" customFormat="1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5.05" customHeight="1" x14ac:dyDescent="0.2">
      <c r="B4" s="20"/>
      <c r="D4" s="21" t="s">
        <v>88</v>
      </c>
      <c r="L4" s="20"/>
      <c r="M4" s="91" t="s">
        <v>10</v>
      </c>
      <c r="AT4" s="17" t="s">
        <v>3</v>
      </c>
    </row>
    <row r="5" spans="1:46" s="1" customFormat="1" ht="7.05" customHeight="1" x14ac:dyDescent="0.2">
      <c r="B5" s="20"/>
      <c r="L5" s="20"/>
    </row>
    <row r="6" spans="1:46" s="1" customFormat="1" ht="12" customHeight="1" x14ac:dyDescent="0.2">
      <c r="B6" s="20"/>
      <c r="D6" s="26" t="s">
        <v>14</v>
      </c>
      <c r="L6" s="20"/>
    </row>
    <row r="7" spans="1:46" s="1" customFormat="1" ht="16.5" customHeight="1" x14ac:dyDescent="0.2">
      <c r="B7" s="20"/>
      <c r="E7" s="230" t="str">
        <f>'Rekapitulace stavby'!K6</f>
        <v>Výměna turniketů na vstupní recepci objektu Římská 13</v>
      </c>
      <c r="F7" s="231"/>
      <c r="G7" s="231"/>
      <c r="H7" s="231"/>
      <c r="L7" s="20"/>
    </row>
    <row r="8" spans="1:46" s="2" customFormat="1" ht="12" customHeight="1" x14ac:dyDescent="0.2">
      <c r="A8" s="29"/>
      <c r="B8" s="30"/>
      <c r="C8" s="29"/>
      <c r="D8" s="26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7" t="s">
        <v>406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6" t="s">
        <v>18</v>
      </c>
      <c r="E12" s="29"/>
      <c r="F12" s="24" t="s">
        <v>23</v>
      </c>
      <c r="G12" s="29"/>
      <c r="H12" s="29"/>
      <c r="I12" s="26" t="s">
        <v>20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24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.0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195" t="str">
        <f>'Rekapitulace stavby'!E14</f>
        <v xml:space="preserve"> </v>
      </c>
      <c r="F18" s="195"/>
      <c r="G18" s="195"/>
      <c r="H18" s="195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.0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4" t="str">
        <f>IF('Rekapitulace stavby'!E17="","",'Rekapitulace stavby'!E17)</f>
        <v/>
      </c>
      <c r="F21" s="29"/>
      <c r="G21" s="29"/>
      <c r="H21" s="29"/>
      <c r="I21" s="26" t="s">
        <v>24</v>
      </c>
      <c r="J21" s="24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.0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6" t="s">
        <v>29</v>
      </c>
      <c r="E23" s="29"/>
      <c r="F23" s="29"/>
      <c r="G23" s="29"/>
      <c r="H23" s="29"/>
      <c r="I23" s="26" t="s">
        <v>22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4" t="str">
        <f>IF('Rekapitulace stavby'!E20="","",'Rekapitulace stavby'!E20)</f>
        <v/>
      </c>
      <c r="F24" s="29"/>
      <c r="G24" s="29"/>
      <c r="H24" s="29"/>
      <c r="I24" s="26" t="s">
        <v>24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.0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2"/>
      <c r="B27" s="93"/>
      <c r="C27" s="92"/>
      <c r="D27" s="92"/>
      <c r="E27" s="198" t="s">
        <v>1</v>
      </c>
      <c r="F27" s="198"/>
      <c r="G27" s="198"/>
      <c r="H27" s="19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7.0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5" t="s">
        <v>34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5" customHeight="1" x14ac:dyDescent="0.2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5" customHeight="1" x14ac:dyDescent="0.2">
      <c r="A33" s="29"/>
      <c r="B33" s="30"/>
      <c r="C33" s="29"/>
      <c r="D33" s="96" t="s">
        <v>38</v>
      </c>
      <c r="E33" s="26" t="s">
        <v>39</v>
      </c>
      <c r="F33" s="97">
        <f>ROUND((SUM(BE119:BE149)),  2)</f>
        <v>0</v>
      </c>
      <c r="G33" s="29"/>
      <c r="H33" s="29"/>
      <c r="I33" s="98">
        <v>0.21</v>
      </c>
      <c r="J33" s="97">
        <f>ROUND(((SUM(BE119:BE149))*I33),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5" customHeight="1" x14ac:dyDescent="0.2">
      <c r="A34" s="29"/>
      <c r="B34" s="30"/>
      <c r="C34" s="29"/>
      <c r="D34" s="29"/>
      <c r="E34" s="26" t="s">
        <v>40</v>
      </c>
      <c r="F34" s="97">
        <f>ROUND((SUM(BF119:BF149)),  2)</f>
        <v>0</v>
      </c>
      <c r="G34" s="29"/>
      <c r="H34" s="29"/>
      <c r="I34" s="98">
        <v>0.12</v>
      </c>
      <c r="J34" s="97">
        <f>ROUND(((SUM(BF119:BF149))*I34),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5" hidden="1" customHeight="1" x14ac:dyDescent="0.2">
      <c r="A35" s="29"/>
      <c r="B35" s="30"/>
      <c r="C35" s="29"/>
      <c r="D35" s="29"/>
      <c r="E35" s="26" t="s">
        <v>41</v>
      </c>
      <c r="F35" s="97">
        <f>ROUND((SUM(BG119:BG149)),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5" hidden="1" customHeight="1" x14ac:dyDescent="0.2">
      <c r="A36" s="29"/>
      <c r="B36" s="30"/>
      <c r="C36" s="29"/>
      <c r="D36" s="29"/>
      <c r="E36" s="26" t="s">
        <v>42</v>
      </c>
      <c r="F36" s="97">
        <f>ROUND((SUM(BH119:BH149)),  2)</f>
        <v>0</v>
      </c>
      <c r="G36" s="29"/>
      <c r="H36" s="29"/>
      <c r="I36" s="98">
        <v>0.12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5" hidden="1" customHeight="1" x14ac:dyDescent="0.2">
      <c r="A37" s="29"/>
      <c r="B37" s="30"/>
      <c r="C37" s="29"/>
      <c r="D37" s="29"/>
      <c r="E37" s="26" t="s">
        <v>43</v>
      </c>
      <c r="F37" s="97">
        <f>ROUND((SUM(BI119:BI149)),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.0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9"/>
      <c r="D39" s="100" t="s">
        <v>44</v>
      </c>
      <c r="E39" s="57"/>
      <c r="F39" s="57"/>
      <c r="G39" s="101" t="s">
        <v>45</v>
      </c>
      <c r="H39" s="102" t="s">
        <v>46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5" customHeight="1" x14ac:dyDescent="0.2">
      <c r="B41" s="20"/>
      <c r="L41" s="20"/>
    </row>
    <row r="42" spans="1:31" s="1" customFormat="1" ht="14.55" customHeight="1" x14ac:dyDescent="0.2">
      <c r="B42" s="20"/>
      <c r="L42" s="20"/>
    </row>
    <row r="43" spans="1:31" s="1" customFormat="1" ht="14.55" customHeight="1" x14ac:dyDescent="0.2">
      <c r="B43" s="20"/>
      <c r="L43" s="20"/>
    </row>
    <row r="44" spans="1:31" s="1" customFormat="1" ht="14.55" customHeight="1" x14ac:dyDescent="0.2">
      <c r="B44" s="20"/>
      <c r="L44" s="20"/>
    </row>
    <row r="45" spans="1:31" s="1" customFormat="1" ht="14.55" customHeight="1" x14ac:dyDescent="0.2">
      <c r="B45" s="20"/>
      <c r="L45" s="20"/>
    </row>
    <row r="46" spans="1:31" s="1" customFormat="1" ht="14.55" customHeight="1" x14ac:dyDescent="0.2">
      <c r="B46" s="20"/>
      <c r="L46" s="20"/>
    </row>
    <row r="47" spans="1:31" s="1" customFormat="1" ht="14.55" customHeight="1" x14ac:dyDescent="0.2">
      <c r="B47" s="20"/>
      <c r="L47" s="20"/>
    </row>
    <row r="48" spans="1:31" s="1" customFormat="1" ht="14.55" customHeight="1" x14ac:dyDescent="0.2">
      <c r="B48" s="20"/>
      <c r="L48" s="20"/>
    </row>
    <row r="49" spans="1:31" s="1" customFormat="1" ht="14.55" customHeight="1" x14ac:dyDescent="0.2">
      <c r="B49" s="20"/>
      <c r="L49" s="20"/>
    </row>
    <row r="50" spans="1:31" s="2" customFormat="1" ht="14.55" customHeight="1" x14ac:dyDescent="0.2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3.2" x14ac:dyDescent="0.2">
      <c r="A61" s="29"/>
      <c r="B61" s="30"/>
      <c r="C61" s="29"/>
      <c r="D61" s="42" t="s">
        <v>49</v>
      </c>
      <c r="E61" s="32"/>
      <c r="F61" s="105" t="s">
        <v>50</v>
      </c>
      <c r="G61" s="42" t="s">
        <v>49</v>
      </c>
      <c r="H61" s="32"/>
      <c r="I61" s="32"/>
      <c r="J61" s="106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.2" x14ac:dyDescent="0.2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3.2" x14ac:dyDescent="0.2">
      <c r="A76" s="29"/>
      <c r="B76" s="30"/>
      <c r="C76" s="29"/>
      <c r="D76" s="42" t="s">
        <v>49</v>
      </c>
      <c r="E76" s="32"/>
      <c r="F76" s="105" t="s">
        <v>50</v>
      </c>
      <c r="G76" s="42" t="s">
        <v>49</v>
      </c>
      <c r="H76" s="32"/>
      <c r="I76" s="32"/>
      <c r="J76" s="106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.05" customHeight="1" x14ac:dyDescent="0.2">
      <c r="A82" s="29"/>
      <c r="B82" s="30"/>
      <c r="C82" s="21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0" t="str">
        <f>E7</f>
        <v>Výměna turniketů na vstupní recepci objektu Římská 13</v>
      </c>
      <c r="F85" s="231"/>
      <c r="G85" s="231"/>
      <c r="H85" s="23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6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7" t="str">
        <f>E9</f>
        <v>ELI - Elektroinstalace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.0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6" t="s">
        <v>18</v>
      </c>
      <c r="D89" s="29"/>
      <c r="E89" s="29"/>
      <c r="F89" s="24" t="str">
        <f>F12</f>
        <v xml:space="preserve"> </v>
      </c>
      <c r="G89" s="29"/>
      <c r="H89" s="29"/>
      <c r="I89" s="26" t="s">
        <v>20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.0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8" customHeight="1" x14ac:dyDescent="0.2">
      <c r="A91" s="29"/>
      <c r="B91" s="30"/>
      <c r="C91" s="26" t="s">
        <v>21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3" customHeight="1" x14ac:dyDescent="0.2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29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7" t="s">
        <v>92</v>
      </c>
      <c r="D94" s="99"/>
      <c r="E94" s="99"/>
      <c r="F94" s="99"/>
      <c r="G94" s="99"/>
      <c r="H94" s="99"/>
      <c r="I94" s="99"/>
      <c r="J94" s="108" t="s">
        <v>93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9" t="s">
        <v>94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95</v>
      </c>
    </row>
    <row r="97" spans="1:31" s="9" customFormat="1" ht="25.05" customHeight="1" x14ac:dyDescent="0.2">
      <c r="B97" s="110"/>
      <c r="D97" s="111" t="s">
        <v>407</v>
      </c>
      <c r="E97" s="112"/>
      <c r="F97" s="112"/>
      <c r="G97" s="112"/>
      <c r="H97" s="112"/>
      <c r="I97" s="112"/>
      <c r="J97" s="113">
        <f>J120</f>
        <v>0</v>
      </c>
      <c r="L97" s="110"/>
    </row>
    <row r="98" spans="1:31" s="9" customFormat="1" ht="25.05" customHeight="1" x14ac:dyDescent="0.2">
      <c r="B98" s="110"/>
      <c r="D98" s="111" t="s">
        <v>408</v>
      </c>
      <c r="E98" s="112"/>
      <c r="F98" s="112"/>
      <c r="G98" s="112"/>
      <c r="H98" s="112"/>
      <c r="I98" s="112"/>
      <c r="J98" s="113">
        <f>J130</f>
        <v>0</v>
      </c>
      <c r="L98" s="110"/>
    </row>
    <row r="99" spans="1:31" s="9" customFormat="1" ht="25.05" customHeight="1" x14ac:dyDescent="0.2">
      <c r="B99" s="110"/>
      <c r="D99" s="111" t="s">
        <v>409</v>
      </c>
      <c r="E99" s="112"/>
      <c r="F99" s="112"/>
      <c r="G99" s="112"/>
      <c r="H99" s="112"/>
      <c r="I99" s="112"/>
      <c r="J99" s="113">
        <f>J141</f>
        <v>0</v>
      </c>
      <c r="L99" s="110"/>
    </row>
    <row r="100" spans="1:31" s="2" customFormat="1" ht="21.75" customHeight="1" x14ac:dyDescent="0.2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7.05" customHeight="1" x14ac:dyDescent="0.2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7.05" customHeight="1" x14ac:dyDescent="0.2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5.05" customHeight="1" x14ac:dyDescent="0.2">
      <c r="A106" s="29"/>
      <c r="B106" s="30"/>
      <c r="C106" s="21" t="s">
        <v>111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7.0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6" t="s">
        <v>14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30" t="str">
        <f>E7</f>
        <v>Výměna turniketů na vstupní recepci objektu Římská 13</v>
      </c>
      <c r="F109" s="231"/>
      <c r="G109" s="231"/>
      <c r="H109" s="231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6" t="s">
        <v>89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27" t="str">
        <f>E9</f>
        <v>ELI - Elektroinstalace</v>
      </c>
      <c r="F111" s="229"/>
      <c r="G111" s="229"/>
      <c r="H111" s="2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7.0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6" t="s">
        <v>18</v>
      </c>
      <c r="D113" s="29"/>
      <c r="E113" s="29"/>
      <c r="F113" s="24" t="str">
        <f>F12</f>
        <v xml:space="preserve"> </v>
      </c>
      <c r="G113" s="29"/>
      <c r="H113" s="29"/>
      <c r="I113" s="26" t="s">
        <v>20</v>
      </c>
      <c r="J113" s="52" t="str">
        <f>IF(J12="","",J12)</f>
        <v/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7.0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5.8" customHeight="1" x14ac:dyDescent="0.2">
      <c r="A115" s="29"/>
      <c r="B115" s="30"/>
      <c r="C115" s="26" t="s">
        <v>21</v>
      </c>
      <c r="D115" s="29"/>
      <c r="E115" s="29"/>
      <c r="F115" s="24" t="str">
        <f>E15</f>
        <v xml:space="preserve"> </v>
      </c>
      <c r="G115" s="29"/>
      <c r="H115" s="29"/>
      <c r="I115" s="26" t="s">
        <v>26</v>
      </c>
      <c r="J115" s="27" t="str">
        <f>E21</f>
        <v/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3" customHeight="1" x14ac:dyDescent="0.2">
      <c r="A116" s="29"/>
      <c r="B116" s="30"/>
      <c r="C116" s="26" t="s">
        <v>25</v>
      </c>
      <c r="D116" s="29"/>
      <c r="E116" s="29"/>
      <c r="F116" s="24" t="str">
        <f>IF(E18="","",E18)</f>
        <v xml:space="preserve"> </v>
      </c>
      <c r="G116" s="29"/>
      <c r="H116" s="29"/>
      <c r="I116" s="26" t="s">
        <v>29</v>
      </c>
      <c r="J116" s="27" t="str">
        <f>E24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 x14ac:dyDescent="0.2">
      <c r="A118" s="118"/>
      <c r="B118" s="119"/>
      <c r="C118" s="120" t="s">
        <v>112</v>
      </c>
      <c r="D118" s="121" t="s">
        <v>59</v>
      </c>
      <c r="E118" s="121" t="s">
        <v>55</v>
      </c>
      <c r="F118" s="121" t="s">
        <v>56</v>
      </c>
      <c r="G118" s="121" t="s">
        <v>113</v>
      </c>
      <c r="H118" s="121" t="s">
        <v>114</v>
      </c>
      <c r="I118" s="121" t="s">
        <v>115</v>
      </c>
      <c r="J118" s="122" t="s">
        <v>93</v>
      </c>
      <c r="K118" s="123" t="s">
        <v>116</v>
      </c>
      <c r="L118" s="124"/>
      <c r="M118" s="59" t="s">
        <v>1</v>
      </c>
      <c r="N118" s="60" t="s">
        <v>38</v>
      </c>
      <c r="O118" s="60" t="s">
        <v>117</v>
      </c>
      <c r="P118" s="60" t="s">
        <v>118</v>
      </c>
      <c r="Q118" s="60" t="s">
        <v>119</v>
      </c>
      <c r="R118" s="60" t="s">
        <v>120</v>
      </c>
      <c r="S118" s="60" t="s">
        <v>121</v>
      </c>
      <c r="T118" s="61" t="s">
        <v>122</v>
      </c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</row>
    <row r="119" spans="1:65" s="2" customFormat="1" ht="22.95" customHeight="1" x14ac:dyDescent="0.3">
      <c r="A119" s="29"/>
      <c r="B119" s="30"/>
      <c r="C119" s="66" t="s">
        <v>123</v>
      </c>
      <c r="D119" s="29"/>
      <c r="E119" s="29"/>
      <c r="F119" s="29"/>
      <c r="G119" s="29"/>
      <c r="H119" s="29"/>
      <c r="I119" s="29"/>
      <c r="J119" s="125">
        <f>BK119</f>
        <v>0</v>
      </c>
      <c r="K119" s="29"/>
      <c r="L119" s="30"/>
      <c r="M119" s="62"/>
      <c r="N119" s="53"/>
      <c r="O119" s="63"/>
      <c r="P119" s="126">
        <f>P120+P130+P141</f>
        <v>0</v>
      </c>
      <c r="Q119" s="63"/>
      <c r="R119" s="126">
        <f>R120+R130+R141</f>
        <v>0</v>
      </c>
      <c r="S119" s="63"/>
      <c r="T119" s="127">
        <f>T120+T130+T141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73</v>
      </c>
      <c r="AU119" s="17" t="s">
        <v>95</v>
      </c>
      <c r="BK119" s="128">
        <f>BK120+BK130+BK141</f>
        <v>0</v>
      </c>
    </row>
    <row r="120" spans="1:65" s="12" customFormat="1" ht="25.95" customHeight="1" x14ac:dyDescent="0.25">
      <c r="B120" s="129"/>
      <c r="D120" s="130" t="s">
        <v>73</v>
      </c>
      <c r="E120" s="131" t="s">
        <v>410</v>
      </c>
      <c r="F120" s="131" t="s">
        <v>411</v>
      </c>
      <c r="J120" s="132">
        <f>BK120</f>
        <v>0</v>
      </c>
      <c r="L120" s="129"/>
      <c r="M120" s="133"/>
      <c r="N120" s="134"/>
      <c r="O120" s="134"/>
      <c r="P120" s="135">
        <f>SUM(P121:P129)</f>
        <v>0</v>
      </c>
      <c r="Q120" s="134"/>
      <c r="R120" s="135">
        <f>SUM(R121:R129)</f>
        <v>0</v>
      </c>
      <c r="S120" s="134"/>
      <c r="T120" s="136">
        <f>SUM(T121:T129)</f>
        <v>0</v>
      </c>
      <c r="AR120" s="130" t="s">
        <v>82</v>
      </c>
      <c r="AT120" s="137" t="s">
        <v>73</v>
      </c>
      <c r="AU120" s="137" t="s">
        <v>74</v>
      </c>
      <c r="AY120" s="130" t="s">
        <v>126</v>
      </c>
      <c r="BK120" s="138">
        <f>SUM(BK121:BK129)</f>
        <v>0</v>
      </c>
    </row>
    <row r="121" spans="1:65" s="2" customFormat="1" ht="16.5" customHeight="1" x14ac:dyDescent="0.2">
      <c r="A121" s="29"/>
      <c r="B121" s="141"/>
      <c r="C121" s="142" t="s">
        <v>82</v>
      </c>
      <c r="D121" s="142" t="s">
        <v>129</v>
      </c>
      <c r="E121" s="143" t="s">
        <v>82</v>
      </c>
      <c r="F121" s="144" t="s">
        <v>412</v>
      </c>
      <c r="G121" s="145" t="s">
        <v>142</v>
      </c>
      <c r="H121" s="146">
        <v>300</v>
      </c>
      <c r="I121" s="193">
        <v>0</v>
      </c>
      <c r="J121" s="147">
        <f t="shared" ref="J121:J129" si="0">ROUND(I121*H121,2)</f>
        <v>0</v>
      </c>
      <c r="K121" s="148"/>
      <c r="L121" s="30"/>
      <c r="M121" s="149" t="s">
        <v>1</v>
      </c>
      <c r="N121" s="150" t="s">
        <v>39</v>
      </c>
      <c r="O121" s="151">
        <v>0</v>
      </c>
      <c r="P121" s="151">
        <f t="shared" ref="P121:P129" si="1">O121*H121</f>
        <v>0</v>
      </c>
      <c r="Q121" s="151">
        <v>0</v>
      </c>
      <c r="R121" s="151">
        <f t="shared" ref="R121:R129" si="2">Q121*H121</f>
        <v>0</v>
      </c>
      <c r="S121" s="151">
        <v>0</v>
      </c>
      <c r="T121" s="152">
        <f t="shared" ref="T121:T129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3" t="s">
        <v>137</v>
      </c>
      <c r="AT121" s="153" t="s">
        <v>129</v>
      </c>
      <c r="AU121" s="153" t="s">
        <v>82</v>
      </c>
      <c r="AY121" s="17" t="s">
        <v>126</v>
      </c>
      <c r="BE121" s="154">
        <f t="shared" ref="BE121:BE129" si="4">IF(N121="základní",J121,0)</f>
        <v>0</v>
      </c>
      <c r="BF121" s="154">
        <f t="shared" ref="BF121:BF129" si="5">IF(N121="snížená",J121,0)</f>
        <v>0</v>
      </c>
      <c r="BG121" s="154">
        <f t="shared" ref="BG121:BG129" si="6">IF(N121="zákl. přenesená",J121,0)</f>
        <v>0</v>
      </c>
      <c r="BH121" s="154">
        <f t="shared" ref="BH121:BH129" si="7">IF(N121="sníž. přenesená",J121,0)</f>
        <v>0</v>
      </c>
      <c r="BI121" s="154">
        <f t="shared" ref="BI121:BI129" si="8">IF(N121="nulová",J121,0)</f>
        <v>0</v>
      </c>
      <c r="BJ121" s="17" t="s">
        <v>82</v>
      </c>
      <c r="BK121" s="154">
        <f t="shared" ref="BK121:BK129" si="9">ROUND(I121*H121,2)</f>
        <v>0</v>
      </c>
      <c r="BL121" s="17" t="s">
        <v>137</v>
      </c>
      <c r="BM121" s="153" t="s">
        <v>84</v>
      </c>
    </row>
    <row r="122" spans="1:65" s="2" customFormat="1" ht="16.5" customHeight="1" x14ac:dyDescent="0.2">
      <c r="A122" s="29"/>
      <c r="B122" s="141"/>
      <c r="C122" s="142" t="s">
        <v>84</v>
      </c>
      <c r="D122" s="142" t="s">
        <v>129</v>
      </c>
      <c r="E122" s="143" t="s">
        <v>84</v>
      </c>
      <c r="F122" s="144" t="s">
        <v>413</v>
      </c>
      <c r="G122" s="145" t="s">
        <v>142</v>
      </c>
      <c r="H122" s="146">
        <v>120</v>
      </c>
      <c r="I122" s="193">
        <v>0</v>
      </c>
      <c r="J122" s="147">
        <f t="shared" si="0"/>
        <v>0</v>
      </c>
      <c r="K122" s="148"/>
      <c r="L122" s="30"/>
      <c r="M122" s="149" t="s">
        <v>1</v>
      </c>
      <c r="N122" s="150" t="s">
        <v>39</v>
      </c>
      <c r="O122" s="151">
        <v>0</v>
      </c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3" t="s">
        <v>137</v>
      </c>
      <c r="AT122" s="153" t="s">
        <v>129</v>
      </c>
      <c r="AU122" s="153" t="s">
        <v>82</v>
      </c>
      <c r="AY122" s="17" t="s">
        <v>126</v>
      </c>
      <c r="BE122" s="154">
        <f t="shared" si="4"/>
        <v>0</v>
      </c>
      <c r="BF122" s="154">
        <f t="shared" si="5"/>
        <v>0</v>
      </c>
      <c r="BG122" s="154">
        <f t="shared" si="6"/>
        <v>0</v>
      </c>
      <c r="BH122" s="154">
        <f t="shared" si="7"/>
        <v>0</v>
      </c>
      <c r="BI122" s="154">
        <f t="shared" si="8"/>
        <v>0</v>
      </c>
      <c r="BJ122" s="17" t="s">
        <v>82</v>
      </c>
      <c r="BK122" s="154">
        <f t="shared" si="9"/>
        <v>0</v>
      </c>
      <c r="BL122" s="17" t="s">
        <v>137</v>
      </c>
      <c r="BM122" s="153" t="s">
        <v>137</v>
      </c>
    </row>
    <row r="123" spans="1:65" s="2" customFormat="1" ht="16.5" customHeight="1" x14ac:dyDescent="0.2">
      <c r="A123" s="29"/>
      <c r="B123" s="141"/>
      <c r="C123" s="142" t="s">
        <v>139</v>
      </c>
      <c r="D123" s="142" t="s">
        <v>129</v>
      </c>
      <c r="E123" s="143" t="s">
        <v>139</v>
      </c>
      <c r="F123" s="144" t="s">
        <v>414</v>
      </c>
      <c r="G123" s="145" t="s">
        <v>142</v>
      </c>
      <c r="H123" s="146">
        <v>120</v>
      </c>
      <c r="I123" s="193">
        <v>0</v>
      </c>
      <c r="J123" s="147">
        <f t="shared" si="0"/>
        <v>0</v>
      </c>
      <c r="K123" s="148"/>
      <c r="L123" s="30"/>
      <c r="M123" s="149" t="s">
        <v>1</v>
      </c>
      <c r="N123" s="150" t="s">
        <v>39</v>
      </c>
      <c r="O123" s="151">
        <v>0</v>
      </c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3" t="s">
        <v>137</v>
      </c>
      <c r="AT123" s="153" t="s">
        <v>129</v>
      </c>
      <c r="AU123" s="153" t="s">
        <v>82</v>
      </c>
      <c r="AY123" s="17" t="s">
        <v>126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7" t="s">
        <v>82</v>
      </c>
      <c r="BK123" s="154">
        <f t="shared" si="9"/>
        <v>0</v>
      </c>
      <c r="BL123" s="17" t="s">
        <v>137</v>
      </c>
      <c r="BM123" s="153" t="s">
        <v>157</v>
      </c>
    </row>
    <row r="124" spans="1:65" s="2" customFormat="1" ht="16.5" customHeight="1" x14ac:dyDescent="0.2">
      <c r="A124" s="29"/>
      <c r="B124" s="141"/>
      <c r="C124" s="142" t="s">
        <v>137</v>
      </c>
      <c r="D124" s="142" t="s">
        <v>129</v>
      </c>
      <c r="E124" s="143" t="s">
        <v>137</v>
      </c>
      <c r="F124" s="144" t="s">
        <v>415</v>
      </c>
      <c r="G124" s="145" t="s">
        <v>142</v>
      </c>
      <c r="H124" s="146">
        <v>160</v>
      </c>
      <c r="I124" s="193">
        <v>0</v>
      </c>
      <c r="J124" s="147">
        <f t="shared" si="0"/>
        <v>0</v>
      </c>
      <c r="K124" s="148"/>
      <c r="L124" s="30"/>
      <c r="M124" s="149" t="s">
        <v>1</v>
      </c>
      <c r="N124" s="150" t="s">
        <v>39</v>
      </c>
      <c r="O124" s="151">
        <v>0</v>
      </c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3" t="s">
        <v>137</v>
      </c>
      <c r="AT124" s="153" t="s">
        <v>129</v>
      </c>
      <c r="AU124" s="153" t="s">
        <v>82</v>
      </c>
      <c r="AY124" s="17" t="s">
        <v>126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7" t="s">
        <v>82</v>
      </c>
      <c r="BK124" s="154">
        <f t="shared" si="9"/>
        <v>0</v>
      </c>
      <c r="BL124" s="17" t="s">
        <v>137</v>
      </c>
      <c r="BM124" s="153" t="s">
        <v>167</v>
      </c>
    </row>
    <row r="125" spans="1:65" s="2" customFormat="1" ht="16.5" customHeight="1" x14ac:dyDescent="0.2">
      <c r="A125" s="29"/>
      <c r="B125" s="141"/>
      <c r="C125" s="142" t="s">
        <v>150</v>
      </c>
      <c r="D125" s="142" t="s">
        <v>129</v>
      </c>
      <c r="E125" s="143" t="s">
        <v>150</v>
      </c>
      <c r="F125" s="144" t="s">
        <v>416</v>
      </c>
      <c r="G125" s="145" t="s">
        <v>142</v>
      </c>
      <c r="H125" s="146">
        <v>100</v>
      </c>
      <c r="I125" s="193">
        <v>0</v>
      </c>
      <c r="J125" s="147">
        <f t="shared" si="0"/>
        <v>0</v>
      </c>
      <c r="K125" s="148"/>
      <c r="L125" s="30"/>
      <c r="M125" s="149" t="s">
        <v>1</v>
      </c>
      <c r="N125" s="150" t="s">
        <v>39</v>
      </c>
      <c r="O125" s="151">
        <v>0</v>
      </c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137</v>
      </c>
      <c r="AT125" s="153" t="s">
        <v>129</v>
      </c>
      <c r="AU125" s="153" t="s">
        <v>82</v>
      </c>
      <c r="AY125" s="17" t="s">
        <v>126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7" t="s">
        <v>82</v>
      </c>
      <c r="BK125" s="154">
        <f t="shared" si="9"/>
        <v>0</v>
      </c>
      <c r="BL125" s="17" t="s">
        <v>137</v>
      </c>
      <c r="BM125" s="153" t="s">
        <v>174</v>
      </c>
    </row>
    <row r="126" spans="1:65" s="2" customFormat="1" ht="16.5" customHeight="1" x14ac:dyDescent="0.2">
      <c r="A126" s="29"/>
      <c r="B126" s="141"/>
      <c r="C126" s="142" t="s">
        <v>157</v>
      </c>
      <c r="D126" s="142" t="s">
        <v>129</v>
      </c>
      <c r="E126" s="143" t="s">
        <v>157</v>
      </c>
      <c r="F126" s="144" t="s">
        <v>417</v>
      </c>
      <c r="G126" s="145" t="s">
        <v>142</v>
      </c>
      <c r="H126" s="146">
        <v>350</v>
      </c>
      <c r="I126" s="193">
        <v>0</v>
      </c>
      <c r="J126" s="147">
        <f t="shared" si="0"/>
        <v>0</v>
      </c>
      <c r="K126" s="148"/>
      <c r="L126" s="30"/>
      <c r="M126" s="149" t="s">
        <v>1</v>
      </c>
      <c r="N126" s="150" t="s">
        <v>39</v>
      </c>
      <c r="O126" s="151">
        <v>0</v>
      </c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3" t="s">
        <v>137</v>
      </c>
      <c r="AT126" s="153" t="s">
        <v>129</v>
      </c>
      <c r="AU126" s="153" t="s">
        <v>82</v>
      </c>
      <c r="AY126" s="17" t="s">
        <v>126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7" t="s">
        <v>82</v>
      </c>
      <c r="BK126" s="154">
        <f t="shared" si="9"/>
        <v>0</v>
      </c>
      <c r="BL126" s="17" t="s">
        <v>137</v>
      </c>
      <c r="BM126" s="153" t="s">
        <v>8</v>
      </c>
    </row>
    <row r="127" spans="1:65" s="2" customFormat="1" ht="16.5" customHeight="1" x14ac:dyDescent="0.2">
      <c r="A127" s="29"/>
      <c r="B127" s="141"/>
      <c r="C127" s="142" t="s">
        <v>162</v>
      </c>
      <c r="D127" s="142" t="s">
        <v>129</v>
      </c>
      <c r="E127" s="143" t="s">
        <v>162</v>
      </c>
      <c r="F127" s="144" t="s">
        <v>418</v>
      </c>
      <c r="G127" s="145" t="s">
        <v>142</v>
      </c>
      <c r="H127" s="146">
        <v>400</v>
      </c>
      <c r="I127" s="193">
        <v>0</v>
      </c>
      <c r="J127" s="147">
        <f t="shared" si="0"/>
        <v>0</v>
      </c>
      <c r="K127" s="148"/>
      <c r="L127" s="30"/>
      <c r="M127" s="149" t="s">
        <v>1</v>
      </c>
      <c r="N127" s="150" t="s">
        <v>39</v>
      </c>
      <c r="O127" s="151">
        <v>0</v>
      </c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137</v>
      </c>
      <c r="AT127" s="153" t="s">
        <v>129</v>
      </c>
      <c r="AU127" s="153" t="s">
        <v>82</v>
      </c>
      <c r="AY127" s="17" t="s">
        <v>126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7" t="s">
        <v>82</v>
      </c>
      <c r="BK127" s="154">
        <f t="shared" si="9"/>
        <v>0</v>
      </c>
      <c r="BL127" s="17" t="s">
        <v>137</v>
      </c>
      <c r="BM127" s="153" t="s">
        <v>195</v>
      </c>
    </row>
    <row r="128" spans="1:65" s="2" customFormat="1" ht="16.5" customHeight="1" x14ac:dyDescent="0.2">
      <c r="A128" s="29"/>
      <c r="B128" s="141"/>
      <c r="C128" s="142" t="s">
        <v>167</v>
      </c>
      <c r="D128" s="142" t="s">
        <v>129</v>
      </c>
      <c r="E128" s="143" t="s">
        <v>167</v>
      </c>
      <c r="F128" s="144" t="s">
        <v>419</v>
      </c>
      <c r="G128" s="145" t="s">
        <v>142</v>
      </c>
      <c r="H128" s="146">
        <v>12</v>
      </c>
      <c r="I128" s="193">
        <v>0</v>
      </c>
      <c r="J128" s="147">
        <f t="shared" si="0"/>
        <v>0</v>
      </c>
      <c r="K128" s="148"/>
      <c r="L128" s="30"/>
      <c r="M128" s="149" t="s">
        <v>1</v>
      </c>
      <c r="N128" s="150" t="s">
        <v>39</v>
      </c>
      <c r="O128" s="151">
        <v>0</v>
      </c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137</v>
      </c>
      <c r="AT128" s="153" t="s">
        <v>129</v>
      </c>
      <c r="AU128" s="153" t="s">
        <v>82</v>
      </c>
      <c r="AY128" s="17" t="s">
        <v>126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7" t="s">
        <v>82</v>
      </c>
      <c r="BK128" s="154">
        <f t="shared" si="9"/>
        <v>0</v>
      </c>
      <c r="BL128" s="17" t="s">
        <v>137</v>
      </c>
      <c r="BM128" s="153" t="s">
        <v>133</v>
      </c>
    </row>
    <row r="129" spans="1:65" s="2" customFormat="1" ht="24.3" customHeight="1" x14ac:dyDescent="0.2">
      <c r="A129" s="29"/>
      <c r="B129" s="141"/>
      <c r="C129" s="142" t="s">
        <v>127</v>
      </c>
      <c r="D129" s="142" t="s">
        <v>129</v>
      </c>
      <c r="E129" s="143" t="s">
        <v>127</v>
      </c>
      <c r="F129" s="144" t="s">
        <v>420</v>
      </c>
      <c r="G129" s="145" t="s">
        <v>421</v>
      </c>
      <c r="H129" s="146">
        <v>1</v>
      </c>
      <c r="I129" s="193">
        <v>0</v>
      </c>
      <c r="J129" s="147">
        <f t="shared" si="0"/>
        <v>0</v>
      </c>
      <c r="K129" s="148"/>
      <c r="L129" s="30"/>
      <c r="M129" s="149" t="s">
        <v>1</v>
      </c>
      <c r="N129" s="150" t="s">
        <v>39</v>
      </c>
      <c r="O129" s="151">
        <v>0</v>
      </c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137</v>
      </c>
      <c r="AT129" s="153" t="s">
        <v>129</v>
      </c>
      <c r="AU129" s="153" t="s">
        <v>82</v>
      </c>
      <c r="AY129" s="17" t="s">
        <v>126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7" t="s">
        <v>82</v>
      </c>
      <c r="BK129" s="154">
        <f t="shared" si="9"/>
        <v>0</v>
      </c>
      <c r="BL129" s="17" t="s">
        <v>137</v>
      </c>
      <c r="BM129" s="153" t="s">
        <v>220</v>
      </c>
    </row>
    <row r="130" spans="1:65" s="12" customFormat="1" ht="25.95" customHeight="1" x14ac:dyDescent="0.25">
      <c r="B130" s="129"/>
      <c r="D130" s="130" t="s">
        <v>73</v>
      </c>
      <c r="E130" s="131" t="s">
        <v>422</v>
      </c>
      <c r="F130" s="131" t="s">
        <v>423</v>
      </c>
      <c r="J130" s="132">
        <f>BK130</f>
        <v>0</v>
      </c>
      <c r="L130" s="129"/>
      <c r="M130" s="133"/>
      <c r="N130" s="134"/>
      <c r="O130" s="134"/>
      <c r="P130" s="135">
        <f>SUM(P131:P140)</f>
        <v>0</v>
      </c>
      <c r="Q130" s="134"/>
      <c r="R130" s="135">
        <f>SUM(R131:R140)</f>
        <v>0</v>
      </c>
      <c r="S130" s="134"/>
      <c r="T130" s="136">
        <f>SUM(T131:T140)</f>
        <v>0</v>
      </c>
      <c r="AR130" s="130" t="s">
        <v>82</v>
      </c>
      <c r="AT130" s="137" t="s">
        <v>73</v>
      </c>
      <c r="AU130" s="137" t="s">
        <v>74</v>
      </c>
      <c r="AY130" s="130" t="s">
        <v>126</v>
      </c>
      <c r="BK130" s="138">
        <f>SUM(BK131:BK140)</f>
        <v>0</v>
      </c>
    </row>
    <row r="131" spans="1:65" s="2" customFormat="1" ht="16.5" customHeight="1" x14ac:dyDescent="0.2">
      <c r="A131" s="29"/>
      <c r="B131" s="141"/>
      <c r="C131" s="142" t="s">
        <v>174</v>
      </c>
      <c r="D131" s="142" t="s">
        <v>129</v>
      </c>
      <c r="E131" s="143" t="s">
        <v>424</v>
      </c>
      <c r="F131" s="144" t="s">
        <v>425</v>
      </c>
      <c r="G131" s="145" t="s">
        <v>421</v>
      </c>
      <c r="H131" s="146">
        <v>2</v>
      </c>
      <c r="I131" s="193">
        <v>0</v>
      </c>
      <c r="J131" s="147">
        <f t="shared" ref="J131:J140" si="10">ROUND(I131*H131,2)</f>
        <v>0</v>
      </c>
      <c r="K131" s="148"/>
      <c r="L131" s="30"/>
      <c r="M131" s="149" t="s">
        <v>1</v>
      </c>
      <c r="N131" s="150" t="s">
        <v>39</v>
      </c>
      <c r="O131" s="151">
        <v>0</v>
      </c>
      <c r="P131" s="151">
        <f t="shared" ref="P131:P140" si="11">O131*H131</f>
        <v>0</v>
      </c>
      <c r="Q131" s="151">
        <v>0</v>
      </c>
      <c r="R131" s="151">
        <f t="shared" ref="R131:R140" si="12">Q131*H131</f>
        <v>0</v>
      </c>
      <c r="S131" s="151">
        <v>0</v>
      </c>
      <c r="T131" s="152">
        <f t="shared" ref="T131:T140" si="1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137</v>
      </c>
      <c r="AT131" s="153" t="s">
        <v>129</v>
      </c>
      <c r="AU131" s="153" t="s">
        <v>82</v>
      </c>
      <c r="AY131" s="17" t="s">
        <v>126</v>
      </c>
      <c r="BE131" s="154">
        <f t="shared" ref="BE131:BE140" si="14">IF(N131="základní",J131,0)</f>
        <v>0</v>
      </c>
      <c r="BF131" s="154">
        <f t="shared" ref="BF131:BF140" si="15">IF(N131="snížená",J131,0)</f>
        <v>0</v>
      </c>
      <c r="BG131" s="154">
        <f t="shared" ref="BG131:BG140" si="16">IF(N131="zákl. přenesená",J131,0)</f>
        <v>0</v>
      </c>
      <c r="BH131" s="154">
        <f t="shared" ref="BH131:BH140" si="17">IF(N131="sníž. přenesená",J131,0)</f>
        <v>0</v>
      </c>
      <c r="BI131" s="154">
        <f t="shared" ref="BI131:BI140" si="18">IF(N131="nulová",J131,0)</f>
        <v>0</v>
      </c>
      <c r="BJ131" s="17" t="s">
        <v>82</v>
      </c>
      <c r="BK131" s="154">
        <f t="shared" ref="BK131:BK140" si="19">ROUND(I131*H131,2)</f>
        <v>0</v>
      </c>
      <c r="BL131" s="17" t="s">
        <v>137</v>
      </c>
      <c r="BM131" s="153" t="s">
        <v>230</v>
      </c>
    </row>
    <row r="132" spans="1:65" s="2" customFormat="1" ht="16.5" customHeight="1" x14ac:dyDescent="0.2">
      <c r="A132" s="29"/>
      <c r="B132" s="141"/>
      <c r="C132" s="142" t="s">
        <v>178</v>
      </c>
      <c r="D132" s="142" t="s">
        <v>129</v>
      </c>
      <c r="E132" s="143" t="s">
        <v>426</v>
      </c>
      <c r="F132" s="144" t="s">
        <v>427</v>
      </c>
      <c r="G132" s="145" t="s">
        <v>421</v>
      </c>
      <c r="H132" s="146">
        <v>1</v>
      </c>
      <c r="I132" s="193">
        <v>0</v>
      </c>
      <c r="J132" s="147">
        <f t="shared" si="10"/>
        <v>0</v>
      </c>
      <c r="K132" s="148"/>
      <c r="L132" s="30"/>
      <c r="M132" s="149" t="s">
        <v>1</v>
      </c>
      <c r="N132" s="150" t="s">
        <v>39</v>
      </c>
      <c r="O132" s="151">
        <v>0</v>
      </c>
      <c r="P132" s="151">
        <f t="shared" si="11"/>
        <v>0</v>
      </c>
      <c r="Q132" s="151">
        <v>0</v>
      </c>
      <c r="R132" s="151">
        <f t="shared" si="12"/>
        <v>0</v>
      </c>
      <c r="S132" s="151">
        <v>0</v>
      </c>
      <c r="T132" s="152">
        <f t="shared" si="1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137</v>
      </c>
      <c r="AT132" s="153" t="s">
        <v>129</v>
      </c>
      <c r="AU132" s="153" t="s">
        <v>82</v>
      </c>
      <c r="AY132" s="17" t="s">
        <v>126</v>
      </c>
      <c r="BE132" s="154">
        <f t="shared" si="14"/>
        <v>0</v>
      </c>
      <c r="BF132" s="154">
        <f t="shared" si="15"/>
        <v>0</v>
      </c>
      <c r="BG132" s="154">
        <f t="shared" si="16"/>
        <v>0</v>
      </c>
      <c r="BH132" s="154">
        <f t="shared" si="17"/>
        <v>0</v>
      </c>
      <c r="BI132" s="154">
        <f t="shared" si="18"/>
        <v>0</v>
      </c>
      <c r="BJ132" s="17" t="s">
        <v>82</v>
      </c>
      <c r="BK132" s="154">
        <f t="shared" si="19"/>
        <v>0</v>
      </c>
      <c r="BL132" s="17" t="s">
        <v>137</v>
      </c>
      <c r="BM132" s="153" t="s">
        <v>238</v>
      </c>
    </row>
    <row r="133" spans="1:65" s="2" customFormat="1" ht="16.5" customHeight="1" x14ac:dyDescent="0.2">
      <c r="A133" s="29"/>
      <c r="B133" s="141"/>
      <c r="C133" s="142" t="s">
        <v>8</v>
      </c>
      <c r="D133" s="142" t="s">
        <v>129</v>
      </c>
      <c r="E133" s="143" t="s">
        <v>428</v>
      </c>
      <c r="F133" s="144" t="s">
        <v>429</v>
      </c>
      <c r="G133" s="145" t="s">
        <v>421</v>
      </c>
      <c r="H133" s="146">
        <v>2</v>
      </c>
      <c r="I133" s="193">
        <v>0</v>
      </c>
      <c r="J133" s="147">
        <f t="shared" si="10"/>
        <v>0</v>
      </c>
      <c r="K133" s="148"/>
      <c r="L133" s="30"/>
      <c r="M133" s="149" t="s">
        <v>1</v>
      </c>
      <c r="N133" s="150" t="s">
        <v>39</v>
      </c>
      <c r="O133" s="151">
        <v>0</v>
      </c>
      <c r="P133" s="151">
        <f t="shared" si="11"/>
        <v>0</v>
      </c>
      <c r="Q133" s="151">
        <v>0</v>
      </c>
      <c r="R133" s="151">
        <f t="shared" si="12"/>
        <v>0</v>
      </c>
      <c r="S133" s="151">
        <v>0</v>
      </c>
      <c r="T133" s="152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137</v>
      </c>
      <c r="AT133" s="153" t="s">
        <v>129</v>
      </c>
      <c r="AU133" s="153" t="s">
        <v>82</v>
      </c>
      <c r="AY133" s="17" t="s">
        <v>126</v>
      </c>
      <c r="BE133" s="154">
        <f t="shared" si="14"/>
        <v>0</v>
      </c>
      <c r="BF133" s="154">
        <f t="shared" si="15"/>
        <v>0</v>
      </c>
      <c r="BG133" s="154">
        <f t="shared" si="16"/>
        <v>0</v>
      </c>
      <c r="BH133" s="154">
        <f t="shared" si="17"/>
        <v>0</v>
      </c>
      <c r="BI133" s="154">
        <f t="shared" si="18"/>
        <v>0</v>
      </c>
      <c r="BJ133" s="17" t="s">
        <v>82</v>
      </c>
      <c r="BK133" s="154">
        <f t="shared" si="19"/>
        <v>0</v>
      </c>
      <c r="BL133" s="17" t="s">
        <v>137</v>
      </c>
      <c r="BM133" s="153" t="s">
        <v>248</v>
      </c>
    </row>
    <row r="134" spans="1:65" s="2" customFormat="1" ht="33" customHeight="1" x14ac:dyDescent="0.2">
      <c r="A134" s="29"/>
      <c r="B134" s="141"/>
      <c r="C134" s="142" t="s">
        <v>187</v>
      </c>
      <c r="D134" s="142" t="s">
        <v>129</v>
      </c>
      <c r="E134" s="143" t="s">
        <v>430</v>
      </c>
      <c r="F134" s="144" t="s">
        <v>431</v>
      </c>
      <c r="G134" s="145" t="s">
        <v>421</v>
      </c>
      <c r="H134" s="146">
        <v>1</v>
      </c>
      <c r="I134" s="193">
        <v>0</v>
      </c>
      <c r="J134" s="147">
        <f t="shared" si="10"/>
        <v>0</v>
      </c>
      <c r="K134" s="148"/>
      <c r="L134" s="30"/>
      <c r="M134" s="149" t="s">
        <v>1</v>
      </c>
      <c r="N134" s="150" t="s">
        <v>39</v>
      </c>
      <c r="O134" s="151">
        <v>0</v>
      </c>
      <c r="P134" s="151">
        <f t="shared" si="11"/>
        <v>0</v>
      </c>
      <c r="Q134" s="151">
        <v>0</v>
      </c>
      <c r="R134" s="151">
        <f t="shared" si="12"/>
        <v>0</v>
      </c>
      <c r="S134" s="151">
        <v>0</v>
      </c>
      <c r="T134" s="152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137</v>
      </c>
      <c r="AT134" s="153" t="s">
        <v>129</v>
      </c>
      <c r="AU134" s="153" t="s">
        <v>82</v>
      </c>
      <c r="AY134" s="17" t="s">
        <v>126</v>
      </c>
      <c r="BE134" s="154">
        <f t="shared" si="14"/>
        <v>0</v>
      </c>
      <c r="BF134" s="154">
        <f t="shared" si="15"/>
        <v>0</v>
      </c>
      <c r="BG134" s="154">
        <f t="shared" si="16"/>
        <v>0</v>
      </c>
      <c r="BH134" s="154">
        <f t="shared" si="17"/>
        <v>0</v>
      </c>
      <c r="BI134" s="154">
        <f t="shared" si="18"/>
        <v>0</v>
      </c>
      <c r="BJ134" s="17" t="s">
        <v>82</v>
      </c>
      <c r="BK134" s="154">
        <f t="shared" si="19"/>
        <v>0</v>
      </c>
      <c r="BL134" s="17" t="s">
        <v>137</v>
      </c>
      <c r="BM134" s="153" t="s">
        <v>256</v>
      </c>
    </row>
    <row r="135" spans="1:65" s="2" customFormat="1" ht="16.5" customHeight="1" x14ac:dyDescent="0.2">
      <c r="A135" s="29"/>
      <c r="B135" s="141"/>
      <c r="C135" s="142" t="s">
        <v>195</v>
      </c>
      <c r="D135" s="142" t="s">
        <v>129</v>
      </c>
      <c r="E135" s="143" t="s">
        <v>432</v>
      </c>
      <c r="F135" s="144" t="s">
        <v>433</v>
      </c>
      <c r="G135" s="145" t="s">
        <v>421</v>
      </c>
      <c r="H135" s="146">
        <v>1</v>
      </c>
      <c r="I135" s="193">
        <v>0</v>
      </c>
      <c r="J135" s="147">
        <f t="shared" si="10"/>
        <v>0</v>
      </c>
      <c r="K135" s="148"/>
      <c r="L135" s="30"/>
      <c r="M135" s="149" t="s">
        <v>1</v>
      </c>
      <c r="N135" s="150" t="s">
        <v>39</v>
      </c>
      <c r="O135" s="151">
        <v>0</v>
      </c>
      <c r="P135" s="151">
        <f t="shared" si="11"/>
        <v>0</v>
      </c>
      <c r="Q135" s="151">
        <v>0</v>
      </c>
      <c r="R135" s="151">
        <f t="shared" si="12"/>
        <v>0</v>
      </c>
      <c r="S135" s="151">
        <v>0</v>
      </c>
      <c r="T135" s="152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137</v>
      </c>
      <c r="AT135" s="153" t="s">
        <v>129</v>
      </c>
      <c r="AU135" s="153" t="s">
        <v>82</v>
      </c>
      <c r="AY135" s="17" t="s">
        <v>126</v>
      </c>
      <c r="BE135" s="154">
        <f t="shared" si="14"/>
        <v>0</v>
      </c>
      <c r="BF135" s="154">
        <f t="shared" si="15"/>
        <v>0</v>
      </c>
      <c r="BG135" s="154">
        <f t="shared" si="16"/>
        <v>0</v>
      </c>
      <c r="BH135" s="154">
        <f t="shared" si="17"/>
        <v>0</v>
      </c>
      <c r="BI135" s="154">
        <f t="shared" si="18"/>
        <v>0</v>
      </c>
      <c r="BJ135" s="17" t="s">
        <v>82</v>
      </c>
      <c r="BK135" s="154">
        <f t="shared" si="19"/>
        <v>0</v>
      </c>
      <c r="BL135" s="17" t="s">
        <v>137</v>
      </c>
      <c r="BM135" s="153" t="s">
        <v>268</v>
      </c>
    </row>
    <row r="136" spans="1:65" s="2" customFormat="1" ht="24.3" customHeight="1" x14ac:dyDescent="0.2">
      <c r="A136" s="29"/>
      <c r="B136" s="141"/>
      <c r="C136" s="142" t="s">
        <v>202</v>
      </c>
      <c r="D136" s="142" t="s">
        <v>129</v>
      </c>
      <c r="E136" s="143" t="s">
        <v>434</v>
      </c>
      <c r="F136" s="144" t="s">
        <v>435</v>
      </c>
      <c r="G136" s="145" t="s">
        <v>421</v>
      </c>
      <c r="H136" s="146">
        <v>4</v>
      </c>
      <c r="I136" s="193">
        <v>0</v>
      </c>
      <c r="J136" s="147">
        <f t="shared" si="10"/>
        <v>0</v>
      </c>
      <c r="K136" s="148"/>
      <c r="L136" s="30"/>
      <c r="M136" s="149" t="s">
        <v>1</v>
      </c>
      <c r="N136" s="150" t="s">
        <v>39</v>
      </c>
      <c r="O136" s="151">
        <v>0</v>
      </c>
      <c r="P136" s="151">
        <f t="shared" si="11"/>
        <v>0</v>
      </c>
      <c r="Q136" s="151">
        <v>0</v>
      </c>
      <c r="R136" s="151">
        <f t="shared" si="12"/>
        <v>0</v>
      </c>
      <c r="S136" s="151">
        <v>0</v>
      </c>
      <c r="T136" s="152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137</v>
      </c>
      <c r="AT136" s="153" t="s">
        <v>129</v>
      </c>
      <c r="AU136" s="153" t="s">
        <v>82</v>
      </c>
      <c r="AY136" s="17" t="s">
        <v>126</v>
      </c>
      <c r="BE136" s="154">
        <f t="shared" si="14"/>
        <v>0</v>
      </c>
      <c r="BF136" s="154">
        <f t="shared" si="15"/>
        <v>0</v>
      </c>
      <c r="BG136" s="154">
        <f t="shared" si="16"/>
        <v>0</v>
      </c>
      <c r="BH136" s="154">
        <f t="shared" si="17"/>
        <v>0</v>
      </c>
      <c r="BI136" s="154">
        <f t="shared" si="18"/>
        <v>0</v>
      </c>
      <c r="BJ136" s="17" t="s">
        <v>82</v>
      </c>
      <c r="BK136" s="154">
        <f t="shared" si="19"/>
        <v>0</v>
      </c>
      <c r="BL136" s="17" t="s">
        <v>137</v>
      </c>
      <c r="BM136" s="153" t="s">
        <v>276</v>
      </c>
    </row>
    <row r="137" spans="1:65" s="2" customFormat="1" ht="16.5" customHeight="1" x14ac:dyDescent="0.2">
      <c r="A137" s="29"/>
      <c r="B137" s="141"/>
      <c r="C137" s="142" t="s">
        <v>133</v>
      </c>
      <c r="D137" s="142" t="s">
        <v>129</v>
      </c>
      <c r="E137" s="143" t="s">
        <v>436</v>
      </c>
      <c r="F137" s="144" t="s">
        <v>437</v>
      </c>
      <c r="G137" s="145" t="s">
        <v>421</v>
      </c>
      <c r="H137" s="146">
        <v>1</v>
      </c>
      <c r="I137" s="193">
        <v>0</v>
      </c>
      <c r="J137" s="147">
        <f t="shared" si="10"/>
        <v>0</v>
      </c>
      <c r="K137" s="148"/>
      <c r="L137" s="30"/>
      <c r="M137" s="149" t="s">
        <v>1</v>
      </c>
      <c r="N137" s="150" t="s">
        <v>39</v>
      </c>
      <c r="O137" s="151">
        <v>0</v>
      </c>
      <c r="P137" s="151">
        <f t="shared" si="11"/>
        <v>0</v>
      </c>
      <c r="Q137" s="151">
        <v>0</v>
      </c>
      <c r="R137" s="151">
        <f t="shared" si="12"/>
        <v>0</v>
      </c>
      <c r="S137" s="151">
        <v>0</v>
      </c>
      <c r="T137" s="152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137</v>
      </c>
      <c r="AT137" s="153" t="s">
        <v>129</v>
      </c>
      <c r="AU137" s="153" t="s">
        <v>82</v>
      </c>
      <c r="AY137" s="17" t="s">
        <v>126</v>
      </c>
      <c r="BE137" s="154">
        <f t="shared" si="14"/>
        <v>0</v>
      </c>
      <c r="BF137" s="154">
        <f t="shared" si="15"/>
        <v>0</v>
      </c>
      <c r="BG137" s="154">
        <f t="shared" si="16"/>
        <v>0</v>
      </c>
      <c r="BH137" s="154">
        <f t="shared" si="17"/>
        <v>0</v>
      </c>
      <c r="BI137" s="154">
        <f t="shared" si="18"/>
        <v>0</v>
      </c>
      <c r="BJ137" s="17" t="s">
        <v>82</v>
      </c>
      <c r="BK137" s="154">
        <f t="shared" si="19"/>
        <v>0</v>
      </c>
      <c r="BL137" s="17" t="s">
        <v>137</v>
      </c>
      <c r="BM137" s="153" t="s">
        <v>206</v>
      </c>
    </row>
    <row r="138" spans="1:65" s="2" customFormat="1" ht="16.5" customHeight="1" x14ac:dyDescent="0.2">
      <c r="A138" s="29"/>
      <c r="B138" s="141"/>
      <c r="C138" s="142" t="s">
        <v>214</v>
      </c>
      <c r="D138" s="142" t="s">
        <v>129</v>
      </c>
      <c r="E138" s="143" t="s">
        <v>438</v>
      </c>
      <c r="F138" s="144" t="s">
        <v>439</v>
      </c>
      <c r="G138" s="145" t="s">
        <v>421</v>
      </c>
      <c r="H138" s="146">
        <v>3</v>
      </c>
      <c r="I138" s="193">
        <v>0</v>
      </c>
      <c r="J138" s="147">
        <f t="shared" si="10"/>
        <v>0</v>
      </c>
      <c r="K138" s="148"/>
      <c r="L138" s="30"/>
      <c r="M138" s="149" t="s">
        <v>1</v>
      </c>
      <c r="N138" s="150" t="s">
        <v>39</v>
      </c>
      <c r="O138" s="151">
        <v>0</v>
      </c>
      <c r="P138" s="151">
        <f t="shared" si="11"/>
        <v>0</v>
      </c>
      <c r="Q138" s="151">
        <v>0</v>
      </c>
      <c r="R138" s="151">
        <f t="shared" si="12"/>
        <v>0</v>
      </c>
      <c r="S138" s="151">
        <v>0</v>
      </c>
      <c r="T138" s="152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137</v>
      </c>
      <c r="AT138" s="153" t="s">
        <v>129</v>
      </c>
      <c r="AU138" s="153" t="s">
        <v>82</v>
      </c>
      <c r="AY138" s="17" t="s">
        <v>126</v>
      </c>
      <c r="BE138" s="154">
        <f t="shared" si="14"/>
        <v>0</v>
      </c>
      <c r="BF138" s="154">
        <f t="shared" si="15"/>
        <v>0</v>
      </c>
      <c r="BG138" s="154">
        <f t="shared" si="16"/>
        <v>0</v>
      </c>
      <c r="BH138" s="154">
        <f t="shared" si="17"/>
        <v>0</v>
      </c>
      <c r="BI138" s="154">
        <f t="shared" si="18"/>
        <v>0</v>
      </c>
      <c r="BJ138" s="17" t="s">
        <v>82</v>
      </c>
      <c r="BK138" s="154">
        <f t="shared" si="19"/>
        <v>0</v>
      </c>
      <c r="BL138" s="17" t="s">
        <v>137</v>
      </c>
      <c r="BM138" s="153" t="s">
        <v>294</v>
      </c>
    </row>
    <row r="139" spans="1:65" s="2" customFormat="1" ht="16.5" customHeight="1" x14ac:dyDescent="0.2">
      <c r="A139" s="29"/>
      <c r="B139" s="141"/>
      <c r="C139" s="142" t="s">
        <v>220</v>
      </c>
      <c r="D139" s="142" t="s">
        <v>129</v>
      </c>
      <c r="E139" s="143" t="s">
        <v>440</v>
      </c>
      <c r="F139" s="144" t="s">
        <v>441</v>
      </c>
      <c r="G139" s="145" t="s">
        <v>421</v>
      </c>
      <c r="H139" s="146">
        <v>10</v>
      </c>
      <c r="I139" s="193">
        <v>0</v>
      </c>
      <c r="J139" s="147">
        <f t="shared" si="10"/>
        <v>0</v>
      </c>
      <c r="K139" s="148"/>
      <c r="L139" s="30"/>
      <c r="M139" s="149" t="s">
        <v>1</v>
      </c>
      <c r="N139" s="150" t="s">
        <v>39</v>
      </c>
      <c r="O139" s="151">
        <v>0</v>
      </c>
      <c r="P139" s="151">
        <f t="shared" si="11"/>
        <v>0</v>
      </c>
      <c r="Q139" s="151">
        <v>0</v>
      </c>
      <c r="R139" s="151">
        <f t="shared" si="12"/>
        <v>0</v>
      </c>
      <c r="S139" s="151">
        <v>0</v>
      </c>
      <c r="T139" s="152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137</v>
      </c>
      <c r="AT139" s="153" t="s">
        <v>129</v>
      </c>
      <c r="AU139" s="153" t="s">
        <v>82</v>
      </c>
      <c r="AY139" s="17" t="s">
        <v>126</v>
      </c>
      <c r="BE139" s="154">
        <f t="shared" si="14"/>
        <v>0</v>
      </c>
      <c r="BF139" s="154">
        <f t="shared" si="15"/>
        <v>0</v>
      </c>
      <c r="BG139" s="154">
        <f t="shared" si="16"/>
        <v>0</v>
      </c>
      <c r="BH139" s="154">
        <f t="shared" si="17"/>
        <v>0</v>
      </c>
      <c r="BI139" s="154">
        <f t="shared" si="18"/>
        <v>0</v>
      </c>
      <c r="BJ139" s="17" t="s">
        <v>82</v>
      </c>
      <c r="BK139" s="154">
        <f t="shared" si="19"/>
        <v>0</v>
      </c>
      <c r="BL139" s="17" t="s">
        <v>137</v>
      </c>
      <c r="BM139" s="153" t="s">
        <v>304</v>
      </c>
    </row>
    <row r="140" spans="1:65" s="2" customFormat="1" ht="16.5" customHeight="1" x14ac:dyDescent="0.2">
      <c r="A140" s="29"/>
      <c r="B140" s="141"/>
      <c r="C140" s="142" t="s">
        <v>225</v>
      </c>
      <c r="D140" s="142" t="s">
        <v>129</v>
      </c>
      <c r="E140" s="143" t="s">
        <v>174</v>
      </c>
      <c r="F140" s="144" t="s">
        <v>442</v>
      </c>
      <c r="G140" s="145" t="s">
        <v>363</v>
      </c>
      <c r="H140" s="146">
        <v>1</v>
      </c>
      <c r="I140" s="193">
        <v>0</v>
      </c>
      <c r="J140" s="147">
        <f t="shared" si="10"/>
        <v>0</v>
      </c>
      <c r="K140" s="148"/>
      <c r="L140" s="30"/>
      <c r="M140" s="149" t="s">
        <v>1</v>
      </c>
      <c r="N140" s="150" t="s">
        <v>39</v>
      </c>
      <c r="O140" s="151">
        <v>0</v>
      </c>
      <c r="P140" s="151">
        <f t="shared" si="11"/>
        <v>0</v>
      </c>
      <c r="Q140" s="151">
        <v>0</v>
      </c>
      <c r="R140" s="151">
        <f t="shared" si="12"/>
        <v>0</v>
      </c>
      <c r="S140" s="151">
        <v>0</v>
      </c>
      <c r="T140" s="152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137</v>
      </c>
      <c r="AT140" s="153" t="s">
        <v>129</v>
      </c>
      <c r="AU140" s="153" t="s">
        <v>82</v>
      </c>
      <c r="AY140" s="17" t="s">
        <v>126</v>
      </c>
      <c r="BE140" s="154">
        <f t="shared" si="14"/>
        <v>0</v>
      </c>
      <c r="BF140" s="154">
        <f t="shared" si="15"/>
        <v>0</v>
      </c>
      <c r="BG140" s="154">
        <f t="shared" si="16"/>
        <v>0</v>
      </c>
      <c r="BH140" s="154">
        <f t="shared" si="17"/>
        <v>0</v>
      </c>
      <c r="BI140" s="154">
        <f t="shared" si="18"/>
        <v>0</v>
      </c>
      <c r="BJ140" s="17" t="s">
        <v>82</v>
      </c>
      <c r="BK140" s="154">
        <f t="shared" si="19"/>
        <v>0</v>
      </c>
      <c r="BL140" s="17" t="s">
        <v>137</v>
      </c>
      <c r="BM140" s="153" t="s">
        <v>317</v>
      </c>
    </row>
    <row r="141" spans="1:65" s="12" customFormat="1" ht="25.95" customHeight="1" x14ac:dyDescent="0.25">
      <c r="B141" s="129"/>
      <c r="D141" s="130" t="s">
        <v>73</v>
      </c>
      <c r="E141" s="131" t="s">
        <v>443</v>
      </c>
      <c r="F141" s="131" t="s">
        <v>444</v>
      </c>
      <c r="J141" s="132">
        <f>BK141</f>
        <v>0</v>
      </c>
      <c r="L141" s="129"/>
      <c r="M141" s="133"/>
      <c r="N141" s="134"/>
      <c r="O141" s="134"/>
      <c r="P141" s="135">
        <f>SUM(P142:P149)</f>
        <v>0</v>
      </c>
      <c r="Q141" s="134"/>
      <c r="R141" s="135">
        <f>SUM(R142:R149)</f>
        <v>0</v>
      </c>
      <c r="S141" s="134"/>
      <c r="T141" s="136">
        <f>SUM(T142:T149)</f>
        <v>0</v>
      </c>
      <c r="AR141" s="130" t="s">
        <v>82</v>
      </c>
      <c r="AT141" s="137" t="s">
        <v>73</v>
      </c>
      <c r="AU141" s="137" t="s">
        <v>74</v>
      </c>
      <c r="AY141" s="130" t="s">
        <v>126</v>
      </c>
      <c r="BK141" s="138">
        <f>SUM(BK142:BK149)</f>
        <v>0</v>
      </c>
    </row>
    <row r="142" spans="1:65" s="2" customFormat="1" ht="16.5" customHeight="1" x14ac:dyDescent="0.2">
      <c r="A142" s="29"/>
      <c r="B142" s="141"/>
      <c r="C142" s="142" t="s">
        <v>230</v>
      </c>
      <c r="D142" s="142" t="s">
        <v>129</v>
      </c>
      <c r="E142" s="143" t="s">
        <v>445</v>
      </c>
      <c r="F142" s="144" t="s">
        <v>446</v>
      </c>
      <c r="G142" s="145" t="s">
        <v>363</v>
      </c>
      <c r="H142" s="146">
        <v>1</v>
      </c>
      <c r="I142" s="193">
        <v>0</v>
      </c>
      <c r="J142" s="147">
        <f t="shared" ref="J142:J149" si="20">ROUND(I142*H142,2)</f>
        <v>0</v>
      </c>
      <c r="K142" s="148"/>
      <c r="L142" s="30"/>
      <c r="M142" s="149" t="s">
        <v>1</v>
      </c>
      <c r="N142" s="150" t="s">
        <v>39</v>
      </c>
      <c r="O142" s="151">
        <v>0</v>
      </c>
      <c r="P142" s="151">
        <f t="shared" ref="P142:P149" si="21">O142*H142</f>
        <v>0</v>
      </c>
      <c r="Q142" s="151">
        <v>0</v>
      </c>
      <c r="R142" s="151">
        <f t="shared" ref="R142:R149" si="22">Q142*H142</f>
        <v>0</v>
      </c>
      <c r="S142" s="151">
        <v>0</v>
      </c>
      <c r="T142" s="152">
        <f t="shared" ref="T142:T149" si="2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137</v>
      </c>
      <c r="AT142" s="153" t="s">
        <v>129</v>
      </c>
      <c r="AU142" s="153" t="s">
        <v>82</v>
      </c>
      <c r="AY142" s="17" t="s">
        <v>126</v>
      </c>
      <c r="BE142" s="154">
        <f t="shared" ref="BE142:BE149" si="24">IF(N142="základní",J142,0)</f>
        <v>0</v>
      </c>
      <c r="BF142" s="154">
        <f t="shared" ref="BF142:BF149" si="25">IF(N142="snížená",J142,0)</f>
        <v>0</v>
      </c>
      <c r="BG142" s="154">
        <f t="shared" ref="BG142:BG149" si="26">IF(N142="zákl. přenesená",J142,0)</f>
        <v>0</v>
      </c>
      <c r="BH142" s="154">
        <f t="shared" ref="BH142:BH149" si="27">IF(N142="sníž. přenesená",J142,0)</f>
        <v>0</v>
      </c>
      <c r="BI142" s="154">
        <f t="shared" ref="BI142:BI149" si="28">IF(N142="nulová",J142,0)</f>
        <v>0</v>
      </c>
      <c r="BJ142" s="17" t="s">
        <v>82</v>
      </c>
      <c r="BK142" s="154">
        <f t="shared" ref="BK142:BK149" si="29">ROUND(I142*H142,2)</f>
        <v>0</v>
      </c>
      <c r="BL142" s="17" t="s">
        <v>137</v>
      </c>
      <c r="BM142" s="153" t="s">
        <v>325</v>
      </c>
    </row>
    <row r="143" spans="1:65" s="2" customFormat="1" ht="16.5" customHeight="1" x14ac:dyDescent="0.2">
      <c r="A143" s="29"/>
      <c r="B143" s="141"/>
      <c r="C143" s="142" t="s">
        <v>7</v>
      </c>
      <c r="D143" s="142" t="s">
        <v>129</v>
      </c>
      <c r="E143" s="143" t="s">
        <v>447</v>
      </c>
      <c r="F143" s="144" t="s">
        <v>448</v>
      </c>
      <c r="G143" s="145" t="s">
        <v>363</v>
      </c>
      <c r="H143" s="146">
        <v>1</v>
      </c>
      <c r="I143" s="193">
        <v>0</v>
      </c>
      <c r="J143" s="147">
        <f t="shared" si="20"/>
        <v>0</v>
      </c>
      <c r="K143" s="148"/>
      <c r="L143" s="30"/>
      <c r="M143" s="149" t="s">
        <v>1</v>
      </c>
      <c r="N143" s="150" t="s">
        <v>39</v>
      </c>
      <c r="O143" s="151">
        <v>0</v>
      </c>
      <c r="P143" s="151">
        <f t="shared" si="21"/>
        <v>0</v>
      </c>
      <c r="Q143" s="151">
        <v>0</v>
      </c>
      <c r="R143" s="151">
        <f t="shared" si="22"/>
        <v>0</v>
      </c>
      <c r="S143" s="151">
        <v>0</v>
      </c>
      <c r="T143" s="152">
        <f t="shared" si="2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137</v>
      </c>
      <c r="AT143" s="153" t="s">
        <v>129</v>
      </c>
      <c r="AU143" s="153" t="s">
        <v>82</v>
      </c>
      <c r="AY143" s="17" t="s">
        <v>126</v>
      </c>
      <c r="BE143" s="154">
        <f t="shared" si="24"/>
        <v>0</v>
      </c>
      <c r="BF143" s="154">
        <f t="shared" si="25"/>
        <v>0</v>
      </c>
      <c r="BG143" s="154">
        <f t="shared" si="26"/>
        <v>0</v>
      </c>
      <c r="BH143" s="154">
        <f t="shared" si="27"/>
        <v>0</v>
      </c>
      <c r="BI143" s="154">
        <f t="shared" si="28"/>
        <v>0</v>
      </c>
      <c r="BJ143" s="17" t="s">
        <v>82</v>
      </c>
      <c r="BK143" s="154">
        <f t="shared" si="29"/>
        <v>0</v>
      </c>
      <c r="BL143" s="17" t="s">
        <v>137</v>
      </c>
      <c r="BM143" s="153" t="s">
        <v>336</v>
      </c>
    </row>
    <row r="144" spans="1:65" s="2" customFormat="1" ht="16.5" customHeight="1" x14ac:dyDescent="0.2">
      <c r="A144" s="29"/>
      <c r="B144" s="141"/>
      <c r="C144" s="142" t="s">
        <v>238</v>
      </c>
      <c r="D144" s="142" t="s">
        <v>129</v>
      </c>
      <c r="E144" s="143" t="s">
        <v>449</v>
      </c>
      <c r="F144" s="144" t="s">
        <v>460</v>
      </c>
      <c r="G144" s="145" t="s">
        <v>363</v>
      </c>
      <c r="H144" s="146">
        <v>1</v>
      </c>
      <c r="I144" s="193">
        <v>0</v>
      </c>
      <c r="J144" s="147">
        <f t="shared" si="20"/>
        <v>0</v>
      </c>
      <c r="K144" s="148"/>
      <c r="L144" s="30"/>
      <c r="M144" s="149" t="s">
        <v>1</v>
      </c>
      <c r="N144" s="150" t="s">
        <v>39</v>
      </c>
      <c r="O144" s="151">
        <v>0</v>
      </c>
      <c r="P144" s="151">
        <f t="shared" si="21"/>
        <v>0</v>
      </c>
      <c r="Q144" s="151">
        <v>0</v>
      </c>
      <c r="R144" s="151">
        <f t="shared" si="22"/>
        <v>0</v>
      </c>
      <c r="S144" s="151">
        <v>0</v>
      </c>
      <c r="T144" s="152">
        <f t="shared" si="2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137</v>
      </c>
      <c r="AT144" s="153" t="s">
        <v>129</v>
      </c>
      <c r="AU144" s="153" t="s">
        <v>82</v>
      </c>
      <c r="AY144" s="17" t="s">
        <v>126</v>
      </c>
      <c r="BE144" s="154">
        <f t="shared" si="24"/>
        <v>0</v>
      </c>
      <c r="BF144" s="154">
        <f t="shared" si="25"/>
        <v>0</v>
      </c>
      <c r="BG144" s="154">
        <f t="shared" si="26"/>
        <v>0</v>
      </c>
      <c r="BH144" s="154">
        <f t="shared" si="27"/>
        <v>0</v>
      </c>
      <c r="BI144" s="154">
        <f t="shared" si="28"/>
        <v>0</v>
      </c>
      <c r="BJ144" s="17" t="s">
        <v>82</v>
      </c>
      <c r="BK144" s="154">
        <f t="shared" si="29"/>
        <v>0</v>
      </c>
      <c r="BL144" s="17" t="s">
        <v>137</v>
      </c>
      <c r="BM144" s="153" t="s">
        <v>348</v>
      </c>
    </row>
    <row r="145" spans="1:65" s="2" customFormat="1" ht="16.5" customHeight="1" x14ac:dyDescent="0.2">
      <c r="A145" s="29"/>
      <c r="B145" s="141"/>
      <c r="C145" s="142" t="s">
        <v>244</v>
      </c>
      <c r="D145" s="142" t="s">
        <v>129</v>
      </c>
      <c r="E145" s="143" t="s">
        <v>450</v>
      </c>
      <c r="F145" s="144" t="s">
        <v>451</v>
      </c>
      <c r="G145" s="145" t="s">
        <v>363</v>
      </c>
      <c r="H145" s="146">
        <v>1</v>
      </c>
      <c r="I145" s="193">
        <v>0</v>
      </c>
      <c r="J145" s="147">
        <f t="shared" si="20"/>
        <v>0</v>
      </c>
      <c r="K145" s="148"/>
      <c r="L145" s="30"/>
      <c r="M145" s="149" t="s">
        <v>1</v>
      </c>
      <c r="N145" s="150" t="s">
        <v>39</v>
      </c>
      <c r="O145" s="151">
        <v>0</v>
      </c>
      <c r="P145" s="151">
        <f t="shared" si="21"/>
        <v>0</v>
      </c>
      <c r="Q145" s="151">
        <v>0</v>
      </c>
      <c r="R145" s="151">
        <f t="shared" si="22"/>
        <v>0</v>
      </c>
      <c r="S145" s="151">
        <v>0</v>
      </c>
      <c r="T145" s="152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137</v>
      </c>
      <c r="AT145" s="153" t="s">
        <v>129</v>
      </c>
      <c r="AU145" s="153" t="s">
        <v>82</v>
      </c>
      <c r="AY145" s="17" t="s">
        <v>126</v>
      </c>
      <c r="BE145" s="154">
        <f t="shared" si="24"/>
        <v>0</v>
      </c>
      <c r="BF145" s="154">
        <f t="shared" si="25"/>
        <v>0</v>
      </c>
      <c r="BG145" s="154">
        <f t="shared" si="26"/>
        <v>0</v>
      </c>
      <c r="BH145" s="154">
        <f t="shared" si="27"/>
        <v>0</v>
      </c>
      <c r="BI145" s="154">
        <f t="shared" si="28"/>
        <v>0</v>
      </c>
      <c r="BJ145" s="17" t="s">
        <v>82</v>
      </c>
      <c r="BK145" s="154">
        <f t="shared" si="29"/>
        <v>0</v>
      </c>
      <c r="BL145" s="17" t="s">
        <v>137</v>
      </c>
      <c r="BM145" s="153" t="s">
        <v>360</v>
      </c>
    </row>
    <row r="146" spans="1:65" s="2" customFormat="1" ht="16.5" customHeight="1" x14ac:dyDescent="0.2">
      <c r="A146" s="29"/>
      <c r="B146" s="141"/>
      <c r="C146" s="142" t="s">
        <v>248</v>
      </c>
      <c r="D146" s="142" t="s">
        <v>129</v>
      </c>
      <c r="E146" s="143" t="s">
        <v>452</v>
      </c>
      <c r="F146" s="144" t="s">
        <v>453</v>
      </c>
      <c r="G146" s="145" t="s">
        <v>363</v>
      </c>
      <c r="H146" s="146">
        <v>1</v>
      </c>
      <c r="I146" s="193">
        <v>0</v>
      </c>
      <c r="J146" s="147">
        <f t="shared" si="20"/>
        <v>0</v>
      </c>
      <c r="K146" s="148"/>
      <c r="L146" s="30"/>
      <c r="M146" s="149" t="s">
        <v>1</v>
      </c>
      <c r="N146" s="150" t="s">
        <v>39</v>
      </c>
      <c r="O146" s="151">
        <v>0</v>
      </c>
      <c r="P146" s="151">
        <f t="shared" si="21"/>
        <v>0</v>
      </c>
      <c r="Q146" s="151">
        <v>0</v>
      </c>
      <c r="R146" s="151">
        <f t="shared" si="22"/>
        <v>0</v>
      </c>
      <c r="S146" s="151">
        <v>0</v>
      </c>
      <c r="T146" s="152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137</v>
      </c>
      <c r="AT146" s="153" t="s">
        <v>129</v>
      </c>
      <c r="AU146" s="153" t="s">
        <v>82</v>
      </c>
      <c r="AY146" s="17" t="s">
        <v>126</v>
      </c>
      <c r="BE146" s="154">
        <f t="shared" si="24"/>
        <v>0</v>
      </c>
      <c r="BF146" s="154">
        <f t="shared" si="25"/>
        <v>0</v>
      </c>
      <c r="BG146" s="154">
        <f t="shared" si="26"/>
        <v>0</v>
      </c>
      <c r="BH146" s="154">
        <f t="shared" si="27"/>
        <v>0</v>
      </c>
      <c r="BI146" s="154">
        <f t="shared" si="28"/>
        <v>0</v>
      </c>
      <c r="BJ146" s="17" t="s">
        <v>82</v>
      </c>
      <c r="BK146" s="154">
        <f t="shared" si="29"/>
        <v>0</v>
      </c>
      <c r="BL146" s="17" t="s">
        <v>137</v>
      </c>
      <c r="BM146" s="153" t="s">
        <v>369</v>
      </c>
    </row>
    <row r="147" spans="1:65" s="2" customFormat="1" ht="16.5" customHeight="1" x14ac:dyDescent="0.2">
      <c r="A147" s="29"/>
      <c r="B147" s="141"/>
      <c r="C147" s="142" t="s">
        <v>252</v>
      </c>
      <c r="D147" s="142" t="s">
        <v>129</v>
      </c>
      <c r="E147" s="143" t="s">
        <v>454</v>
      </c>
      <c r="F147" s="144" t="s">
        <v>455</v>
      </c>
      <c r="G147" s="145" t="s">
        <v>363</v>
      </c>
      <c r="H147" s="146">
        <v>1</v>
      </c>
      <c r="I147" s="193">
        <v>0</v>
      </c>
      <c r="J147" s="147">
        <f t="shared" si="20"/>
        <v>0</v>
      </c>
      <c r="K147" s="148"/>
      <c r="L147" s="30"/>
      <c r="M147" s="149" t="s">
        <v>1</v>
      </c>
      <c r="N147" s="150" t="s">
        <v>39</v>
      </c>
      <c r="O147" s="151">
        <v>0</v>
      </c>
      <c r="P147" s="151">
        <f t="shared" si="21"/>
        <v>0</v>
      </c>
      <c r="Q147" s="151">
        <v>0</v>
      </c>
      <c r="R147" s="151">
        <f t="shared" si="22"/>
        <v>0</v>
      </c>
      <c r="S147" s="151">
        <v>0</v>
      </c>
      <c r="T147" s="152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137</v>
      </c>
      <c r="AT147" s="153" t="s">
        <v>129</v>
      </c>
      <c r="AU147" s="153" t="s">
        <v>82</v>
      </c>
      <c r="AY147" s="17" t="s">
        <v>126</v>
      </c>
      <c r="BE147" s="154">
        <f t="shared" si="24"/>
        <v>0</v>
      </c>
      <c r="BF147" s="154">
        <f t="shared" si="25"/>
        <v>0</v>
      </c>
      <c r="BG147" s="154">
        <f t="shared" si="26"/>
        <v>0</v>
      </c>
      <c r="BH147" s="154">
        <f t="shared" si="27"/>
        <v>0</v>
      </c>
      <c r="BI147" s="154">
        <f t="shared" si="28"/>
        <v>0</v>
      </c>
      <c r="BJ147" s="17" t="s">
        <v>82</v>
      </c>
      <c r="BK147" s="154">
        <f t="shared" si="29"/>
        <v>0</v>
      </c>
      <c r="BL147" s="17" t="s">
        <v>137</v>
      </c>
      <c r="BM147" s="153" t="s">
        <v>377</v>
      </c>
    </row>
    <row r="148" spans="1:65" s="2" customFormat="1" ht="16.5" customHeight="1" x14ac:dyDescent="0.2">
      <c r="A148" s="29"/>
      <c r="B148" s="141"/>
      <c r="C148" s="142" t="s">
        <v>256</v>
      </c>
      <c r="D148" s="142" t="s">
        <v>129</v>
      </c>
      <c r="E148" s="143" t="s">
        <v>456</v>
      </c>
      <c r="F148" s="144" t="s">
        <v>457</v>
      </c>
      <c r="G148" s="145" t="s">
        <v>363</v>
      </c>
      <c r="H148" s="146">
        <v>1</v>
      </c>
      <c r="I148" s="193">
        <v>0</v>
      </c>
      <c r="J148" s="147">
        <f t="shared" si="20"/>
        <v>0</v>
      </c>
      <c r="K148" s="148"/>
      <c r="L148" s="30"/>
      <c r="M148" s="149" t="s">
        <v>1</v>
      </c>
      <c r="N148" s="150" t="s">
        <v>39</v>
      </c>
      <c r="O148" s="151">
        <v>0</v>
      </c>
      <c r="P148" s="151">
        <f t="shared" si="21"/>
        <v>0</v>
      </c>
      <c r="Q148" s="151">
        <v>0</v>
      </c>
      <c r="R148" s="151">
        <f t="shared" si="22"/>
        <v>0</v>
      </c>
      <c r="S148" s="151">
        <v>0</v>
      </c>
      <c r="T148" s="152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137</v>
      </c>
      <c r="AT148" s="153" t="s">
        <v>129</v>
      </c>
      <c r="AU148" s="153" t="s">
        <v>82</v>
      </c>
      <c r="AY148" s="17" t="s">
        <v>126</v>
      </c>
      <c r="BE148" s="154">
        <f t="shared" si="24"/>
        <v>0</v>
      </c>
      <c r="BF148" s="154">
        <f t="shared" si="25"/>
        <v>0</v>
      </c>
      <c r="BG148" s="154">
        <f t="shared" si="26"/>
        <v>0</v>
      </c>
      <c r="BH148" s="154">
        <f t="shared" si="27"/>
        <v>0</v>
      </c>
      <c r="BI148" s="154">
        <f t="shared" si="28"/>
        <v>0</v>
      </c>
      <c r="BJ148" s="17" t="s">
        <v>82</v>
      </c>
      <c r="BK148" s="154">
        <f t="shared" si="29"/>
        <v>0</v>
      </c>
      <c r="BL148" s="17" t="s">
        <v>137</v>
      </c>
      <c r="BM148" s="153" t="s">
        <v>385</v>
      </c>
    </row>
    <row r="149" spans="1:65" s="2" customFormat="1" ht="16.5" customHeight="1" x14ac:dyDescent="0.2">
      <c r="A149" s="29"/>
      <c r="B149" s="141"/>
      <c r="C149" s="142" t="s">
        <v>262</v>
      </c>
      <c r="D149" s="142" t="s">
        <v>129</v>
      </c>
      <c r="E149" s="143" t="s">
        <v>458</v>
      </c>
      <c r="F149" s="144" t="s">
        <v>459</v>
      </c>
      <c r="G149" s="145" t="s">
        <v>363</v>
      </c>
      <c r="H149" s="146">
        <v>1</v>
      </c>
      <c r="I149" s="193">
        <v>0</v>
      </c>
      <c r="J149" s="147">
        <f t="shared" si="20"/>
        <v>0</v>
      </c>
      <c r="K149" s="148"/>
      <c r="L149" s="30"/>
      <c r="M149" s="189" t="s">
        <v>1</v>
      </c>
      <c r="N149" s="190" t="s">
        <v>39</v>
      </c>
      <c r="O149" s="191">
        <v>0</v>
      </c>
      <c r="P149" s="191">
        <f t="shared" si="21"/>
        <v>0</v>
      </c>
      <c r="Q149" s="191">
        <v>0</v>
      </c>
      <c r="R149" s="191">
        <f t="shared" si="22"/>
        <v>0</v>
      </c>
      <c r="S149" s="191">
        <v>0</v>
      </c>
      <c r="T149" s="192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137</v>
      </c>
      <c r="AT149" s="153" t="s">
        <v>129</v>
      </c>
      <c r="AU149" s="153" t="s">
        <v>82</v>
      </c>
      <c r="AY149" s="17" t="s">
        <v>126</v>
      </c>
      <c r="BE149" s="154">
        <f t="shared" si="24"/>
        <v>0</v>
      </c>
      <c r="BF149" s="154">
        <f t="shared" si="25"/>
        <v>0</v>
      </c>
      <c r="BG149" s="154">
        <f t="shared" si="26"/>
        <v>0</v>
      </c>
      <c r="BH149" s="154">
        <f t="shared" si="27"/>
        <v>0</v>
      </c>
      <c r="BI149" s="154">
        <f t="shared" si="28"/>
        <v>0</v>
      </c>
      <c r="BJ149" s="17" t="s">
        <v>82</v>
      </c>
      <c r="BK149" s="154">
        <f t="shared" si="29"/>
        <v>0</v>
      </c>
      <c r="BL149" s="17" t="s">
        <v>137</v>
      </c>
      <c r="BM149" s="153" t="s">
        <v>393</v>
      </c>
    </row>
    <row r="150" spans="1:65" s="2" customFormat="1" ht="7.05" customHeight="1" x14ac:dyDescent="0.2">
      <c r="A150" s="29"/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sheetProtection sheet="1" objects="1" scenarios="1"/>
  <protectedRanges>
    <protectedRange sqref="I121:I149" name="Oblast2"/>
    <protectedRange sqref="I121:I149" name="Oblast7"/>
  </protectedRanges>
  <autoFilter ref="C118:K149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ARS - Stavební část</vt:lpstr>
      <vt:lpstr>ELI - Elektroinstalace</vt:lpstr>
      <vt:lpstr>'ARS - Stavební část'!Názvy_tisku</vt:lpstr>
      <vt:lpstr>'ELI - Elektroinstalace'!Názvy_tisku</vt:lpstr>
      <vt:lpstr>'Rekapitulace stavby'!Názvy_tisku</vt:lpstr>
      <vt:lpstr>'ARS - Stavební část'!Oblast_tisku</vt:lpstr>
      <vt:lpstr>'ELI - Elektroinstalace'!Oblast_tisku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Šimůnek</dc:creator>
  <cp:lastModifiedBy>Janíčková Iva</cp:lastModifiedBy>
  <dcterms:created xsi:type="dcterms:W3CDTF">2024-02-09T12:56:08Z</dcterms:created>
  <dcterms:modified xsi:type="dcterms:W3CDTF">2024-06-25T07:58:13Z</dcterms:modified>
</cp:coreProperties>
</file>