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E:\Projekty\030 Pobytová odlehčovací služba Zábřeh\4 DPS\7 Export\"/>
    </mc:Choice>
  </mc:AlternateContent>
  <xr:revisionPtr revIDLastSave="0" documentId="8_{D3133CF2-9AA3-4B88-9B3F-C3A748E5E5E1}" xr6:coauthVersionLast="47" xr6:coauthVersionMax="47" xr10:uidLastSave="{00000000-0000-0000-0000-000000000000}"/>
  <workbookProtection workbookAlgorithmName="SHA-512" workbookHashValue="eUt0WqywNcgTBqxIQ4ldrt87q4csOfkHZSzfb8C3QSILjK3Ghng5LfMZPreeNjHA26ebig4crgUW28azSj9z6w==" workbookSaltValue="NTAhIaUYC3c1LYa9FKm22g==" workbookSpinCount="100000" lockStructure="1"/>
  <bookViews>
    <workbookView xWindow="-110" yWindow="-110" windowWidth="38620" windowHeight="21100" tabRatio="815" firstSheet="11" activeTab="27" xr2:uid="{00000000-000D-0000-FFFF-FFFF00000000}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dešťové...'!$C$125:$K$144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VZT'!$C$132:$K$226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rozpočtové...'!$C$121:$K$159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dešťové...'!$C$109:$K$144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VZT'!$C$116:$K$226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rozpočtové...'!$C$109:$K$159</definedName>
    <definedName name="_xlnm.Print_Area" localSheetId="12">'ZP - Zařizovací předměty'!$C$4:$J$76,'ZP - Zařizovací předměty'!$C$82:$J$103,'ZP - Zařizovací předměty'!$C$109:$K$270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9" l="1"/>
  <c r="J37" i="28"/>
  <c r="J36" i="28"/>
  <c r="AY125" i="1" s="1"/>
  <c r="J35" i="28"/>
  <c r="AX125" i="1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J37" i="26"/>
  <c r="J36" i="26"/>
  <c r="AY123" i="1" s="1"/>
  <c r="J35" i="26"/>
  <c r="AX123" i="1" s="1"/>
  <c r="BI154" i="26"/>
  <c r="BH154" i="26"/>
  <c r="BG154" i="26"/>
  <c r="BF154" i="26"/>
  <c r="T154" i="26"/>
  <c r="T153" i="26"/>
  <c r="R154" i="26"/>
  <c r="R153" i="26" s="1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 s="1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 s="1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 s="1"/>
  <c r="J37" i="24"/>
  <c r="J36" i="24"/>
  <c r="AY121" i="1" s="1"/>
  <c r="J35" i="24"/>
  <c r="AX121" i="1" s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 s="1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 s="1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 s="1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 s="1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 s="1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 s="1"/>
  <c r="J41" i="20"/>
  <c r="J40" i="20"/>
  <c r="AY117" i="1"/>
  <c r="J39" i="20"/>
  <c r="AX117" i="1" s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 s="1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 s="1"/>
  <c r="E7" i="19"/>
  <c r="E113" i="19" s="1"/>
  <c r="J41" i="18"/>
  <c r="J40" i="18"/>
  <c r="AY115" i="1" s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 s="1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 s="1"/>
  <c r="E7" i="17"/>
  <c r="E113" i="17" s="1"/>
  <c r="J41" i="16"/>
  <c r="J40" i="16"/>
  <c r="AY113" i="1" s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 s="1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 s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 s="1"/>
  <c r="J21" i="15"/>
  <c r="J16" i="15"/>
  <c r="J128" i="15" s="1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 s="1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 s="1"/>
  <c r="J21" i="11"/>
  <c r="J16" i="11"/>
  <c r="J93" i="11" s="1"/>
  <c r="E7" i="11"/>
  <c r="E117" i="11"/>
  <c r="J41" i="10"/>
  <c r="J40" i="10"/>
  <c r="AY106" i="1" s="1"/>
  <c r="J39" i="10"/>
  <c r="AX106" i="1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P138" i="10" s="1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 s="1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J41" i="8"/>
  <c r="J40" i="8"/>
  <c r="AY104" i="1" s="1"/>
  <c r="J39" i="8"/>
  <c r="AX104" i="1" s="1"/>
  <c r="BI203" i="8"/>
  <c r="BH203" i="8"/>
  <c r="BG203" i="8"/>
  <c r="BF203" i="8"/>
  <c r="T203" i="8"/>
  <c r="R203" i="8"/>
  <c r="R201" i="8" s="1"/>
  <c r="R200" i="8" s="1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 s="1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 s="1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 s="1"/>
  <c r="BI226" i="5"/>
  <c r="BH226" i="5"/>
  <c r="BG226" i="5"/>
  <c r="BF226" i="5"/>
  <c r="T226" i="5"/>
  <c r="T225" i="5" s="1"/>
  <c r="T224" i="5" s="1"/>
  <c r="R226" i="5"/>
  <c r="R225" i="5" s="1"/>
  <c r="R224" i="5" s="1"/>
  <c r="P226" i="5"/>
  <c r="P225" i="5" s="1"/>
  <c r="P224" i="5" s="1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 s="1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 s="1"/>
  <c r="J41" i="3"/>
  <c r="J40" i="3"/>
  <c r="AY98" i="1"/>
  <c r="J39" i="3"/>
  <c r="AX98" i="1" s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 s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 s="1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F2061" i="2"/>
  <c r="T2061" i="2"/>
  <c r="R2061" i="2"/>
  <c r="P2061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BK2062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4" i="10"/>
  <c r="J135" i="10"/>
  <c r="J134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0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1" i="10"/>
  <c r="BK139" i="10"/>
  <c r="BK135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3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3" i="10"/>
  <c r="BK137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7" i="5"/>
  <c r="BK204" i="5"/>
  <c r="J155" i="5"/>
  <c r="BK205" i="5"/>
  <c r="J171" i="5"/>
  <c r="BK210" i="5"/>
  <c r="J165" i="5"/>
  <c r="J215" i="5"/>
  <c r="J200" i="5"/>
  <c r="J198" i="5"/>
  <c r="BK181" i="5"/>
  <c r="BK165" i="5"/>
  <c r="BK226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6" i="10"/>
  <c r="BK143" i="10"/>
  <c r="BK141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59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1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6" i="5"/>
  <c r="BK173" i="5"/>
  <c r="BK136" i="5"/>
  <c r="BK175" i="5"/>
  <c r="BK177" i="8"/>
  <c r="J179" i="8"/>
  <c r="J134" i="8"/>
  <c r="J173" i="8"/>
  <c r="BK166" i="9"/>
  <c r="J166" i="9"/>
  <c r="J147" i="9"/>
  <c r="BK153" i="9"/>
  <c r="BK142" i="10"/>
  <c r="J133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62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2" i="10"/>
  <c r="BK128" i="10"/>
  <c r="J143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1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0" i="5"/>
  <c r="J217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6" i="10"/>
  <c r="BK131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1" i="5"/>
  <c r="BK167" i="5"/>
  <c r="BK145" i="5"/>
  <c r="J166" i="5"/>
  <c r="BK187" i="5"/>
  <c r="J204" i="5"/>
  <c r="J186" i="5"/>
  <c r="BK168" i="5"/>
  <c r="J216" i="5"/>
  <c r="BK208" i="5"/>
  <c r="J189" i="5"/>
  <c r="BK219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2" i="10"/>
  <c r="J129" i="10"/>
  <c r="J142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19" i="5"/>
  <c r="BK164" i="5"/>
  <c r="J156" i="5"/>
  <c r="BK214" i="5"/>
  <c r="BK222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7" i="10"/>
  <c r="BK140" i="10"/>
  <c r="J140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59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3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39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8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44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1" i="5"/>
  <c r="J205" i="5"/>
  <c r="BK154" i="5"/>
  <c r="BK163" i="5"/>
  <c r="BK155" i="5"/>
  <c r="J149" i="5"/>
  <c r="J185" i="5"/>
  <c r="J206" i="5"/>
  <c r="J163" i="5"/>
  <c r="BK141" i="5"/>
  <c r="BK211" i="5"/>
  <c r="J191" i="5"/>
  <c r="J222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1" i="10"/>
  <c r="BK144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8" i="28"/>
  <c r="BK140" i="28"/>
  <c r="F36" i="2" l="1"/>
  <c r="F37" i="2"/>
  <c r="F35" i="2"/>
  <c r="BB96" i="1" s="1"/>
  <c r="P136" i="4"/>
  <c r="P266" i="2"/>
  <c r="BK865" i="2"/>
  <c r="J865" i="2" s="1"/>
  <c r="J101" i="2" s="1"/>
  <c r="R1373" i="2"/>
  <c r="R1714" i="2"/>
  <c r="R1848" i="2"/>
  <c r="R1902" i="2"/>
  <c r="R2156" i="2"/>
  <c r="P2229" i="2"/>
  <c r="BK2307" i="2"/>
  <c r="J2307" i="2" s="1"/>
  <c r="J119" i="2" s="1"/>
  <c r="BK2366" i="2"/>
  <c r="J2366" i="2" s="1"/>
  <c r="J120" i="2" s="1"/>
  <c r="BK139" i="3"/>
  <c r="J139" i="3" s="1"/>
  <c r="J102" i="3" s="1"/>
  <c r="T139" i="3"/>
  <c r="T474" i="3"/>
  <c r="R548" i="3"/>
  <c r="P173" i="4"/>
  <c r="T252" i="4"/>
  <c r="BK261" i="4"/>
  <c r="J261" i="4" s="1"/>
  <c r="J110" i="4" s="1"/>
  <c r="R166" i="7"/>
  <c r="T169" i="8"/>
  <c r="BK201" i="8"/>
  <c r="J201" i="8" s="1"/>
  <c r="J107" i="8" s="1"/>
  <c r="P127" i="10"/>
  <c r="P126" i="10"/>
  <c r="AU106" i="1"/>
  <c r="R138" i="11"/>
  <c r="BK235" i="11"/>
  <c r="J235" i="11" s="1"/>
  <c r="J107" i="11" s="1"/>
  <c r="R173" i="12"/>
  <c r="BK254" i="12"/>
  <c r="J254" i="12" s="1"/>
  <c r="J108" i="12" s="1"/>
  <c r="R137" i="13"/>
  <c r="BK176" i="14"/>
  <c r="J176" i="14" s="1"/>
  <c r="J102" i="14" s="1"/>
  <c r="T193" i="14"/>
  <c r="R143" i="15"/>
  <c r="BK158" i="15"/>
  <c r="J158" i="15" s="1"/>
  <c r="J106" i="15" s="1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 s="1"/>
  <c r="J100" i="24" s="1"/>
  <c r="P302" i="25"/>
  <c r="P358" i="25"/>
  <c r="P357" i="25"/>
  <c r="BK124" i="27"/>
  <c r="T184" i="27"/>
  <c r="P409" i="2"/>
  <c r="BK1525" i="2"/>
  <c r="J1525" i="2" s="1"/>
  <c r="J108" i="2" s="1"/>
  <c r="BK1788" i="2"/>
  <c r="J1788" i="2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 s="1"/>
  <c r="J102" i="8" s="1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 s="1"/>
  <c r="J107" i="15" s="1"/>
  <c r="T161" i="15"/>
  <c r="R201" i="15"/>
  <c r="BK138" i="16"/>
  <c r="J138" i="16" s="1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 s="1"/>
  <c r="BK286" i="25"/>
  <c r="J286" i="25" s="1"/>
  <c r="J100" i="25" s="1"/>
  <c r="BK332" i="25"/>
  <c r="J332" i="25" s="1"/>
  <c r="J103" i="25" s="1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260" i="4" s="1"/>
  <c r="P152" i="5"/>
  <c r="BK160" i="6"/>
  <c r="J160" i="6" s="1"/>
  <c r="J104" i="6" s="1"/>
  <c r="R131" i="7"/>
  <c r="R130" i="7" s="1"/>
  <c r="R129" i="7" s="1"/>
  <c r="BK131" i="9"/>
  <c r="J131" i="9" s="1"/>
  <c r="J102" i="9" s="1"/>
  <c r="BK138" i="10"/>
  <c r="J138" i="10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 s="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T146" i="5"/>
  <c r="R178" i="5"/>
  <c r="R160" i="6"/>
  <c r="T131" i="7"/>
  <c r="BK169" i="8"/>
  <c r="J169" i="8"/>
  <c r="J104" i="8" s="1"/>
  <c r="R169" i="8"/>
  <c r="R126" i="13"/>
  <c r="BK129" i="14"/>
  <c r="J129" i="14" s="1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8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 s="1"/>
  <c r="T2064" i="2"/>
  <c r="T159" i="3"/>
  <c r="BK548" i="3"/>
  <c r="J548" i="3" s="1"/>
  <c r="J112" i="3" s="1"/>
  <c r="R142" i="4"/>
  <c r="R252" i="4"/>
  <c r="R261" i="4"/>
  <c r="P135" i="5"/>
  <c r="R146" i="5"/>
  <c r="T152" i="5"/>
  <c r="T160" i="5"/>
  <c r="T218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 s="1"/>
  <c r="J102" i="18" s="1"/>
  <c r="P142" i="18"/>
  <c r="T146" i="18"/>
  <c r="BK175" i="19"/>
  <c r="J175" i="19"/>
  <c r="J103" i="19" s="1"/>
  <c r="T135" i="24"/>
  <c r="T124" i="24" s="1"/>
  <c r="R302" i="25"/>
  <c r="BK122" i="26"/>
  <c r="BK145" i="2"/>
  <c r="T266" i="2"/>
  <c r="P865" i="2"/>
  <c r="BK1322" i="2"/>
  <c r="J1322" i="2"/>
  <c r="J103" i="2" s="1"/>
  <c r="T1373" i="2"/>
  <c r="BK1920" i="2"/>
  <c r="J1920" i="2" s="1"/>
  <c r="J114" i="2" s="1"/>
  <c r="BK2156" i="2"/>
  <c r="J2156" i="2"/>
  <c r="J116" i="2" s="1"/>
  <c r="T2156" i="2"/>
  <c r="R2264" i="2"/>
  <c r="BK2375" i="2"/>
  <c r="J2375" i="2"/>
  <c r="J121" i="2" s="1"/>
  <c r="BK159" i="3"/>
  <c r="J159" i="3" s="1"/>
  <c r="J106" i="3" s="1"/>
  <c r="P508" i="3"/>
  <c r="P507" i="3" s="1"/>
  <c r="R173" i="4"/>
  <c r="R255" i="4"/>
  <c r="BK135" i="5"/>
  <c r="BK152" i="5"/>
  <c r="J152" i="5"/>
  <c r="J104" i="5" s="1"/>
  <c r="T178" i="5"/>
  <c r="T131" i="6"/>
  <c r="T130" i="6"/>
  <c r="T129" i="6" s="1"/>
  <c r="BK131" i="7"/>
  <c r="J131" i="7" s="1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 s="1"/>
  <c r="AU119" i="1" s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8" i="5"/>
  <c r="R131" i="6"/>
  <c r="R130" i="6" s="1"/>
  <c r="R129" i="6" s="1"/>
  <c r="P131" i="7"/>
  <c r="R133" i="8"/>
  <c r="R132" i="8" s="1"/>
  <c r="R131" i="8" s="1"/>
  <c r="T156" i="9"/>
  <c r="BK127" i="10"/>
  <c r="J127" i="10" s="1"/>
  <c r="J101" i="10" s="1"/>
  <c r="BK160" i="11"/>
  <c r="T235" i="11"/>
  <c r="T138" i="12"/>
  <c r="P221" i="12"/>
  <c r="T269" i="12"/>
  <c r="T136" i="15"/>
  <c r="BK154" i="15"/>
  <c r="J154" i="15"/>
  <c r="J105" i="15" s="1"/>
  <c r="P161" i="15"/>
  <c r="R161" i="15"/>
  <c r="P201" i="15"/>
  <c r="T128" i="17"/>
  <c r="R131" i="18"/>
  <c r="R130" i="18" s="1"/>
  <c r="R129" i="18" s="1"/>
  <c r="BK128" i="19"/>
  <c r="J128" i="19" s="1"/>
  <c r="J101" i="19" s="1"/>
  <c r="T175" i="19"/>
  <c r="BK127" i="20"/>
  <c r="J127" i="20" s="1"/>
  <c r="J101" i="20" s="1"/>
  <c r="P126" i="21"/>
  <c r="P125" i="21"/>
  <c r="AU118" i="1"/>
  <c r="R122" i="23"/>
  <c r="R121" i="23" s="1"/>
  <c r="R147" i="24"/>
  <c r="R146" i="24" s="1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/>
  <c r="J113" i="2" s="1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 s="1"/>
  <c r="J107" i="4" s="1"/>
  <c r="T264" i="4"/>
  <c r="P160" i="5"/>
  <c r="BK218" i="5"/>
  <c r="J218" i="5" s="1"/>
  <c r="J107" i="5" s="1"/>
  <c r="BK131" i="6"/>
  <c r="T138" i="10"/>
  <c r="T173" i="12"/>
  <c r="R254" i="12"/>
  <c r="P126" i="13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 s="1"/>
  <c r="J103" i="22" s="1"/>
  <c r="R135" i="24"/>
  <c r="R124" i="24"/>
  <c r="P332" i="25"/>
  <c r="BK143" i="26"/>
  <c r="J143" i="26" s="1"/>
  <c r="J99" i="26" s="1"/>
  <c r="R124" i="27"/>
  <c r="P184" i="27"/>
  <c r="P202" i="27"/>
  <c r="P132" i="28"/>
  <c r="T147" i="28"/>
  <c r="R409" i="2"/>
  <c r="R1525" i="2"/>
  <c r="P1707" i="2"/>
  <c r="R1707" i="2"/>
  <c r="T1707" i="2"/>
  <c r="R1920" i="2"/>
  <c r="BK2264" i="2"/>
  <c r="J2264" i="2"/>
  <c r="J118" i="2" s="1"/>
  <c r="P2375" i="2"/>
  <c r="P146" i="3"/>
  <c r="P474" i="3"/>
  <c r="P158" i="3" s="1"/>
  <c r="T503" i="3"/>
  <c r="BK565" i="3"/>
  <c r="J565" i="3" s="1"/>
  <c r="J113" i="3" s="1"/>
  <c r="P166" i="7"/>
  <c r="T131" i="9"/>
  <c r="T130" i="9"/>
  <c r="T129" i="9" s="1"/>
  <c r="P156" i="9"/>
  <c r="R138" i="10"/>
  <c r="T160" i="11"/>
  <c r="T260" i="13"/>
  <c r="BK201" i="14"/>
  <c r="BK128" i="14" s="1"/>
  <c r="J128" i="14" s="1"/>
  <c r="J100" i="14" s="1"/>
  <c r="BK136" i="15"/>
  <c r="R150" i="15"/>
  <c r="BK167" i="15"/>
  <c r="J167" i="15"/>
  <c r="J108" i="15"/>
  <c r="BK201" i="15"/>
  <c r="J201" i="15"/>
  <c r="J110" i="15" s="1"/>
  <c r="P149" i="16"/>
  <c r="T150" i="18"/>
  <c r="BK132" i="20"/>
  <c r="J132" i="20" s="1"/>
  <c r="J102" i="20" s="1"/>
  <c r="R148" i="22"/>
  <c r="BK122" i="23"/>
  <c r="BK121" i="23" s="1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/>
  <c r="J109" i="2" s="1"/>
  <c r="T1788" i="2"/>
  <c r="P1902" i="2"/>
  <c r="BK2064" i="2"/>
  <c r="J2064" i="2"/>
  <c r="J115" i="2" s="1"/>
  <c r="P159" i="3"/>
  <c r="BK503" i="3"/>
  <c r="J503" i="3" s="1"/>
  <c r="J108" i="3" s="1"/>
  <c r="T548" i="3"/>
  <c r="T547" i="3"/>
  <c r="T173" i="4"/>
  <c r="BK264" i="4"/>
  <c r="J264" i="4" s="1"/>
  <c r="J111" i="4" s="1"/>
  <c r="T135" i="5"/>
  <c r="T134" i="5" s="1"/>
  <c r="T133" i="5" s="1"/>
  <c r="BK160" i="5"/>
  <c r="J160" i="5" s="1"/>
  <c r="J105" i="5" s="1"/>
  <c r="P133" i="8"/>
  <c r="P132" i="8" s="1"/>
  <c r="R156" i="9"/>
  <c r="R127" i="10"/>
  <c r="R126" i="10"/>
  <c r="T138" i="11"/>
  <c r="T137" i="11"/>
  <c r="T131" i="11" s="1"/>
  <c r="R235" i="11"/>
  <c r="BK197" i="12"/>
  <c r="T254" i="12"/>
  <c r="BK126" i="13"/>
  <c r="BK260" i="13"/>
  <c r="BK125" i="13" s="1"/>
  <c r="J260" i="13"/>
  <c r="J102" i="13" s="1"/>
  <c r="T129" i="14"/>
  <c r="R201" i="14"/>
  <c r="BK145" i="17"/>
  <c r="J145" i="17" s="1"/>
  <c r="J102" i="17" s="1"/>
  <c r="T142" i="18"/>
  <c r="BK149" i="19"/>
  <c r="J149" i="19" s="1"/>
  <c r="J102" i="19" s="1"/>
  <c r="R127" i="20"/>
  <c r="R126" i="20" s="1"/>
  <c r="T147" i="24"/>
  <c r="T146" i="24" s="1"/>
  <c r="T302" i="25"/>
  <c r="BK132" i="28"/>
  <c r="J132" i="28"/>
  <c r="J99" i="28" s="1"/>
  <c r="P153" i="28"/>
  <c r="T145" i="2"/>
  <c r="T1095" i="2"/>
  <c r="P1322" i="2"/>
  <c r="BK1463" i="2"/>
  <c r="J1463" i="2"/>
  <c r="J107" i="2" s="1"/>
  <c r="BK1714" i="2"/>
  <c r="J1714" i="2" s="1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R134" i="5" s="1"/>
  <c r="R133" i="5" s="1"/>
  <c r="BK178" i="5"/>
  <c r="J178" i="5" s="1"/>
  <c r="J106" i="5" s="1"/>
  <c r="T133" i="8"/>
  <c r="T132" i="8"/>
  <c r="T201" i="8"/>
  <c r="T200" i="8" s="1"/>
  <c r="R131" i="9"/>
  <c r="R130" i="9" s="1"/>
  <c r="R129" i="9" s="1"/>
  <c r="R138" i="12"/>
  <c r="R137" i="12" s="1"/>
  <c r="R133" i="12" s="1"/>
  <c r="BK221" i="12"/>
  <c r="J221" i="12" s="1"/>
  <c r="J107" i="12" s="1"/>
  <c r="R269" i="12"/>
  <c r="R260" i="13"/>
  <c r="T176" i="14"/>
  <c r="R138" i="16"/>
  <c r="BK128" i="17"/>
  <c r="J128" i="17"/>
  <c r="J101" i="17" s="1"/>
  <c r="T145" i="17"/>
  <c r="BK142" i="18"/>
  <c r="J142" i="18" s="1"/>
  <c r="J103" i="18" s="1"/>
  <c r="P146" i="18"/>
  <c r="R175" i="19"/>
  <c r="T148" i="22"/>
  <c r="P147" i="24"/>
  <c r="P146" i="24" s="1"/>
  <c r="T128" i="25"/>
  <c r="R286" i="25"/>
  <c r="BK325" i="25"/>
  <c r="J325" i="25" s="1"/>
  <c r="J102" i="25" s="1"/>
  <c r="BK358" i="25"/>
  <c r="J358" i="25" s="1"/>
  <c r="J106" i="25" s="1"/>
  <c r="P122" i="26"/>
  <c r="P124" i="27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 s="1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 s="1"/>
  <c r="J103" i="6" s="1"/>
  <c r="BK264" i="27"/>
  <c r="J264" i="27"/>
  <c r="J102" i="27" s="1"/>
  <c r="BK137" i="4"/>
  <c r="J137" i="4" s="1"/>
  <c r="J102" i="4" s="1"/>
  <c r="BK139" i="4"/>
  <c r="J139" i="4" s="1"/>
  <c r="J103" i="4" s="1"/>
  <c r="BK2394" i="2"/>
  <c r="J2394" i="2" s="1"/>
  <c r="J123" i="2" s="1"/>
  <c r="BK164" i="8"/>
  <c r="J164" i="8" s="1"/>
  <c r="J103" i="8" s="1"/>
  <c r="BK198" i="8"/>
  <c r="J198" i="8" s="1"/>
  <c r="J105" i="8" s="1"/>
  <c r="BK225" i="5"/>
  <c r="J225" i="5"/>
  <c r="J109" i="5"/>
  <c r="BK167" i="9"/>
  <c r="J167" i="9" s="1"/>
  <c r="J105" i="9" s="1"/>
  <c r="BK125" i="24"/>
  <c r="J125" i="24" s="1"/>
  <c r="J98" i="24" s="1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 s="1"/>
  <c r="BK147" i="16"/>
  <c r="J147" i="16" s="1"/>
  <c r="J103" i="16" s="1"/>
  <c r="BK153" i="26"/>
  <c r="J153" i="26"/>
  <c r="J100" i="26" s="1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 s="1"/>
  <c r="J102" i="11" s="1"/>
  <c r="BK135" i="12"/>
  <c r="J135" i="12" s="1"/>
  <c r="J102" i="12" s="1"/>
  <c r="BK355" i="25"/>
  <c r="J355" i="25" s="1"/>
  <c r="J104" i="25" s="1"/>
  <c r="F123" i="10"/>
  <c r="BE126" i="28"/>
  <c r="BE141" i="28"/>
  <c r="BE152" i="28"/>
  <c r="BE127" i="28"/>
  <c r="BE136" i="28"/>
  <c r="BE139" i="28"/>
  <c r="J124" i="27"/>
  <c r="J98" i="27" s="1"/>
  <c r="BE135" i="28"/>
  <c r="BE138" i="28"/>
  <c r="BE149" i="28"/>
  <c r="BE155" i="28"/>
  <c r="BE159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8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 s="1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 s="1"/>
  <c r="J105" i="25" s="1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 s="1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 s="1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 s="1"/>
  <c r="J100" i="22" s="1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 s="1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K126" i="10"/>
  <c r="J126" i="10" s="1"/>
  <c r="J34" i="10" s="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1" i="10"/>
  <c r="J120" i="10"/>
  <c r="BE128" i="10"/>
  <c r="BE133" i="10"/>
  <c r="BE139" i="10"/>
  <c r="BE137" i="10"/>
  <c r="BE134" i="10"/>
  <c r="BE136" i="10"/>
  <c r="BE140" i="10"/>
  <c r="BE132" i="10"/>
  <c r="BE143" i="10"/>
  <c r="BE135" i="10"/>
  <c r="BE144" i="10"/>
  <c r="BK130" i="9"/>
  <c r="BK129" i="9" s="1"/>
  <c r="J129" i="9" s="1"/>
  <c r="J34" i="9" s="1"/>
  <c r="BE141" i="10"/>
  <c r="BE142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2" i="5"/>
  <c r="J142" i="4"/>
  <c r="J105" i="4" s="1"/>
  <c r="BE149" i="5"/>
  <c r="BE166" i="5"/>
  <c r="BE191" i="5"/>
  <c r="BE194" i="5"/>
  <c r="BE204" i="5"/>
  <c r="BE213" i="5"/>
  <c r="BE223" i="5"/>
  <c r="BE226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0" i="5"/>
  <c r="BE162" i="5"/>
  <c r="BE173" i="5"/>
  <c r="BE190" i="5"/>
  <c r="BE196" i="5"/>
  <c r="BE169" i="5"/>
  <c r="BE172" i="5"/>
  <c r="BE180" i="5"/>
  <c r="BE181" i="5"/>
  <c r="BE184" i="5"/>
  <c r="BE186" i="5"/>
  <c r="BE208" i="5"/>
  <c r="BE217" i="5"/>
  <c r="BE177" i="5"/>
  <c r="BE188" i="5"/>
  <c r="BE201" i="5"/>
  <c r="BE219" i="5"/>
  <c r="BE221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 s="1"/>
  <c r="J111" i="3" s="1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 s="1"/>
  <c r="J105" i="3" s="1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C96" i="1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1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D96" i="1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BF2062" i="2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 s="1"/>
  <c r="F39" i="14"/>
  <c r="BB111" i="1"/>
  <c r="J38" i="16"/>
  <c r="AW113" i="1" s="1"/>
  <c r="F40" i="17"/>
  <c r="BC114" i="1" s="1"/>
  <c r="F40" i="19"/>
  <c r="BC116" i="1" s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 s="1"/>
  <c r="F39" i="6"/>
  <c r="BB102" i="1" s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 s="1"/>
  <c r="J34" i="28"/>
  <c r="AW125" i="1"/>
  <c r="AS97" i="1"/>
  <c r="AS95" i="1" s="1"/>
  <c r="AS94" i="1" s="1"/>
  <c r="F39" i="4"/>
  <c r="BB99" i="1" s="1"/>
  <c r="F39" i="5"/>
  <c r="BB100" i="1"/>
  <c r="F38" i="5"/>
  <c r="BA100" i="1"/>
  <c r="J38" i="6"/>
  <c r="AW102" i="1" s="1"/>
  <c r="F38" i="7"/>
  <c r="BA103" i="1" s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 s="1"/>
  <c r="F40" i="10"/>
  <c r="BC106" i="1" s="1"/>
  <c r="F41" i="11"/>
  <c r="BD107" i="1" s="1"/>
  <c r="F41" i="12"/>
  <c r="BD108" i="1" s="1"/>
  <c r="F40" i="14"/>
  <c r="BC111" i="1" s="1"/>
  <c r="F41" i="15"/>
  <c r="BD112" i="1" s="1"/>
  <c r="F38" i="18"/>
  <c r="BA115" i="1"/>
  <c r="J38" i="19"/>
  <c r="AW116" i="1" s="1"/>
  <c r="F38" i="21"/>
  <c r="BA118" i="1" s="1"/>
  <c r="F39" i="22"/>
  <c r="BB119" i="1" s="1"/>
  <c r="J34" i="24"/>
  <c r="AW121" i="1" s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 s="1"/>
  <c r="F41" i="14"/>
  <c r="BD111" i="1" s="1"/>
  <c r="F40" i="16"/>
  <c r="BC113" i="1" s="1"/>
  <c r="F39" i="16"/>
  <c r="BB113" i="1" s="1"/>
  <c r="F39" i="18"/>
  <c r="BB115" i="1" s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 s="1"/>
  <c r="F39" i="13"/>
  <c r="BD109" i="1" s="1"/>
  <c r="F38" i="16"/>
  <c r="BA113" i="1" s="1"/>
  <c r="F39" i="17"/>
  <c r="BB114" i="1" s="1"/>
  <c r="J38" i="20"/>
  <c r="AW117" i="1"/>
  <c r="F38" i="20"/>
  <c r="BA117" i="1" s="1"/>
  <c r="F40" i="22"/>
  <c r="BC119" i="1" s="1"/>
  <c r="F34" i="24"/>
  <c r="BA121" i="1" s="1"/>
  <c r="J34" i="25"/>
  <c r="AW122" i="1" s="1"/>
  <c r="J38" i="4"/>
  <c r="AW99" i="1" s="1"/>
  <c r="J38" i="3"/>
  <c r="AW98" i="1" s="1"/>
  <c r="J38" i="8"/>
  <c r="AW104" i="1" s="1"/>
  <c r="F38" i="10"/>
  <c r="BA106" i="1" s="1"/>
  <c r="F41" i="10"/>
  <c r="BD106" i="1" s="1"/>
  <c r="F40" i="12"/>
  <c r="BC108" i="1" s="1"/>
  <c r="F38" i="14"/>
  <c r="BA111" i="1"/>
  <c r="F39" i="15"/>
  <c r="BB112" i="1" s="1"/>
  <c r="F41" i="17"/>
  <c r="BD114" i="1" s="1"/>
  <c r="F41" i="18"/>
  <c r="BD115" i="1" s="1"/>
  <c r="F40" i="20"/>
  <c r="BC117" i="1" s="1"/>
  <c r="J38" i="21"/>
  <c r="AW118" i="1" s="1"/>
  <c r="F41" i="22"/>
  <c r="BD119" i="1" s="1"/>
  <c r="F36" i="24"/>
  <c r="BC121" i="1" s="1"/>
  <c r="F37" i="24"/>
  <c r="BD121" i="1" s="1"/>
  <c r="F37" i="26"/>
  <c r="BD123" i="1" s="1"/>
  <c r="F36" i="26"/>
  <c r="BC123" i="1"/>
  <c r="F37" i="27"/>
  <c r="BD124" i="1" s="1"/>
  <c r="F37" i="28"/>
  <c r="BD125" i="1"/>
  <c r="F41" i="4"/>
  <c r="BD99" i="1" s="1"/>
  <c r="F40" i="5"/>
  <c r="BC100" i="1" s="1"/>
  <c r="F38" i="6"/>
  <c r="BA102" i="1" s="1"/>
  <c r="F41" i="7"/>
  <c r="BD103" i="1"/>
  <c r="F40" i="9"/>
  <c r="BC105" i="1"/>
  <c r="F39" i="10"/>
  <c r="BB106" i="1"/>
  <c r="F38" i="12"/>
  <c r="BA108" i="1" s="1"/>
  <c r="F37" i="13"/>
  <c r="BB109" i="1" s="1"/>
  <c r="F38" i="15"/>
  <c r="BA112" i="1" s="1"/>
  <c r="F38" i="17"/>
  <c r="BA114" i="1" s="1"/>
  <c r="F40" i="18"/>
  <c r="BC115" i="1" s="1"/>
  <c r="F41" i="20"/>
  <c r="BD117" i="1" s="1"/>
  <c r="F39" i="20"/>
  <c r="BB117" i="1"/>
  <c r="F40" i="21"/>
  <c r="BC118" i="1"/>
  <c r="J38" i="22"/>
  <c r="AW119" i="1" s="1"/>
  <c r="F39" i="23"/>
  <c r="BD120" i="1" s="1"/>
  <c r="F35" i="25"/>
  <c r="BB122" i="1"/>
  <c r="F40" i="4"/>
  <c r="BC99" i="1" s="1"/>
  <c r="J38" i="12"/>
  <c r="AW108" i="1"/>
  <c r="J38" i="14"/>
  <c r="AW111" i="1"/>
  <c r="F40" i="15"/>
  <c r="BC112" i="1" s="1"/>
  <c r="F41" i="16"/>
  <c r="BD113" i="1" s="1"/>
  <c r="J38" i="18"/>
  <c r="AW115" i="1" s="1"/>
  <c r="F41" i="19"/>
  <c r="BD116" i="1" s="1"/>
  <c r="F41" i="21"/>
  <c r="BD118" i="1" s="1"/>
  <c r="F37" i="23"/>
  <c r="BB120" i="1" s="1"/>
  <c r="F36" i="25"/>
  <c r="BC122" i="1"/>
  <c r="F35" i="28"/>
  <c r="BB125" i="1" s="1"/>
  <c r="F34" i="2"/>
  <c r="BA96" i="1" s="1"/>
  <c r="F34" i="27"/>
  <c r="BA124" i="1" s="1"/>
  <c r="F36" i="27"/>
  <c r="BC124" i="1" s="1"/>
  <c r="P125" i="13" l="1"/>
  <c r="P124" i="13" s="1"/>
  <c r="AU109" i="1" s="1"/>
  <c r="P123" i="27"/>
  <c r="P122" i="27" s="1"/>
  <c r="AU124" i="1" s="1"/>
  <c r="P121" i="26"/>
  <c r="P120" i="26" s="1"/>
  <c r="AU123" i="1" s="1"/>
  <c r="T127" i="25"/>
  <c r="T126" i="25" s="1"/>
  <c r="BK137" i="12"/>
  <c r="J137" i="12" s="1"/>
  <c r="J103" i="12" s="1"/>
  <c r="BK135" i="15"/>
  <c r="BK134" i="5"/>
  <c r="J134" i="5" s="1"/>
  <c r="J101" i="5" s="1"/>
  <c r="J201" i="14"/>
  <c r="J104" i="14" s="1"/>
  <c r="R123" i="24"/>
  <c r="BK137" i="11"/>
  <c r="J137" i="11" s="1"/>
  <c r="J104" i="11" s="1"/>
  <c r="R260" i="4"/>
  <c r="BK127" i="17"/>
  <c r="J127" i="17" s="1"/>
  <c r="J34" i="17" s="1"/>
  <c r="BK130" i="18"/>
  <c r="T123" i="24"/>
  <c r="T131" i="8"/>
  <c r="J508" i="3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BK132" i="8"/>
  <c r="J132" i="8" s="1"/>
  <c r="J101" i="8" s="1"/>
  <c r="T144" i="2"/>
  <c r="T123" i="28"/>
  <c r="T122" i="28" s="1"/>
  <c r="P128" i="16"/>
  <c r="AU113" i="1" s="1"/>
  <c r="T158" i="3"/>
  <c r="T126" i="10"/>
  <c r="R127" i="22"/>
  <c r="R141" i="4"/>
  <c r="T130" i="18"/>
  <c r="T129" i="18" s="1"/>
  <c r="T123" i="27"/>
  <c r="T122" i="27" s="1"/>
  <c r="R123" i="28"/>
  <c r="R122" i="28" s="1"/>
  <c r="P144" i="2"/>
  <c r="R128" i="14"/>
  <c r="R125" i="13"/>
  <c r="R124" i="13" s="1"/>
  <c r="P127" i="19"/>
  <c r="AU116" i="1" s="1"/>
  <c r="T138" i="3"/>
  <c r="T141" i="4"/>
  <c r="P130" i="7"/>
  <c r="P129" i="7" s="1"/>
  <c r="AU103" i="1" s="1"/>
  <c r="P123" i="28"/>
  <c r="P122" i="28" s="1"/>
  <c r="AU125" i="1" s="1"/>
  <c r="T127" i="17"/>
  <c r="T135" i="15"/>
  <c r="T134" i="15" s="1"/>
  <c r="P137" i="12"/>
  <c r="P133" i="12" s="1"/>
  <c r="AU108" i="1" s="1"/>
  <c r="R127" i="19"/>
  <c r="R121" i="26"/>
  <c r="R120" i="26" s="1"/>
  <c r="T260" i="4"/>
  <c r="P138" i="3"/>
  <c r="P130" i="9"/>
  <c r="P129" i="9" s="1"/>
  <c r="AU105" i="1" s="1"/>
  <c r="P134" i="5"/>
  <c r="P133" i="5"/>
  <c r="AU100" i="1" s="1"/>
  <c r="T127" i="22"/>
  <c r="R135" i="15"/>
  <c r="R134" i="15" s="1"/>
  <c r="T130" i="7"/>
  <c r="T129" i="7" s="1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 s="1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 s="1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 s="1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T126" i="20"/>
  <c r="R128" i="16"/>
  <c r="R137" i="11"/>
  <c r="R131" i="11" s="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 s="1"/>
  <c r="BK2393" i="2"/>
  <c r="J2393" i="2" s="1"/>
  <c r="J122" i="2" s="1"/>
  <c r="BK136" i="4"/>
  <c r="J136" i="4" s="1"/>
  <c r="J101" i="4" s="1"/>
  <c r="BK224" i="5"/>
  <c r="J224" i="5"/>
  <c r="J108" i="5"/>
  <c r="J124" i="28"/>
  <c r="J98" i="28" s="1"/>
  <c r="BK138" i="3"/>
  <c r="J138" i="3" s="1"/>
  <c r="J101" i="3" s="1"/>
  <c r="BK132" i="11"/>
  <c r="J132" i="11" s="1"/>
  <c r="J101" i="11" s="1"/>
  <c r="BK126" i="25"/>
  <c r="J126" i="25"/>
  <c r="J30" i="25" s="1"/>
  <c r="AG122" i="1" s="1"/>
  <c r="AG120" i="1"/>
  <c r="J130" i="18"/>
  <c r="J101" i="18" s="1"/>
  <c r="AG114" i="1"/>
  <c r="J100" i="17"/>
  <c r="BK133" i="12"/>
  <c r="J133" i="12"/>
  <c r="J34" i="12" s="1"/>
  <c r="AG108" i="1" s="1"/>
  <c r="BK131" i="11"/>
  <c r="J131" i="11" s="1"/>
  <c r="J34" i="11" s="1"/>
  <c r="AG107" i="1" s="1"/>
  <c r="AG106" i="1"/>
  <c r="J100" i="10"/>
  <c r="AG105" i="1"/>
  <c r="J100" i="9"/>
  <c r="J130" i="9"/>
  <c r="J101" i="9"/>
  <c r="BK129" i="7"/>
  <c r="J129" i="7" s="1"/>
  <c r="J100" i="7" s="1"/>
  <c r="BK133" i="5"/>
  <c r="J133" i="5" s="1"/>
  <c r="J100" i="5" s="1"/>
  <c r="F37" i="5"/>
  <c r="AZ100" i="1" s="1"/>
  <c r="J37" i="7"/>
  <c r="AV103" i="1" s="1"/>
  <c r="AT103" i="1" s="1"/>
  <c r="J37" i="9"/>
  <c r="AV105" i="1"/>
  <c r="AT105" i="1" s="1"/>
  <c r="F37" i="10"/>
  <c r="AZ106" i="1" s="1"/>
  <c r="F37" i="11"/>
  <c r="AZ107" i="1" s="1"/>
  <c r="F37" i="14"/>
  <c r="AZ111" i="1" s="1"/>
  <c r="F37" i="17"/>
  <c r="AZ114" i="1" s="1"/>
  <c r="F37" i="21"/>
  <c r="AZ118" i="1" s="1"/>
  <c r="J34" i="22"/>
  <c r="AG119" i="1"/>
  <c r="F33" i="24"/>
  <c r="AZ121" i="1" s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 s="1"/>
  <c r="BB110" i="1"/>
  <c r="AX110" i="1" s="1"/>
  <c r="BD110" i="1"/>
  <c r="J33" i="25"/>
  <c r="AV122" i="1" s="1"/>
  <c r="AT122" i="1" s="1"/>
  <c r="J37" i="4"/>
  <c r="AV99" i="1" s="1"/>
  <c r="AT99" i="1" s="1"/>
  <c r="F37" i="9"/>
  <c r="AZ105" i="1" s="1"/>
  <c r="J37" i="11"/>
  <c r="AV107" i="1" s="1"/>
  <c r="AT107" i="1" s="1"/>
  <c r="J34" i="14"/>
  <c r="AG111" i="1"/>
  <c r="F37" i="15"/>
  <c r="AZ112" i="1"/>
  <c r="BC110" i="1"/>
  <c r="AY110" i="1"/>
  <c r="F35" i="23"/>
  <c r="AZ120" i="1" s="1"/>
  <c r="J37" i="5"/>
  <c r="AV100" i="1" s="1"/>
  <c r="AT100" i="1" s="1"/>
  <c r="J37" i="6"/>
  <c r="AV102" i="1"/>
  <c r="AT102" i="1"/>
  <c r="J37" i="8"/>
  <c r="AV104" i="1" s="1"/>
  <c r="AT104" i="1" s="1"/>
  <c r="J37" i="10"/>
  <c r="AV106" i="1"/>
  <c r="AT106" i="1" s="1"/>
  <c r="AN106" i="1" s="1"/>
  <c r="BA101" i="1"/>
  <c r="AW101" i="1" s="1"/>
  <c r="BB101" i="1"/>
  <c r="AX101" i="1"/>
  <c r="BC101" i="1"/>
  <c r="AY101" i="1" s="1"/>
  <c r="F37" i="12"/>
  <c r="AZ108" i="1" s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 s="1"/>
  <c r="J34" i="2"/>
  <c r="AW96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 s="1"/>
  <c r="BD101" i="1"/>
  <c r="J35" i="13"/>
  <c r="AV109" i="1" s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 s="1"/>
  <c r="AN114" i="1" s="1"/>
  <c r="F37" i="22"/>
  <c r="AZ119" i="1" s="1"/>
  <c r="F33" i="25"/>
  <c r="AZ122" i="1" s="1"/>
  <c r="F37" i="6"/>
  <c r="AZ102" i="1" s="1"/>
  <c r="F37" i="8"/>
  <c r="AZ104" i="1"/>
  <c r="F35" i="13"/>
  <c r="AZ109" i="1" s="1"/>
  <c r="J37" i="18"/>
  <c r="AV115" i="1" s="1"/>
  <c r="AT115" i="1" s="1"/>
  <c r="J34" i="20"/>
  <c r="AG117" i="1" s="1"/>
  <c r="J37" i="21"/>
  <c r="AV118" i="1" s="1"/>
  <c r="AT118" i="1" s="1"/>
  <c r="AN118" i="1" s="1"/>
  <c r="J35" i="23"/>
  <c r="AV120" i="1" s="1"/>
  <c r="AT120" i="1" s="1"/>
  <c r="AN120" i="1" s="1"/>
  <c r="J37" i="15"/>
  <c r="AV112" i="1" s="1"/>
  <c r="AT112" i="1" s="1"/>
  <c r="BA110" i="1"/>
  <c r="AW110" i="1" s="1"/>
  <c r="J33" i="24"/>
  <c r="AV121" i="1" s="1"/>
  <c r="AT121" i="1" s="1"/>
  <c r="J33" i="28"/>
  <c r="AV125" i="1" s="1"/>
  <c r="AT125" i="1" s="1"/>
  <c r="AN115" i="1" l="1"/>
  <c r="AN102" i="1"/>
  <c r="BK135" i="4"/>
  <c r="J135" i="4" s="1"/>
  <c r="J34" i="4" s="1"/>
  <c r="AG99" i="1" s="1"/>
  <c r="R135" i="4"/>
  <c r="AN105" i="1"/>
  <c r="BK137" i="3"/>
  <c r="J137" i="3" s="1"/>
  <c r="J100" i="3" s="1"/>
  <c r="J34" i="15"/>
  <c r="AG112" i="1" s="1"/>
  <c r="AN112" i="1" s="1"/>
  <c r="J100" i="15"/>
  <c r="J34" i="19"/>
  <c r="AG116" i="1" s="1"/>
  <c r="AN116" i="1" s="1"/>
  <c r="BK131" i="8"/>
  <c r="J131" i="8" s="1"/>
  <c r="J34" i="8" s="1"/>
  <c r="AG104" i="1" s="1"/>
  <c r="AN104" i="1" s="1"/>
  <c r="J100" i="18"/>
  <c r="J98" i="13"/>
  <c r="J32" i="13"/>
  <c r="AG109" i="1" s="1"/>
  <c r="AN109" i="1" s="1"/>
  <c r="P137" i="3"/>
  <c r="AU98" i="1" s="1"/>
  <c r="P143" i="2"/>
  <c r="AU96" i="1" s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 s="1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/>
  <c r="AT101" i="1" s="1"/>
  <c r="AU101" i="1"/>
  <c r="BD97" i="1"/>
  <c r="J34" i="7"/>
  <c r="AG103" i="1"/>
  <c r="BA97" i="1"/>
  <c r="AW97" i="1" s="1"/>
  <c r="J34" i="5"/>
  <c r="AG100" i="1" s="1"/>
  <c r="AN100" i="1" s="1"/>
  <c r="BB97" i="1"/>
  <c r="AX97" i="1" s="1"/>
  <c r="AZ110" i="1"/>
  <c r="AV110" i="1" s="1"/>
  <c r="AT110" i="1" s="1"/>
  <c r="BC97" i="1"/>
  <c r="AY97" i="1" s="1"/>
  <c r="AG101" i="1" l="1"/>
  <c r="AG110" i="1"/>
  <c r="J34" i="3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<sst xmlns="http://schemas.openxmlformats.org/spreadsheetml/2006/main" count="57564" uniqueCount="7197">
  <si>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</si>
  <si>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</si>
  <si>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</si>
  <si>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</si>
  <si>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</si>
  <si>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</si>
  <si>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</si>
  <si>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</si>
  <si>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</si>
  <si>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</si>
  <si>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</si>
  <si>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</si>
  <si>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</si>
  <si>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</si>
  <si>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</si>
  <si>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</si>
  <si>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</si>
  <si>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</si>
  <si>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</si>
  <si>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</si>
  <si>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</si>
  <si>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</si>
  <si>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</si>
  <si>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</si>
  <si>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</si>
  <si>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</si>
  <si>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</si>
  <si>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</si>
  <si>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</si>
  <si>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</si>
  <si>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</si>
  <si>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</si>
  <si>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</si>
  <si>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</si>
  <si>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</si>
  <si>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</si>
  <si>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</si>
  <si>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</si>
  <si>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</si>
  <si>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</si>
  <si>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</si>
  <si>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</si>
  <si>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</si>
  <si>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</si>
  <si>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</si>
  <si>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</si>
  <si>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</si>
  <si>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</si>
  <si>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</si>
  <si>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</si>
  <si>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</si>
  <si>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</si>
  <si>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</si>
  <si>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</si>
  <si>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</si>
  <si>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</si>
  <si>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</si>
  <si>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</si>
  <si>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</si>
  <si>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</si>
  <si>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</si>
  <si>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</si>
  <si>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</si>
  <si>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</si>
  <si>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</si>
  <si>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</si>
  <si>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</si>
  <si>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</si>
  <si>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</si>
  <si>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</si>
  <si>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</si>
  <si>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</si>
  <si>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</si>
  <si>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</si>
  <si>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</si>
  <si>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</si>
  <si>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</si>
  <si>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</si>
  <si>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</si>
  <si>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</si>
  <si>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</si>
  <si>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</si>
  <si>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</si>
  <si>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</si>
  <si>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</si>
  <si>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</si>
  <si>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</si>
  <si>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</si>
  <si>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</si>
  <si>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</si>
  <si>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</si>
  <si>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</si>
  <si>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</si>
  <si>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</si>
  <si>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</si>
  <si>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</si>
  <si>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</si>
  <si>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</si>
  <si>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</si>
  <si>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</si>
  <si>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</si>
  <si>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</si>
  <si>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</si>
  <si>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</si>
  <si>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</si>
  <si>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</si>
  <si>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</si>
  <si>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</si>
  <si>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</si>
  <si>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</si>
  <si>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</si>
  <si>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</si>
  <si>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</si>
  <si>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</si>
  <si>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</si>
  <si>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</si>
  <si>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</si>
  <si>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</si>
  <si>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</si>
  <si>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</si>
  <si>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</si>
  <si>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</si>
  <si>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</si>
  <si>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</si>
  <si>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</si>
  <si>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</si>
  <si>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</si>
  <si>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</si>
  <si>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</si>
  <si>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</si>
  <si>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</si>
  <si>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</si>
  <si>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</si>
  <si>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</si>
  <si>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</si>
  <si>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</si>
  <si>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</si>
  <si>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</si>
  <si>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</si>
  <si>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</si>
  <si>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</si>
  <si>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</si>
  <si>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</si>
  <si>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</si>
  <si>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</si>
  <si>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</si>
  <si>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</si>
  <si>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</si>
  <si>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</si>
  <si>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</si>
  <si>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</si>
  <si>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</si>
  <si>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</si>
  <si>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</si>
  <si>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</si>
  <si>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</si>
  <si>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</si>
  <si>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</si>
  <si>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</si>
  <si>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</si>
  <si>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</si>
  <si>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</si>
  <si>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</si>
  <si>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</si>
  <si>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</si>
  <si>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</si>
  <si>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</si>
  <si>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</si>
  <si>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</si>
  <si>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</si>
  <si>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</si>
  <si>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</si>
  <si>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</si>
  <si>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</si>
  <si>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</si>
  <si>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</si>
  <si>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</si>
  <si>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</si>
  <si>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</si>
  <si>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</si>
  <si>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</si>
  <si>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</si>
  <si>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</si>
  <si>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</si>
  <si>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</si>
  <si>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</si>
  <si>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</si>
  <si>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</si>
  <si>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</si>
  <si>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</si>
  <si>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</si>
  <si>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</si>
  <si>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</si>
  <si>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</si>
  <si>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</si>
  <si>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</si>
  <si>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</si>
  <si>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</si>
  <si>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</si>
  <si>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</si>
  <si>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</si>
  <si>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</si>
  <si>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</si>
  <si>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</si>
  <si>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</si>
  <si>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</si>
  <si>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</si>
  <si>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</si>
  <si>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</si>
  <si>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</si>
  <si>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</si>
  <si>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</si>
  <si>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</si>
  <si>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</si>
  <si>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</si>
  <si>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</si>
  <si>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</si>
  <si>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</si>
  <si>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</si>
  <si>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</si>
  <si>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</si>
  <si>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</si>
  <si>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</si>
  <si>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</si>
  <si>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</si>
  <si>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</si>
  <si>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</si>
  <si>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</si>
  <si>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</si>
  <si>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</si>
  <si>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</si>
  <si>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</si>
  <si>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</si>
  <si>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</si>
  <si>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</si>
  <si>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</si>
  <si>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</si>
  <si>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</si>
  <si>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</si>
  <si>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</si>
  <si>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</si>
  <si>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</si>
  <si>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</si>
  <si>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</si>
  <si>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</si>
  <si>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</si>
  <si>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</si>
  <si>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</si>
  <si>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</si>
  <si>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</si>
  <si>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</si>
  <si>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</si>
  <si>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</si>
  <si>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</si>
  <si>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</si>
  <si>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</si>
  <si>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</si>
  <si>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</si>
  <si>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</si>
  <si>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</si>
  <si>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</si>
  <si>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</si>
  <si>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</si>
  <si>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</si>
  <si>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</si>
  <si>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</si>
  <si>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</si>
  <si>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</si>
  <si>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</si>
  <si>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</si>
  <si>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</si>
  <si>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</si>
  <si>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</si>
  <si>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</si>
  <si>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</si>
  <si>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</si>
  <si>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</si>
  <si>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</si>
  <si>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</si>
  <si>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</si>
  <si>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</si>
  <si>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</si>
  <si>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</si>
  <si>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</si>
  <si>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</si>
  <si>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</si>
  <si>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</si>
  <si>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</si>
  <si>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</si>
  <si>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</si>
  <si>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</si>
  <si>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</si>
  <si>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</si>
  <si>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</si>
  <si>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</si>
  <si>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</si>
  <si>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</si>
  <si>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</si>
  <si>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</si>
  <si>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</si>
  <si>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</si>
  <si>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</si>
  <si>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</si>
  <si>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</si>
  <si>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</si>
  <si>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</si>
  <si>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</si>
  <si>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</si>
  <si>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</si>
  <si>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</si>
  <si>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</si>
  <si>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</si>
  <si>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</si>
  <si>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</si>
  <si>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</si>
  <si>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</si>
  <si>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</si>
  <si>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</si>
  <si>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</si>
  <si>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</si>
  <si>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</si>
  <si>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</si>
  <si>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</si>
  <si>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</si>
  <si>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</si>
  <si>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</si>
  <si>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</si>
  <si>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</si>
  <si>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</si>
  <si>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</si>
  <si>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</si>
  <si>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</si>
  <si>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</si>
  <si>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</si>
  <si>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</si>
  <si>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</si>
  <si>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</si>
  <si>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</si>
  <si>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</si>
  <si>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</si>
  <si>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</si>
  <si>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</si>
  <si>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</si>
  <si>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</si>
  <si>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</si>
  <si>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</si>
  <si>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</si>
  <si>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</si>
  <si>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</si>
  <si>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</si>
  <si>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</si>
  <si>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</si>
  <si>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</si>
  <si>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</si>
  <si>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</si>
  <si>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</si>
  <si>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</si>
  <si>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</si>
  <si>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</si>
  <si>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</si>
  <si>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</si>
  <si>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</si>
  <si>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</si>
  <si>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</si>
  <si>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</si>
  <si>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</si>
  <si>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</si>
  <si>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</si>
  <si>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</si>
  <si>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</si>
  <si>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</si>
  <si>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</si>
  <si>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</si>
  <si>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</si>
  <si>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</si>
  <si>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</si>
  <si>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</si>
  <si>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</si>
  <si>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</si>
  <si>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</si>
  <si>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</si>
  <si>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</si>
  <si>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</si>
  <si>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</si>
  <si>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</si>
  <si>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</si>
  <si>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</si>
  <si>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</si>
  <si>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</si>
  <si>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</si>
  <si>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</si>
  <si>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</si>
  <si>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</si>
  <si>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</si>
  <si>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</si>
  <si>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</si>
  <si>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</si>
  <si>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</si>
  <si>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</si>
  <si>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</si>
  <si>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</si>
  <si>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</si>
  <si>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</si>
  <si>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</si>
  <si>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</si>
  <si>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</si>
  <si>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</si>
  <si>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</si>
  <si>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</si>
  <si>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</si>
  <si>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</si>
  <si>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</si>
  <si>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</si>
  <si>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</si>
  <si>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</si>
  <si>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</si>
  <si>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</si>
  <si>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</si>
  <si>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</si>
  <si>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</si>
  <si>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</si>
  <si>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</si>
  <si>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</si>
  <si>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</si>
  <si>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</si>
  <si>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</si>
  <si>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</si>
  <si>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</si>
  <si>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</si>
  <si>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</si>
  <si>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</si>
  <si>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</si>
  <si>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</si>
  <si>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</si>
  <si>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</si>
  <si>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</si>
  <si>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</si>
  <si>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</si>
  <si>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</si>
  <si>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</si>
  <si>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</si>
  <si>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</si>
  <si>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</si>
  <si>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</si>
  <si>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</si>
  <si>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</si>
  <si>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</si>
  <si>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</si>
  <si>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</si>
  <si>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</si>
  <si>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</si>
  <si>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</si>
  <si>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</si>
  <si>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</si>
  <si>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</si>
  <si>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</si>
  <si>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</si>
  <si>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</si>
  <si>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</si>
  <si>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</si>
  <si>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</si>
  <si>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</si>
  <si>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</si>
  <si>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</si>
  <si>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</si>
  <si>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</si>
  <si>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</si>
  <si>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</si>
  <si>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</si>
  <si>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</si>
  <si>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</si>
  <si>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</si>
  <si>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</si>
  <si>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</si>
  <si>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</si>
  <si>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</si>
  <si>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</si>
  <si>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</si>
  <si>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</si>
  <si>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</si>
  <si>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</si>
  <si>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</si>
  <si>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</si>
  <si>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</si>
  <si>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</si>
  <si>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</si>
  <si>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</si>
  <si>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</si>
  <si>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</si>
  <si>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</si>
  <si>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</si>
  <si>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</si>
  <si>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</si>
  <si>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</si>
  <si>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</si>
  <si>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</si>
  <si>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</si>
  <si>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</si>
  <si>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</si>
  <si>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</si>
  <si>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</si>
  <si>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</si>
  <si>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</si>
  <si>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</si>
  <si>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</si>
  <si>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</si>
  <si>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</si>
  <si>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</si>
  <si>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</si>
  <si>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</si>
  <si>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</si>
  <si>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</si>
  <si>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</si>
  <si>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</si>
  <si>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</si>
  <si>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</si>
  <si>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</si>
  <si>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</si>
  <si>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</si>
  <si>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</si>
  <si>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</si>
  <si>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</si>
  <si>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</si>
  <si>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</si>
  <si>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</si>
  <si>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</si>
  <si>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</si>
  <si>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</si>
  <si>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</si>
  <si>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</si>
  <si>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</si>
  <si>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</si>
  <si>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</si>
  <si>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</si>
  <si>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</si>
  <si>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</si>
  <si>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</si>
  <si>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</si>
  <si>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</si>
  <si>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</si>
  <si>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</si>
  <si>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</si>
  <si>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</si>
  <si>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</si>
  <si>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</si>
  <si>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</si>
  <si>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</si>
  <si>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</si>
  <si>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</si>
  <si>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</si>
  <si>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</si>
  <si>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</si>
  <si>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</si>
  <si>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</si>
  <si>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</si>
  <si>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</si>
  <si>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</si>
  <si>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</si>
  <si>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</si>
  <si>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</si>
  <si>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</si>
  <si>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</si>
  <si>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</si>
  <si>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</si>
  <si>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</si>
  <si>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</si>
  <si>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</si>
  <si>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</si>
  <si>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</si>
  <si>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</si>
  <si>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</si>
  <si>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</si>
  <si>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</si>
  <si>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</si>
  <si>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</si>
  <si>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</si>
  <si>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</si>
  <si>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</si>
  <si>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</si>
  <si>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</si>
  <si>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</si>
  <si>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</si>
  <si>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</si>
  <si>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</si>
  <si>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</si>
  <si>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</si>
  <si>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</si>
  <si>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</si>
  <si>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</si>
  <si>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</si>
  <si>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</si>
  <si>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</si>
  <si>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</si>
  <si>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</si>
  <si>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</si>
  <si>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</si>
  <si>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</si>
  <si>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</si>
  <si>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</si>
  <si>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</si>
  <si>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</si>
  <si>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</si>
  <si>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</si>
  <si>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</si>
  <si>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</si>
  <si>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</si>
  <si>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</si>
  <si>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</si>
  <si>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</si>
  <si>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</si>
  <si>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</si>
  <si>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</si>
  <si>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</si>
  <si>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</si>
  <si>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</si>
  <si>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</si>
  <si>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</si>
  <si>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</si>
  <si>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</si>
  <si>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</si>
  <si>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</si>
  <si>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</si>
  <si>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</si>
  <si>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</si>
  <si>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</si>
  <si>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</si>
  <si>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</si>
  <si>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</si>
  <si>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</si>
  <si>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</si>
  <si>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</si>
  <si>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</si>
  <si>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</si>
  <si>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</si>
  <si>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</si>
  <si>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</si>
  <si>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</si>
  <si>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</si>
  <si>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</si>
  <si>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</si>
  <si>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</si>
  <si>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</si>
  <si>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</si>
  <si>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</si>
  <si>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</si>
  <si>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</si>
  <si>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</si>
  <si>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</si>
  <si>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</si>
  <si>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</si>
  <si>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</si>
  <si>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</si>
  <si>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</si>
  <si>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</si>
  <si>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</si>
  <si>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</si>
  <si>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</si>
  <si>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</si>
  <si>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</si>
  <si>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</si>
  <si>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</si>
  <si>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</si>
  <si>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</si>
  <si>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</si>
  <si>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</si>
  <si>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</si>
  <si>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</si>
  <si>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</si>
  <si>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</si>
  <si>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</si>
  <si>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</si>
  <si>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</si>
  <si>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</si>
  <si>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</si>
  <si>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</si>
  <si>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</si>
  <si>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</si>
  <si>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</si>
  <si>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</si>
  <si>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</si>
  <si>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</si>
  <si>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</si>
  <si>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</si>
  <si>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</si>
  <si>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</si>
  <si>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</si>
  <si>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</si>
  <si>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</si>
  <si>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</si>
  <si>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</si>
  <si>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</si>
  <si>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</si>
  <si>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</si>
  <si>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</si>
  <si>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</si>
  <si>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</si>
  <si>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</si>
  <si>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</si>
  <si>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</si>
  <si>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</si>
  <si>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</si>
  <si>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</si>
  <si>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</si>
  <si>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</si>
  <si>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</si>
  <si>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</si>
  <si>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</si>
  <si>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</si>
  <si>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</si>
  <si>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</si>
  <si>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</si>
  <si>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</si>
  <si>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</si>
  <si>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</si>
  <si>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</si>
  <si>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</si>
  <si>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</si>
  <si>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</si>
  <si>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</si>
  <si>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</si>
  <si>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</si>
  <si>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</si>
  <si>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</si>
  <si>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</si>
  <si>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</si>
  <si>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</si>
  <si>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</si>
  <si>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</si>
  <si>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</si>
  <si>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</si>
  <si>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</si>
  <si>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</si>
  <si>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</si>
  <si>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</si>
  <si>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</si>
  <si>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</si>
  <si>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</si>
  <si>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</si>
  <si>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</si>
  <si>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</si>
  <si>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</si>
  <si>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</si>
  <si>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</si>
  <si>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</si>
  <si>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</si>
  <si>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</si>
  <si>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</si>
  <si>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</si>
  <si>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</si>
  <si>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</si>
  <si>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</si>
  <si>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</si>
  <si>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</si>
  <si>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</si>
  <si>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</si>
  <si>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</si>
  <si>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</si>
  <si>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</si>
  <si>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</si>
  <si>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</si>
  <si>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</si>
  <si>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</si>
  <si>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</si>
  <si>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</si>
  <si>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</si>
  <si>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</si>
  <si>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</si>
  <si>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</si>
  <si>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</si>
  <si>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</si>
  <si>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</si>
  <si>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</si>
  <si>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</si>
  <si>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</si>
  <si>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</si>
  <si>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</si>
  <si>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</si>
  <si>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</si>
  <si>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</si>
  <si>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</si>
  <si>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</si>
  <si>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</si>
  <si>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</si>
  <si>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</si>
  <si>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</si>
  <si>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</si>
  <si>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</si>
  <si>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</si>
  <si>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</si>
  <si>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</si>
  <si>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</si>
  <si>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</si>
  <si>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</si>
  <si>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</si>
  <si>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</si>
  <si>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</si>
  <si>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</si>
  <si>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</si>
  <si>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</si>
  <si>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</si>
  <si>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</si>
  <si>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</si>
  <si>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</si>
  <si>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</si>
  <si>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</si>
  <si>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</si>
  <si>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</si>
  <si>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</si>
  <si>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</si>
  <si>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</si>
  <si>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</si>
  <si>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</si>
  <si>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</si>
  <si>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</si>
  <si>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</si>
  <si>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</si>
  <si>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</si>
  <si>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</si>
  <si>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</si>
  <si>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</si>
  <si>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</si>
  <si>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</si>
  <si>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</si>
  <si>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</si>
  <si>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</si>
  <si>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</si>
  <si>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</si>
  <si>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</si>
  <si>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</si>
  <si>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</si>
  <si>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</si>
  <si>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</si>
  <si>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</si>
  <si>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</si>
  <si>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</si>
  <si>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</si>
  <si>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</si>
  <si>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</si>
  <si>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</si>
  <si>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</si>
  <si>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</si>
  <si>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</si>
  <si>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</si>
  <si>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</si>
  <si>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</si>
  <si>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</si>
  <si>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</si>
  <si>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</si>
  <si>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</si>
  <si>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</si>
  <si>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</si>
  <si>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</si>
  <si>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</si>
  <si>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</si>
  <si>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</si>
  <si>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</si>
  <si>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</si>
  <si>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</si>
  <si>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</si>
  <si>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</si>
  <si>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</si>
  <si>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</si>
  <si>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</si>
  <si>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</si>
  <si>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</si>
  <si>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</si>
  <si>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</si>
  <si>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</si>
  <si>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</si>
  <si>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</si>
  <si>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</si>
  <si>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</si>
  <si>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</si>
  <si>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</si>
  <si>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</si>
  <si>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</si>
  <si>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</si>
  <si>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</si>
  <si>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</si>
  <si>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</si>
  <si>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</si>
  <si>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</si>
  <si>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</si>
  <si>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</si>
  <si>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</si>
  <si>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</si>
  <si>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</si>
  <si>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</si>
  <si>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</si>
  <si>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</si>
  <si>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</si>
  <si>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</si>
  <si>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</si>
  <si>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</si>
  <si>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</si>
  <si>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</si>
  <si>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</si>
  <si>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</si>
  <si>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</si>
  <si>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</si>
  <si>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</si>
  <si>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</si>
  <si>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</si>
  <si>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</si>
  <si>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</si>
  <si>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</si>
  <si>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</si>
  <si>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</si>
  <si>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</si>
  <si>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</si>
  <si>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</si>
  <si>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</si>
  <si>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</si>
  <si>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</si>
  <si>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</si>
  <si>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</si>
  <si>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</si>
  <si>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</si>
  <si>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</si>
  <si>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</si>
  <si>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</si>
  <si>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</si>
  <si>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</si>
  <si>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</si>
  <si>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</si>
  <si>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</si>
  <si>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</si>
  <si>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</si>
  <si>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</si>
  <si>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</si>
  <si>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</si>
  <si>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</si>
  <si>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</si>
  <si>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</si>
  <si>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</si>
  <si>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</si>
  <si>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</si>
  <si>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</si>
  <si>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</si>
  <si>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</si>
  <si>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</si>
  <si>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</si>
  <si>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</si>
  <si>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</si>
  <si>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</si>
  <si>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</si>
  <si>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</si>
  <si>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</si>
  <si>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</si>
  <si>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</si>
  <si>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</si>
  <si>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</si>
  <si>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</si>
  <si>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</si>
  <si>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</si>
  <si>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</si>
  <si>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</si>
  <si>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</si>
  <si>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</si>
  <si>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</si>
  <si>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</si>
  <si>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</si>
  <si>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</si>
  <si>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</si>
  <si>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</si>
  <si>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</si>
  <si>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</si>
  <si>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</si>
  <si>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</si>
  <si>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</si>
  <si>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</si>
  <si>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</si>
  <si>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</si>
  <si>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</si>
  <si>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</si>
  <si>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</si>
  <si>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</si>
  <si>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</si>
  <si>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</si>
  <si>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</si>
  <si>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</si>
  <si>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</si>
  <si>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</si>
  <si>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</si>
  <si>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</si>
  <si>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</si>
  <si>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</si>
  <si>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</si>
  <si>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</si>
  <si>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</si>
  <si>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</si>
  <si>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</si>
  <si>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</si>
  <si>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</si>
  <si>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</si>
  <si>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</si>
  <si>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</si>
  <si>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</si>
  <si>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</si>
  <si>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</si>
  <si>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</si>
  <si>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</si>
  <si>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</si>
  <si>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</si>
  <si>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</si>
  <si>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</si>
  <si>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</si>
  <si>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</si>
  <si>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</si>
  <si>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</si>
  <si>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</si>
  <si>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</si>
  <si>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</si>
  <si>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</si>
  <si>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</si>
  <si>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</si>
  <si>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</si>
  <si>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</si>
  <si>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</si>
  <si>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</si>
  <si>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</si>
  <si>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</si>
  <si>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</si>
  <si>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</si>
  <si>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</si>
  <si>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</si>
  <si>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</si>
  <si>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</si>
  <si>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</si>
  <si>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</si>
  <si>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</si>
  <si>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</si>
  <si>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</si>
  <si>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</si>
  <si>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</si>
  <si>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</si>
  <si>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</si>
  <si>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</si>
  <si>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</si>
  <si>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</si>
  <si>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</si>
  <si>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</si>
  <si>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</si>
  <si>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</si>
  <si>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</si>
  <si>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</si>
  <si>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</si>
  <si>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</si>
  <si>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</si>
  <si>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</si>
  <si>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</si>
  <si>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</si>
  <si>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</si>
  <si>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</si>
  <si>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</si>
  <si>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</si>
  <si>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</si>
  <si>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</si>
  <si>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</si>
  <si>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</si>
  <si>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</si>
  <si>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</si>
  <si>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</si>
  <si>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</si>
  <si>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</si>
  <si>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</si>
  <si>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</si>
  <si>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</si>
  <si>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</si>
  <si>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</si>
  <si>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</si>
  <si>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</si>
  <si>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</si>
  <si>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</si>
  <si>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</si>
  <si>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</si>
  <si>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</si>
  <si>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</si>
  <si>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</si>
  <si>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</si>
  <si>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</si>
  <si>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</si>
  <si>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</si>
  <si>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</si>
  <si>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</si>
  <si>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</si>
  <si>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</si>
  <si>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</si>
  <si>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</si>
  <si>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</si>
  <si>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</si>
  <si>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</si>
  <si>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</si>
  <si>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</si>
  <si>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</si>
  <si>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</si>
  <si>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</si>
  <si>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</si>
  <si>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</si>
  <si>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</si>
  <si>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</si>
  <si>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</si>
  <si>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</si>
  <si>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</si>
  <si>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</si>
  <si>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</si>
  <si>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</si>
  <si>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</si>
  <si>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</si>
  <si>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</si>
  <si>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</si>
  <si>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</si>
  <si>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</si>
  <si>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</si>
  <si>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</si>
  <si>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</si>
  <si>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</si>
  <si>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</si>
  <si>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</si>
  <si>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</si>
  <si>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</si>
  <si>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</si>
  <si>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</si>
  <si>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</si>
  <si>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</si>
  <si>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</si>
  <si>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</si>
  <si>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</si>
  <si>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</si>
  <si>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</si>
  <si>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</si>
  <si>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</si>
  <si>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</si>
  <si>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</si>
  <si>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</si>
  <si>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</si>
  <si>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</si>
  <si>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</si>
  <si>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</si>
  <si>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</si>
  <si>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</si>
  <si>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</si>
  <si>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</si>
  <si>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</si>
  <si>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</si>
  <si>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</si>
  <si>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</si>
  <si>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</si>
  <si>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</si>
  <si>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</si>
  <si>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</si>
  <si>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</si>
  <si>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</si>
  <si>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</si>
  <si>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</si>
  <si>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</si>
  <si>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</si>
  <si>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</si>
  <si>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</si>
  <si>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</si>
  <si>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</si>
  <si>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</si>
  <si>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</si>
  <si>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</si>
  <si>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</si>
  <si>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</si>
  <si>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</si>
  <si>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</si>
  <si>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</si>
  <si>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</si>
  <si>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</si>
  <si>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</si>
  <si>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</si>
  <si>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</si>
  <si>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</si>
  <si>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</si>
  <si>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</si>
  <si>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</si>
  <si>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</si>
  <si>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</si>
  <si>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</si>
  <si>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</si>
  <si>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</si>
  <si>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</si>
  <si>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</si>
  <si>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</si>
  <si>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</si>
  <si>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</si>
  <si>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</si>
  <si>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</si>
  <si>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</si>
  <si>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</si>
  <si>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</si>
  <si>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</si>
  <si>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</si>
  <si>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</si>
  <si>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</si>
  <si>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</si>
  <si>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</si>
  <si>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</si>
  <si>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</si>
  <si>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</si>
  <si>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</si>
  <si>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</si>
  <si>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</si>
  <si>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</si>
  <si>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</si>
  <si>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</si>
  <si>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</si>
  <si>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</si>
  <si>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</si>
  <si>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</si>
  <si>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</si>
  <si>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</si>
  <si>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</si>
  <si>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</si>
  <si>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</si>
  <si>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</si>
  <si>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</si>
  <si>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</si>
  <si>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</si>
  <si>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</si>
  <si>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</si>
  <si>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</si>
  <si>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</si>
  <si>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</si>
  <si>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</si>
  <si>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</si>
  <si>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</si>
  <si>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</si>
  <si>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</si>
  <si>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</si>
  <si>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</si>
  <si>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</si>
  <si>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</si>
  <si>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</si>
  <si>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</si>
  <si>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</si>
  <si>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</si>
  <si>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</si>
  <si>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</si>
  <si>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</si>
  <si>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</si>
  <si>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</si>
  <si>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</si>
  <si>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</si>
  <si>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</si>
  <si>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</si>
  <si>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</si>
  <si>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</si>
  <si>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</si>
  <si>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</si>
  <si>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</si>
  <si>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</si>
  <si>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</si>
  <si>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</si>
  <si>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</si>
  <si>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</si>
  <si>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</si>
  <si>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</si>
  <si>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</si>
  <si>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</si>
  <si>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</si>
  <si>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</si>
  <si>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</si>
  <si>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</si>
  <si>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</si>
  <si>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</si>
  <si>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</si>
  <si>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</si>
  <si>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</si>
  <si>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</si>
  <si>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</si>
  <si>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</si>
  <si>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</si>
  <si>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</si>
  <si>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</si>
  <si>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</si>
  <si>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</si>
  <si>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</si>
  <si>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</si>
  <si>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</si>
  <si>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</si>
  <si>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</si>
  <si>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</si>
  <si>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</si>
  <si>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</si>
  <si>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</si>
  <si>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</si>
  <si>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</si>
  <si>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</si>
  <si>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</si>
  <si>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</si>
  <si>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</si>
  <si>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</si>
  <si>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</si>
  <si>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</si>
  <si>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</si>
  <si>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</si>
  <si>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</si>
  <si>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</si>
  <si>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</si>
  <si>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</si>
  <si>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</si>
  <si>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</si>
  <si>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</si>
  <si>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</si>
  <si>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</si>
  <si>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</si>
  <si>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</si>
  <si>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</si>
  <si>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</si>
  <si>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</si>
  <si>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</si>
  <si>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</si>
  <si>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</si>
  <si>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</si>
  <si>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</si>
  <si>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</si>
  <si>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</si>
  <si>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</si>
  <si>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</si>
  <si>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</si>
  <si>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</si>
  <si>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</si>
  <si>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</si>
  <si>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</si>
  <si>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</si>
  <si>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</si>
  <si>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</si>
  <si>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</si>
  <si>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</si>
  <si>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</si>
  <si>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</si>
  <si>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</si>
  <si>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</si>
  <si>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</si>
  <si>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</si>
  <si>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</si>
  <si>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</si>
  <si>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</si>
  <si>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</si>
  <si>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</si>
  <si>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</si>
  <si>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</si>
  <si>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</si>
  <si>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</si>
  <si>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</si>
  <si>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</si>
  <si>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</si>
  <si>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</si>
  <si>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</si>
  <si>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</si>
  <si>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</si>
  <si>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</si>
  <si>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</si>
  <si>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</si>
  <si>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</si>
  <si>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</si>
  <si>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</si>
  <si>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</si>
  <si>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</si>
  <si>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</si>
  <si>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</si>
  <si>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</si>
  <si>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</si>
  <si>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</si>
  <si>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</si>
  <si>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</si>
  <si>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</si>
  <si>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</si>
  <si>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</si>
  <si>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</si>
  <si>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</si>
  <si>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</si>
  <si>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</si>
  <si>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</si>
  <si>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</si>
  <si>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</si>
  <si>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</si>
  <si>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</si>
  <si>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</si>
  <si>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</si>
  <si>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</si>
  <si>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</si>
  <si>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</si>
  <si>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</si>
  <si>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</si>
  <si>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</si>
  <si>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</si>
  <si>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</si>
  <si>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</si>
  <si>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</si>
  <si>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</si>
  <si>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</si>
  <si>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</si>
  <si>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</si>
  <si>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</si>
  <si>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</si>
  <si>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</si>
  <si>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</si>
  <si>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</si>
  <si>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</si>
  <si>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</si>
  <si>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</si>
  <si>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</si>
  <si>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</si>
  <si>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</si>
  <si>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</si>
  <si>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</si>
  <si>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</si>
  <si>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</si>
  <si>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</si>
  <si>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</si>
  <si>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</si>
  <si>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</si>
  <si>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</si>
  <si>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</si>
  <si>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</si>
  <si>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</si>
  <si>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</si>
  <si>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</si>
  <si>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</si>
  <si>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</si>
  <si>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</si>
  <si>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</si>
  <si>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</si>
  <si>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</si>
  <si>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</si>
  <si>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</si>
  <si>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</si>
  <si>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</si>
  <si>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</si>
  <si>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</si>
  <si>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</si>
  <si>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</si>
  <si>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</si>
  <si>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</si>
  <si>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</si>
  <si>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</si>
  <si>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</si>
  <si>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</si>
  <si>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</si>
  <si>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</si>
  <si>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</si>
  <si>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</si>
  <si>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</si>
  <si>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</si>
  <si>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</si>
  <si>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</si>
  <si>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</si>
  <si>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</si>
  <si>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</si>
  <si>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</si>
  <si>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</si>
  <si>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</si>
  <si>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</si>
  <si>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</si>
  <si>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</si>
  <si>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</si>
  <si>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</si>
  <si>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</si>
  <si>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</si>
  <si>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</si>
  <si>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</si>
  <si>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</si>
  <si>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</si>
  <si>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</si>
  <si>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</si>
  <si>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</si>
  <si>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</si>
  <si>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</si>
  <si>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</si>
  <si>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</si>
  <si>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</si>
  <si>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</si>
  <si>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</si>
  <si>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</si>
  <si>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</si>
  <si>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</si>
  <si>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</si>
  <si>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</si>
  <si>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</si>
  <si>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</si>
  <si>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</si>
  <si>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</si>
  <si>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</si>
  <si>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</si>
  <si>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</si>
  <si>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</si>
  <si>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</si>
  <si>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</si>
  <si>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</si>
  <si>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</si>
  <si>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</si>
  <si>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</si>
  <si>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</si>
  <si>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</si>
  <si>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</si>
  <si>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</si>
  <si>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</si>
  <si>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</si>
  <si>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</si>
  <si>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</si>
  <si>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</si>
  <si>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</si>
  <si>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</si>
  <si>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</si>
  <si>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</si>
  <si>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</si>
  <si>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</si>
  <si>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</si>
  <si>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</si>
  <si>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</si>
  <si>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</si>
  <si>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</si>
  <si>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</si>
  <si>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</si>
  <si>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</si>
  <si>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</si>
  <si>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</si>
  <si>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</si>
  <si>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</si>
  <si>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</si>
  <si>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</si>
  <si>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</si>
  <si>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</si>
  <si>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</si>
  <si>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</si>
  <si>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</si>
  <si>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</si>
  <si>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</si>
  <si>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</si>
  <si>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</si>
  <si>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</si>
  <si>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</si>
  <si>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</si>
  <si>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</si>
  <si>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</si>
  <si>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</si>
  <si>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</si>
  <si>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</si>
  <si>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</si>
  <si>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</si>
  <si>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</si>
  <si>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</si>
  <si>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</si>
  <si>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</si>
  <si>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</si>
  <si>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</si>
  <si>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</si>
  <si>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</si>
  <si>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</si>
  <si>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</si>
  <si>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</si>
  <si>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</si>
  <si>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</si>
  <si>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</si>
  <si>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</si>
  <si>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</si>
  <si>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</si>
  <si>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</si>
  <si>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</si>
  <si>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</si>
  <si>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</si>
  <si>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</si>
  <si>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</si>
  <si>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</si>
  <si>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</si>
  <si>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</si>
  <si>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</si>
  <si>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</si>
  <si>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</si>
  <si>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</si>
  <si>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</si>
  <si>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</si>
  <si>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</si>
  <si>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</si>
  <si>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</si>
  <si>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</si>
  <si>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</si>
  <si>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</si>
  <si>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</si>
  <si>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</si>
  <si>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</si>
  <si>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</si>
  <si>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</si>
  <si>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</si>
  <si>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</si>
  <si>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</si>
  <si>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</si>
  <si>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</si>
  <si>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</si>
  <si>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</si>
  <si>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</si>
  <si>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</si>
  <si>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</si>
  <si>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</si>
  <si>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</si>
  <si>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</si>
  <si>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</si>
  <si>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</si>
  <si>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</si>
  <si>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</si>
  <si>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</si>
  <si>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</si>
  <si>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</si>
  <si>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</si>
  <si>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</si>
  <si>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</si>
  <si>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</si>
  <si>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</si>
  <si>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</si>
  <si>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</si>
  <si>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</si>
  <si>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</si>
  <si>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</si>
  <si>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</si>
  <si>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</si>
  <si>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</si>
  <si>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</si>
  <si>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</si>
  <si>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</si>
  <si>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</si>
  <si>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</si>
  <si>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</si>
  <si>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</si>
  <si>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</si>
  <si>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</si>
  <si>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</si>
  <si>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</si>
  <si>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</si>
  <si>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</si>
  <si>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</si>
  <si>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</si>
  <si>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</si>
  <si>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</si>
  <si>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</si>
  <si>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</si>
  <si>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</si>
  <si>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</si>
  <si>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</si>
  <si>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</si>
  <si>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</si>
  <si>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</si>
  <si>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</si>
  <si>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</si>
  <si>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</si>
  <si>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</si>
  <si>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</si>
  <si>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</si>
  <si>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</si>
  <si>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</si>
  <si>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</si>
  <si>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</si>
  <si>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</si>
  <si>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</si>
  <si>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</si>
  <si>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</si>
  <si>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</si>
  <si>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</si>
  <si>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</si>
  <si>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</si>
  <si>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</si>
  <si>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</si>
  <si>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</si>
  <si>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</si>
  <si>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</si>
  <si>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</si>
  <si>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</si>
  <si>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</si>
  <si>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</si>
  <si>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</si>
  <si>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</si>
  <si>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</si>
  <si>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</si>
  <si>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</si>
  <si>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</si>
  <si>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</si>
  <si>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</si>
  <si>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</si>
  <si>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</si>
  <si>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</si>
  <si>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</si>
  <si>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</si>
  <si>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</si>
  <si>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</si>
  <si>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</si>
  <si>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</si>
  <si>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</si>
  <si>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</si>
  <si>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</si>
  <si>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</si>
  <si>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</si>
  <si>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</si>
  <si>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</si>
  <si>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</si>
  <si>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</si>
  <si>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</si>
  <si>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</si>
  <si>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</si>
  <si>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</si>
  <si>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</si>
  <si>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</si>
  <si>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</si>
  <si>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</si>
  <si>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</si>
  <si>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</si>
  <si>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</si>
  <si>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</si>
  <si>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</si>
  <si>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</si>
  <si>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</si>
  <si>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</si>
  <si>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</si>
  <si>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</si>
  <si>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</si>
  <si>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</si>
  <si>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</si>
  <si>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</si>
  <si>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</si>
  <si>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</si>
  <si>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</si>
  <si>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</si>
  <si>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</si>
  <si>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</si>
  <si>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</si>
  <si>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</si>
  <si>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</si>
  <si>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</si>
  <si>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</si>
  <si>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</si>
  <si>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</si>
  <si>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</si>
  <si>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</si>
  <si>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</si>
  <si>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</si>
  <si>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</si>
  <si>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</si>
  <si>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</si>
  <si>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</si>
  <si>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</si>
  <si>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</si>
  <si>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</si>
  <si>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</si>
  <si>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</si>
  <si>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</si>
  <si>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</si>
  <si>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</si>
  <si>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</si>
  <si>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</si>
  <si>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</si>
  <si>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</si>
  <si>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</si>
  <si>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</si>
  <si>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</si>
  <si>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</si>
  <si>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</si>
  <si>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</si>
  <si>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</si>
  <si>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</si>
  <si>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</si>
  <si>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</si>
  <si>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</si>
  <si>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</si>
  <si>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</si>
  <si>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</si>
  <si>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</si>
  <si>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</si>
  <si>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</si>
  <si>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</si>
  <si>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</si>
  <si>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</si>
  <si>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</si>
  <si>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</si>
  <si>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</si>
  <si>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</si>
  <si>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</si>
  <si>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</si>
  <si>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</si>
  <si>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</si>
  <si>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</si>
  <si>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</si>
  <si>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</si>
  <si>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</si>
  <si>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</si>
  <si>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</si>
  <si>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</si>
  <si>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</si>
  <si>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</si>
  <si>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</si>
  <si>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</si>
  <si>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</si>
  <si>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</si>
  <si>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</si>
  <si>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</si>
  <si>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</si>
  <si>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</si>
  <si>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</si>
  <si>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</si>
  <si>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</si>
  <si>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</si>
  <si>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</si>
  <si>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</si>
  <si>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</si>
  <si>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</si>
  <si>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</si>
  <si>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</si>
  <si>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</si>
  <si>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</si>
  <si>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</si>
  <si>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</si>
  <si>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</si>
  <si>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</si>
  <si>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</si>
  <si>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</si>
  <si>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</si>
  <si>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</si>
  <si>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</si>
  <si>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</si>
  <si>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</si>
  <si>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</si>
  <si>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</si>
  <si>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</si>
  <si>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</si>
  <si>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</si>
  <si>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</si>
  <si>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</si>
  <si>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</si>
  <si>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</si>
  <si>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</si>
  <si>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</si>
  <si>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</si>
  <si>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</si>
  <si>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</si>
  <si>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</si>
  <si>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</si>
  <si>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</si>
  <si>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</si>
  <si>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</si>
  <si>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</si>
  <si>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</si>
  <si>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</si>
  <si>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</si>
  <si>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</si>
  <si>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</si>
  <si>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</si>
  <si>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</si>
  <si>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</si>
  <si>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</si>
  <si>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</si>
  <si>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</si>
  <si>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</si>
  <si>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</si>
  <si>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</si>
  <si>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</si>
  <si>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</si>
  <si>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</si>
  <si>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</si>
  <si>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</si>
  <si>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</si>
  <si>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</si>
  <si>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</si>
  <si>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</si>
  <si>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</si>
  <si>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</si>
  <si>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</si>
  <si>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</si>
  <si>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</si>
  <si>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</si>
  <si>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</si>
  <si>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</si>
  <si>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</si>
  <si>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</si>
  <si>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</si>
  <si>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</si>
  <si>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</si>
  <si>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</si>
  <si>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</si>
  <si>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</si>
  <si>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</si>
  <si>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</si>
  <si>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</si>
  <si>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</si>
  <si>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</si>
  <si>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</si>
  <si>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</si>
  <si>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</si>
  <si>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</si>
  <si>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</si>
  <si>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</si>
  <si>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</si>
  <si>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</si>
  <si>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</si>
  <si>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</si>
  <si>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</si>
  <si>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</si>
  <si>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</si>
  <si>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</si>
  <si>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</si>
  <si>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</si>
  <si>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</si>
  <si>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</si>
  <si>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</si>
  <si>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</si>
  <si>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</si>
  <si>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</si>
  <si>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</si>
  <si>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</si>
  <si>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</si>
  <si>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</si>
  <si>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</si>
  <si>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</si>
  <si>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</si>
  <si>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</si>
  <si>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</si>
  <si>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</si>
  <si>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</si>
  <si>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</si>
  <si>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</si>
  <si>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</si>
  <si>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</si>
  <si>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</si>
  <si>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</si>
  <si>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</si>
  <si>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</si>
  <si>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</si>
  <si>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</si>
  <si>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</si>
  <si>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</si>
  <si>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</si>
  <si>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</si>
  <si>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</si>
  <si>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</si>
  <si>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</si>
  <si>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</si>
  <si>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</si>
  <si>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</si>
  <si>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</si>
  <si>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</si>
  <si>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</si>
  <si>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</si>
  <si>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</si>
  <si>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</si>
  <si>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</si>
  <si>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</si>
  <si>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</si>
  <si>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</si>
  <si>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</si>
  <si>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</si>
  <si>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</si>
  <si>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</si>
  <si>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</si>
  <si>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</si>
  <si>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</si>
  <si>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</si>
  <si>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</si>
  <si>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</si>
  <si>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</si>
  <si>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</si>
  <si>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</si>
  <si>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</si>
  <si>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</si>
  <si>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</si>
  <si>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</si>
  <si>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</si>
  <si>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</si>
  <si>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</si>
  <si>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</si>
  <si>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</si>
  <si>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</si>
  <si>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</si>
  <si>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</si>
  <si>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</si>
  <si>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</si>
  <si>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</si>
  <si>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</si>
  <si>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</si>
  <si>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</si>
  <si>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</si>
  <si>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</si>
  <si>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</si>
  <si>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</si>
  <si>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</si>
  <si>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</si>
  <si>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</si>
  <si>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</si>
  <si>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</si>
  <si>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</si>
  <si>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</si>
  <si>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</si>
  <si>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</si>
  <si>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</si>
  <si>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</si>
  <si>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</si>
  <si>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</si>
  <si>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</si>
  <si>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</si>
  <si>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</si>
  <si>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</si>
  <si>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</si>
  <si>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</si>
  <si>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</si>
  <si>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</si>
  <si>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</si>
  <si>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</si>
  <si>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</si>
  <si>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</si>
  <si>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</si>
  <si>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</si>
  <si>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</si>
  <si>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</si>
  <si>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</si>
  <si>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</si>
  <si>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</si>
  <si>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</si>
  <si>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</si>
  <si>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</si>
  <si>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</si>
  <si>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</si>
  <si>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</si>
  <si>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</si>
  <si>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</si>
  <si>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</si>
  <si>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</si>
  <si>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</si>
  <si>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</si>
  <si>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</si>
  <si>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</si>
  <si>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</si>
  <si>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</si>
  <si>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</si>
  <si>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</si>
  <si>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</si>
  <si>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</si>
  <si>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</si>
  <si>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</si>
  <si>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</si>
  <si>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</si>
  <si>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</si>
  <si>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</si>
  <si>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</si>
  <si>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</si>
  <si>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</si>
  <si>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</si>
  <si>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</si>
  <si>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</si>
  <si>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</si>
  <si>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</si>
  <si>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</si>
  <si>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</si>
  <si>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</si>
  <si>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</si>
  <si>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</si>
  <si>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</si>
  <si>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</si>
  <si>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</si>
  <si>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</si>
  <si>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</si>
  <si>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</si>
  <si>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</si>
  <si>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</si>
  <si>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</si>
  <si>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</si>
  <si>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</si>
  <si>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</si>
  <si>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</si>
  <si>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</si>
  <si>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</si>
  <si>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</si>
  <si>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</si>
  <si>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</si>
  <si>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</si>
  <si>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</si>
  <si>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</si>
  <si>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</si>
  <si>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</si>
  <si>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</si>
  <si>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</si>
  <si>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</si>
  <si>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</si>
  <si>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</si>
  <si>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</si>
  <si>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</si>
  <si>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</si>
  <si>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</si>
  <si>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</si>
  <si>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</si>
  <si>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</si>
  <si>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</si>
  <si>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</si>
  <si>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</si>
  <si>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</si>
  <si>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</si>
  <si>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</si>
  <si>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</si>
  <si>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</si>
  <si>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</si>
  <si>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</si>
  <si>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</si>
  <si>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</si>
  <si>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</si>
  <si>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</si>
  <si>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</si>
  <si>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</si>
  <si>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</si>
  <si>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</si>
  <si>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</si>
  <si>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</si>
  <si>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</si>
  <si>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</si>
  <si>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</si>
  <si>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</si>
  <si>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</si>
  <si>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</si>
  <si>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</si>
  <si>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</si>
  <si>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</si>
  <si>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128,92</t>
  </si>
  <si>
    <t>300</t>
  </si>
  <si>
    <t>28374025</t>
  </si>
  <si>
    <t>profil nosný L z recyklované pěny pro předsazenou montáž oken 160x120mm</t>
  </si>
  <si>
    <t>342874165</t>
  </si>
  <si>
    <t>311,81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</si>
  <si>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</si>
  <si>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</si>
  <si>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</si>
  <si>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</si>
  <si>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</si>
  <si>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</si>
  <si>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</si>
  <si>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</si>
  <si>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</si>
  <si>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</si>
  <si>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</si>
  <si>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</si>
  <si>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</si>
  <si>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</si>
  <si>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</si>
  <si>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</si>
  <si>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</si>
  <si>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</si>
  <si>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</si>
  <si>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</si>
  <si>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</si>
  <si>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</si>
  <si>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</si>
  <si>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</si>
  <si>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</si>
  <si>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</si>
  <si>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</si>
  <si>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</si>
  <si>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</si>
  <si>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</si>
  <si>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</si>
  <si>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</si>
  <si>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</si>
  <si>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</si>
  <si>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</si>
  <si>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</si>
  <si>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</si>
  <si>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</si>
  <si>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</si>
  <si>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</si>
  <si>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</si>
  <si>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</si>
  <si>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</si>
  <si>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</si>
  <si>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</si>
  <si>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</si>
  <si>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</si>
  <si>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</si>
  <si>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</si>
  <si>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</si>
  <si>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</si>
  <si>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</si>
  <si>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</si>
  <si>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</si>
  <si>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</si>
  <si>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</si>
  <si>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</si>
  <si>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</si>
  <si>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</si>
  <si>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</si>
  <si>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</si>
  <si>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</si>
  <si>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</si>
  <si>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</si>
  <si>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</si>
  <si>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</si>
  <si>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</si>
  <si>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</si>
  <si>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</si>
  <si>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</si>
  <si>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</si>
  <si>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</si>
  <si>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</si>
  <si>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</si>
  <si>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</si>
  <si>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</si>
  <si>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</si>
  <si>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</si>
  <si>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</si>
  <si>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</si>
  <si>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</si>
  <si>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</si>
  <si>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</si>
  <si>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</si>
  <si>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</si>
  <si>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</si>
  <si>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</si>
  <si>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</si>
  <si>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</si>
  <si>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</si>
  <si>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</si>
  <si>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</si>
  <si>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</si>
  <si>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</si>
  <si>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</si>
  <si>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</si>
  <si>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</si>
  <si>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</si>
  <si>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</si>
  <si>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</si>
  <si>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</si>
  <si>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</si>
  <si>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</si>
  <si>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</si>
  <si>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</si>
  <si>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</si>
  <si>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</si>
  <si>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</si>
  <si>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</si>
  <si>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</si>
  <si>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</si>
  <si>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</si>
  <si>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</si>
  <si>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</si>
  <si>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</si>
  <si>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</si>
  <si>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</si>
  <si>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</si>
  <si>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</si>
  <si>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</si>
  <si>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</si>
  <si>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</si>
  <si>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</si>
  <si>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</si>
  <si>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</si>
  <si>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</si>
  <si>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</si>
  <si>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</si>
  <si>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</si>
  <si>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</si>
  <si>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</si>
  <si>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</si>
  <si>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</si>
  <si>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</si>
  <si>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</si>
  <si>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</si>
  <si>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</si>
  <si>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</si>
  <si>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</si>
  <si>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</si>
  <si>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</si>
  <si>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</si>
  <si>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</si>
  <si>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</si>
  <si>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</si>
  <si>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</si>
  <si>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</si>
  <si>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</si>
  <si>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</si>
  <si>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</si>
  <si>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</si>
  <si>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</si>
  <si>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</si>
  <si>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</si>
  <si>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</si>
  <si>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</si>
  <si>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</si>
  <si>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</si>
  <si>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</si>
  <si>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</si>
  <si>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</si>
  <si>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</si>
  <si>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</si>
  <si>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</si>
  <si>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</si>
  <si>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</si>
  <si>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</si>
  <si>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</si>
  <si>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</si>
  <si>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</si>
  <si>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</si>
  <si>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</si>
  <si>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</si>
  <si>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</si>
  <si>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</si>
  <si>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</si>
  <si>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</si>
  <si>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</si>
  <si>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</si>
  <si>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</si>
  <si>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</si>
  <si>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</si>
  <si>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</si>
  <si>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</si>
  <si>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</si>
  <si>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</si>
  <si>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</si>
  <si>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</si>
  <si>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</si>
  <si>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</si>
  <si>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</si>
  <si>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</si>
  <si>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</si>
  <si>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</si>
  <si>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</si>
  <si>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</si>
  <si>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</si>
  <si>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</si>
  <si>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</si>
  <si>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</si>
  <si>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</si>
  <si>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</si>
  <si>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</si>
  <si>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</si>
  <si>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</si>
  <si>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</si>
  <si>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</si>
  <si>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</si>
  <si>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</si>
  <si>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</si>
  <si>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</si>
  <si>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</si>
  <si>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</si>
  <si>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</si>
  <si>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</si>
  <si>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</si>
  <si>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</si>
  <si>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</si>
  <si>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</si>
  <si>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</si>
  <si>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</si>
  <si>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</si>
  <si>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</si>
  <si>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</si>
  <si>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</si>
  <si>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</si>
  <si>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</si>
  <si>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</si>
  <si>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</si>
  <si>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</si>
  <si>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</si>
  <si>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</si>
  <si>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</si>
  <si>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</si>
  <si>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</si>
  <si>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</si>
  <si>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</si>
  <si>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</si>
  <si>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</si>
  <si>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</si>
  <si>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</si>
  <si>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</si>
  <si>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</si>
  <si>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</si>
  <si>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</si>
  <si>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</si>
  <si>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</si>
  <si>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</si>
  <si>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</si>
  <si>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</si>
  <si>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</si>
  <si>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</si>
  <si>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</si>
  <si>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</si>
  <si>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</si>
  <si>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</si>
  <si>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</si>
  <si>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</si>
  <si>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</si>
  <si>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</si>
  <si>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</si>
  <si>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</si>
  <si>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</si>
  <si>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</si>
  <si>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</si>
  <si>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</si>
  <si>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</si>
  <si>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</si>
  <si>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</si>
  <si>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</si>
  <si>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</si>
  <si>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</si>
  <si>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</si>
  <si>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</si>
  <si>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</si>
  <si>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</si>
  <si>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</si>
  <si>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</si>
  <si>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</si>
  <si>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</si>
  <si>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</si>
  <si>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</si>
  <si>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</si>
  <si>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</si>
  <si>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</si>
  <si>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</si>
  <si>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</si>
  <si>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</si>
  <si>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</si>
  <si>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</si>
  <si>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</si>
  <si>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</si>
  <si>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</si>
  <si>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</si>
  <si>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</si>
  <si>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</si>
  <si>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</si>
  <si>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</si>
  <si>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</si>
  <si>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</si>
  <si>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</si>
  <si>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</si>
  <si>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</si>
  <si>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</si>
  <si>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</si>
  <si>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</si>
  <si>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</si>
  <si>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</si>
  <si>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</si>
  <si>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</si>
  <si>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</si>
  <si>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</si>
  <si>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</si>
  <si>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</si>
  <si>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</si>
  <si>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</si>
  <si>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</si>
  <si>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</si>
  <si>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</si>
  <si>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</si>
  <si>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</si>
  <si>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</si>
  <si>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</si>
  <si>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</si>
  <si>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</si>
  <si>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</si>
  <si>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</si>
  <si>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</si>
  <si>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</si>
  <si>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</si>
  <si>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</si>
  <si>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</si>
  <si>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</si>
  <si>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</si>
  <si>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</si>
  <si>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</si>
  <si>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</si>
  <si>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</si>
  <si>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</si>
  <si>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</si>
  <si>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</si>
  <si>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</si>
  <si>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</si>
  <si>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</si>
  <si>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</si>
  <si>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</si>
  <si>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</si>
  <si>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</si>
  <si>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</si>
  <si>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</si>
  <si>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</si>
  <si>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</si>
  <si>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</si>
  <si>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</si>
  <si>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</si>
  <si>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</si>
  <si>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</si>
  <si>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</si>
  <si>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</si>
  <si>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</si>
  <si>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</si>
  <si>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</si>
  <si>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</si>
  <si>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</si>
  <si>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</si>
  <si>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</si>
  <si>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</si>
  <si>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</si>
  <si>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</si>
  <si>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</si>
  <si>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</si>
  <si>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</si>
  <si>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</si>
  <si>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</si>
  <si>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</si>
  <si>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</si>
  <si>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</si>
  <si>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</si>
  <si>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</si>
  <si>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</si>
  <si>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</si>
  <si>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</si>
  <si>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</si>
  <si>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</si>
  <si>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</si>
  <si>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</si>
  <si>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</si>
  <si>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</si>
  <si>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</si>
  <si>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</si>
  <si>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</si>
  <si>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</si>
  <si>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1445572480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</si>
  <si>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</si>
  <si>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</si>
  <si>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</si>
  <si>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</si>
  <si>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</si>
  <si>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</si>
  <si>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</si>
  <si>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</si>
  <si>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</si>
  <si>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</si>
  <si>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</si>
  <si>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</si>
  <si>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</si>
  <si>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</si>
  <si>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</si>
  <si>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</si>
  <si>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</si>
  <si>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</si>
  <si>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</si>
  <si>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</si>
  <si>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</si>
  <si>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</si>
  <si>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</si>
  <si>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</si>
  <si>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</si>
  <si>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</si>
  <si>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</si>
  <si>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</si>
  <si>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</si>
  <si>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</si>
  <si>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</si>
  <si>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</si>
  <si>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</si>
  <si>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</si>
  <si>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</si>
  <si>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</si>
  <si>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</si>
  <si>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</si>
  <si>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</si>
  <si>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</si>
  <si>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</si>
  <si>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</si>
  <si>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</si>
  <si>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</si>
  <si>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</si>
  <si>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</si>
  <si>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</si>
  <si>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</si>
  <si>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</si>
  <si>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</si>
  <si>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</si>
  <si>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</si>
  <si>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</si>
  <si>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</si>
  <si>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</si>
  <si>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</si>
  <si>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</si>
  <si>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</si>
  <si>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</si>
  <si>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</si>
  <si>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</si>
  <si>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</si>
  <si>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</si>
  <si>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</si>
  <si>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</si>
  <si>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</si>
  <si>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</si>
  <si>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</si>
  <si>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</si>
  <si>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</si>
  <si>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</si>
  <si>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</si>
  <si>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</si>
  <si>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</si>
  <si>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</si>
  <si>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</si>
  <si>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</si>
  <si>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</si>
  <si>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</si>
  <si>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</si>
  <si>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</si>
  <si>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</si>
  <si>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</si>
  <si>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</si>
  <si>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</si>
  <si>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</si>
  <si>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</si>
  <si>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</si>
  <si>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</si>
  <si>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</si>
  <si>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</si>
  <si>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</si>
  <si>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</si>
  <si>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</si>
  <si>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</si>
  <si>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</si>
  <si>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</si>
  <si>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</si>
  <si>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</si>
  <si>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</si>
  <si>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</si>
  <si>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</si>
  <si>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</si>
  <si>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</si>
  <si>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</si>
  <si>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</si>
  <si>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</si>
  <si>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</si>
  <si>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</si>
  <si>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</si>
  <si>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</si>
  <si>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</si>
  <si>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</si>
  <si>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</si>
  <si>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</si>
  <si>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</si>
  <si>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</si>
  <si>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</si>
  <si>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</si>
  <si>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</si>
  <si>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</si>
  <si>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</si>
  <si>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</si>
  <si>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</si>
  <si>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</si>
  <si>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</si>
  <si>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</si>
  <si>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</si>
  <si>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</si>
  <si>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</si>
  <si>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</si>
  <si>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</si>
  <si>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</si>
  <si>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</si>
  <si>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</si>
  <si>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</si>
  <si>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</si>
  <si>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</si>
  <si>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</si>
  <si>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</si>
  <si>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</si>
  <si>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</si>
  <si>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</si>
  <si>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</si>
  <si>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</si>
  <si>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</si>
  <si>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</si>
  <si>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</si>
  <si>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</si>
  <si>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</si>
  <si>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</si>
  <si>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</si>
  <si>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</si>
  <si>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</si>
  <si>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</si>
  <si>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</si>
  <si>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</si>
  <si>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</si>
  <si>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</si>
  <si>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</si>
  <si>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</si>
  <si>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</si>
  <si>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</si>
  <si>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</si>
  <si>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</si>
  <si>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</si>
  <si>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</si>
  <si>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</si>
  <si>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</si>
  <si>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</si>
  <si>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</si>
  <si>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</si>
  <si>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</si>
  <si>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</si>
  <si>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</si>
  <si>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</si>
  <si>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</si>
  <si>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</si>
  <si>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</si>
  <si>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</si>
  <si>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</si>
  <si>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</si>
  <si>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</si>
  <si>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</si>
  <si>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</si>
  <si>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</si>
  <si>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</si>
  <si>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</si>
  <si>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</si>
  <si>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</si>
  <si>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</si>
  <si>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</si>
  <si>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</si>
  <si>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</si>
  <si>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</si>
  <si>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</si>
  <si>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</si>
  <si>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</si>
  <si>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</si>
  <si>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</si>
  <si>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</si>
  <si>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</si>
  <si>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</si>
  <si>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</si>
  <si>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</si>
  <si>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</si>
  <si>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</si>
  <si>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</si>
  <si>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</si>
  <si>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</si>
  <si>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</si>
  <si>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</si>
  <si>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</si>
  <si>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</si>
  <si>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</si>
  <si>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</si>
  <si>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</si>
  <si>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</si>
  <si>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</si>
  <si>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</si>
  <si>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</si>
  <si>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</si>
  <si>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</si>
  <si>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</si>
  <si>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</si>
  <si>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</si>
  <si>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</si>
  <si>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</si>
  <si>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</si>
  <si>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</si>
  <si>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</si>
  <si>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</si>
  <si>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</si>
  <si>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</si>
  <si>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</si>
  <si>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</si>
  <si>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</si>
  <si>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</si>
  <si>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</si>
  <si>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</si>
  <si>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</si>
  <si>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</si>
  <si>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</si>
  <si>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</si>
  <si>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</si>
  <si>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</si>
  <si>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</si>
  <si>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</si>
  <si>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</si>
  <si>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</si>
  <si>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</si>
  <si>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</si>
  <si>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</si>
  <si>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</si>
  <si>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</si>
  <si>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</si>
  <si>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</si>
  <si>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</si>
  <si>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</si>
  <si>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</si>
  <si>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</si>
  <si>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</si>
  <si>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</si>
  <si>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</si>
  <si>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</si>
  <si>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</si>
  <si>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</si>
  <si>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</si>
  <si>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</si>
  <si>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</si>
  <si>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</si>
  <si>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</si>
  <si>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</si>
  <si>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</si>
  <si>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</si>
  <si>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</si>
  <si>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</si>
  <si>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</si>
  <si>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</si>
  <si>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</si>
  <si>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</si>
  <si>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</si>
  <si>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</si>
  <si>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</si>
  <si>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</si>
  <si>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</si>
  <si>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</si>
  <si>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</si>
  <si>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</si>
  <si>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</si>
  <si>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</si>
  <si>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</si>
  <si>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</si>
  <si>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</si>
  <si>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</si>
  <si>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</si>
  <si>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</si>
  <si>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</si>
  <si>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</si>
  <si>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</si>
  <si>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</si>
  <si>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</si>
  <si>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</si>
  <si>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</si>
  <si>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</si>
  <si>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</si>
  <si>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</si>
  <si>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</si>
  <si>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</si>
  <si>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</si>
  <si>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</si>
  <si>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</si>
  <si>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</si>
  <si>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</si>
  <si>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</si>
  <si>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</si>
  <si>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</si>
  <si>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</si>
  <si>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</si>
  <si>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</si>
  <si>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</si>
  <si>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</si>
  <si>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</si>
  <si>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</si>
  <si>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</si>
  <si>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</si>
  <si>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</si>
  <si>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</si>
  <si>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</si>
  <si>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</si>
  <si>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</si>
  <si>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</si>
  <si>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</si>
  <si>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</si>
  <si>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</si>
  <si>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</si>
  <si>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</si>
  <si>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</si>
  <si>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</si>
  <si>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</si>
  <si>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</si>
  <si>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</si>
  <si>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</si>
  <si>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</si>
  <si>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</si>
  <si>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</si>
  <si>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</si>
  <si>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</si>
  <si>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</si>
  <si>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</si>
  <si>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</si>
  <si>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</si>
  <si>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</si>
  <si>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</si>
  <si>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</si>
  <si>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</si>
  <si>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</si>
  <si>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</si>
  <si>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</si>
  <si>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</si>
  <si>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</si>
  <si>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</si>
  <si>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</si>
  <si>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</si>
  <si>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</si>
  <si>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</si>
  <si>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</si>
  <si>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</si>
  <si>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</si>
  <si>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</si>
  <si>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</si>
  <si>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</si>
  <si>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</si>
  <si>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</si>
  <si>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</si>
  <si>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</si>
  <si>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</si>
  <si>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</si>
  <si>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</si>
  <si>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</si>
  <si>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</si>
  <si>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</si>
  <si>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</si>
  <si>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</si>
  <si>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</si>
  <si>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</si>
  <si>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</si>
  <si>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</si>
  <si>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</si>
  <si>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</si>
  <si>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</si>
  <si>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</si>
  <si>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</si>
  <si>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</si>
  <si>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</si>
  <si>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</si>
  <si>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</si>
  <si>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</si>
  <si>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</si>
  <si>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</si>
  <si>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</si>
  <si>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</si>
  <si>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</si>
  <si>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</si>
  <si>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</si>
  <si>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</si>
  <si>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</si>
  <si>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</si>
  <si>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</si>
  <si>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</si>
  <si>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</si>
  <si>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</si>
  <si>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</si>
  <si>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</si>
  <si>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</si>
  <si>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</si>
  <si>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</si>
  <si>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</si>
  <si>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</si>
  <si>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</si>
  <si>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</si>
  <si>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</si>
  <si>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</si>
  <si>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</si>
  <si>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</si>
  <si>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</si>
  <si>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</si>
  <si>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</si>
  <si>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</si>
  <si>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</si>
  <si>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</si>
  <si>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</si>
  <si>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</si>
  <si>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</si>
  <si>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</si>
  <si>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</si>
  <si>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</si>
  <si>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</si>
  <si>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</si>
  <si>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</si>
  <si>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</si>
  <si>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</si>
  <si>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</si>
  <si>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</si>
  <si>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</si>
  <si>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</si>
  <si>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</si>
  <si>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</si>
  <si>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</si>
  <si>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</si>
  <si>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</si>
  <si>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</si>
  <si>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</si>
  <si>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</si>
  <si>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</si>
  <si>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</si>
  <si>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</si>
  <si>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</si>
  <si>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</si>
  <si>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</si>
  <si>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</si>
  <si>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</si>
  <si>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</si>
  <si>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</si>
  <si>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</si>
  <si>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</si>
  <si>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</si>
  <si>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</si>
  <si>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</si>
  <si>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</si>
  <si>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</si>
  <si>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</si>
  <si>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</si>
  <si>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</si>
  <si>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</si>
  <si>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</si>
  <si>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</si>
  <si>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</si>
  <si>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</si>
  <si>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</si>
  <si>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</si>
  <si>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</si>
  <si>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</si>
  <si>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</si>
  <si>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</si>
  <si>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</si>
  <si>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</si>
  <si>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</si>
  <si>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</si>
  <si>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</si>
  <si>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</si>
  <si>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</si>
  <si>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</si>
  <si>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</si>
  <si>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</si>
  <si>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</si>
  <si>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</si>
  <si>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</si>
  <si>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</si>
  <si>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</si>
  <si>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</si>
  <si>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</si>
  <si>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</si>
  <si>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</si>
  <si>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</si>
  <si>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</si>
  <si>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</si>
  <si>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</si>
  <si>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</si>
  <si>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</si>
  <si>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</si>
  <si>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</si>
  <si>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</si>
  <si>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</si>
  <si>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</si>
  <si>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</si>
  <si>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</si>
  <si>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</si>
  <si>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</si>
  <si>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</si>
  <si>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</si>
  <si>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</si>
  <si>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</si>
  <si>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</si>
  <si>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</si>
  <si>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</si>
  <si>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</si>
  <si>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</si>
  <si>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</si>
  <si>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</si>
  <si>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</si>
  <si>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</si>
  <si>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</si>
  <si>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</si>
  <si>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</si>
  <si>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</si>
  <si>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</si>
  <si>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</si>
  <si>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</si>
  <si>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</si>
  <si>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</si>
  <si>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</si>
  <si>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</si>
  <si>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</si>
  <si>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</si>
  <si>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</si>
  <si>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</si>
  <si>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</si>
  <si>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</si>
  <si>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</si>
  <si>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</si>
  <si>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</si>
  <si>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</si>
  <si>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</si>
  <si>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</si>
  <si>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</si>
  <si>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</si>
  <si>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</si>
  <si>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</si>
  <si>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</si>
  <si>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</si>
  <si>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</si>
  <si>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</si>
  <si>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</si>
  <si>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</si>
  <si>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</si>
  <si>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</si>
  <si>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</si>
  <si>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</si>
  <si>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</si>
  <si>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</si>
  <si>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</si>
  <si>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</si>
  <si>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</si>
  <si>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</si>
  <si>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</si>
  <si>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</si>
  <si>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</si>
  <si>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</si>
  <si>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</si>
  <si>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</si>
  <si>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</si>
  <si>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</si>
  <si>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</si>
  <si>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</si>
  <si>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</si>
  <si>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</si>
  <si>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</si>
  <si>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</si>
  <si>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</si>
  <si>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</si>
  <si>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</si>
  <si>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</si>
  <si>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</si>
  <si>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</si>
  <si>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</si>
  <si>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</si>
  <si>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</si>
  <si>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</si>
  <si>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</si>
  <si>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</si>
  <si>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</si>
  <si>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</si>
  <si>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</si>
  <si>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</si>
  <si>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</si>
  <si>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</si>
  <si>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</si>
  <si>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</si>
  <si>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</si>
  <si>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</si>
  <si>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</si>
  <si>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</si>
  <si>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</si>
  <si>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</si>
  <si>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</si>
  <si>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</si>
  <si>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</si>
  <si>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</si>
  <si>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</si>
  <si>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</si>
  <si>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</si>
  <si>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</si>
  <si>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</si>
  <si>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</si>
  <si>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</si>
  <si>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</si>
  <si>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</si>
  <si>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</si>
  <si>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</si>
  <si>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</si>
  <si>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</si>
  <si>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</si>
  <si>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</si>
  <si>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</si>
  <si>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</si>
  <si>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</si>
  <si>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</si>
  <si>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</si>
  <si>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</si>
  <si>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</si>
  <si>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</si>
  <si>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</si>
  <si>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</si>
  <si>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</si>
  <si>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</si>
  <si>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</si>
  <si>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</si>
  <si>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</si>
  <si>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</si>
  <si>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</si>
  <si>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</si>
  <si>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</si>
  <si>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</si>
  <si>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</si>
  <si>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</si>
  <si>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</si>
  <si>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</si>
  <si>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</si>
  <si>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</si>
  <si>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</si>
  <si>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</si>
  <si>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</si>
  <si>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</si>
  <si>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</si>
  <si>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</si>
  <si>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</si>
  <si>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</si>
  <si>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</si>
  <si>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</si>
  <si>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</si>
  <si>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</si>
  <si>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</si>
  <si>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</si>
  <si>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</si>
  <si>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</si>
  <si>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</si>
  <si>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</si>
  <si>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</si>
  <si>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</si>
  <si>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</si>
  <si>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</si>
  <si>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</si>
  <si>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</si>
  <si>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</si>
  <si>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</si>
  <si>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</si>
  <si>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</si>
  <si>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</si>
  <si>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</si>
  <si>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</si>
  <si>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</si>
  <si>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</si>
  <si>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</si>
  <si>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</si>
  <si>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</si>
  <si>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</si>
  <si>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</si>
  <si>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</si>
  <si>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</si>
  <si>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</si>
  <si>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</si>
  <si>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</si>
  <si>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</si>
  <si>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</si>
  <si>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</si>
  <si>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</si>
  <si>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</si>
  <si>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</si>
  <si>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</si>
  <si>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</si>
  <si>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</si>
  <si>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</si>
  <si>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</si>
  <si>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</si>
  <si>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</si>
  <si>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</si>
  <si>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</si>
  <si>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</si>
  <si>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</si>
  <si>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</si>
  <si>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</si>
  <si>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</si>
  <si>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</si>
  <si>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</si>
  <si>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</si>
  <si>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</si>
  <si>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</si>
  <si>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</si>
  <si>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</si>
  <si>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</si>
  <si>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</si>
  <si>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</si>
  <si>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</si>
  <si>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</si>
  <si>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</si>
  <si>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</si>
  <si>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</si>
  <si>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</si>
  <si>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</si>
  <si>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</si>
  <si>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</si>
  <si>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</si>
  <si>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</si>
  <si>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</si>
  <si>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</si>
  <si>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</si>
  <si>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</si>
  <si>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</si>
  <si>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</si>
  <si>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</si>
  <si>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</si>
  <si>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</si>
  <si>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</si>
  <si>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</si>
  <si>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</si>
  <si>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</si>
  <si>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</si>
  <si>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</si>
  <si>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</si>
  <si>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</si>
  <si>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</si>
  <si>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</si>
  <si>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</si>
  <si>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</si>
  <si>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</si>
  <si>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</si>
  <si>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</si>
  <si>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</si>
  <si>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</si>
  <si>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</si>
  <si>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</si>
  <si>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</si>
  <si>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</si>
  <si>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</si>
  <si>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</si>
  <si>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</si>
  <si>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</si>
  <si>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</si>
  <si>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</si>
  <si>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</si>
  <si>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</si>
  <si>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</si>
  <si>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</si>
  <si>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</si>
  <si>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</si>
  <si>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</si>
  <si>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</si>
  <si>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</si>
  <si>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</si>
  <si>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</si>
  <si>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</si>
  <si>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</si>
  <si>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</si>
  <si>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</si>
  <si>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</si>
  <si>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</si>
  <si>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</si>
  <si>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</si>
  <si>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</si>
  <si>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</si>
  <si>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</si>
  <si>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</si>
  <si>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</si>
  <si>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</si>
  <si>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</si>
  <si>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</si>
  <si>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</si>
  <si>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</si>
  <si>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</si>
  <si>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</si>
  <si>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</si>
  <si>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</si>
  <si>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</si>
  <si>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</si>
  <si>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</si>
  <si>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</si>
  <si>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</si>
  <si>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</si>
  <si>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</si>
  <si>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</si>
  <si>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</si>
  <si>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</si>
  <si>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</si>
  <si>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</si>
  <si>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</si>
  <si>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</si>
  <si>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</si>
  <si>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</si>
  <si>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</si>
  <si>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</si>
  <si>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</si>
  <si>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</si>
  <si>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</si>
  <si>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</si>
  <si>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</si>
  <si>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</si>
  <si>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</si>
  <si>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</si>
  <si>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</si>
  <si>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</si>
  <si>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</si>
  <si>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</si>
  <si>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</si>
  <si>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</si>
  <si>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</si>
  <si>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</si>
  <si>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</si>
  <si>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</si>
  <si>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</si>
  <si>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</si>
  <si>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</si>
  <si>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</si>
  <si>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</si>
  <si>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</si>
  <si>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</si>
  <si>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</si>
  <si>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</si>
  <si>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</si>
  <si>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</si>
  <si>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</si>
  <si>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</si>
  <si>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</si>
  <si>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</si>
  <si>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</si>
  <si>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</si>
  <si>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</si>
  <si>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</si>
  <si>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</si>
  <si>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</si>
  <si>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</si>
  <si>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</si>
  <si>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</si>
  <si>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</si>
  <si>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</si>
  <si>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</si>
  <si>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</si>
  <si>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</si>
  <si>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</si>
  <si>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</si>
  <si>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</si>
  <si>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</si>
  <si>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</si>
  <si>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</si>
  <si>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</si>
  <si>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</si>
  <si>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</si>
  <si>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</si>
  <si>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</si>
  <si>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</si>
  <si>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</si>
  <si>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</si>
  <si>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</si>
  <si>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</si>
  <si>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</si>
  <si>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</si>
  <si>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</si>
  <si>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</si>
  <si>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</si>
  <si>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</si>
  <si>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</si>
  <si>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</si>
  <si>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</si>
  <si>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</si>
  <si>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</si>
  <si>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</si>
  <si>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</si>
  <si>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</si>
  <si>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</si>
  <si>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</si>
  <si>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</si>
  <si>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</si>
  <si>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</si>
  <si>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</si>
  <si>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</si>
  <si>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</si>
  <si>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</si>
  <si>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</si>
  <si>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</si>
  <si>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</si>
  <si>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</si>
  <si>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</si>
  <si>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</si>
  <si>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</si>
  <si>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</si>
  <si>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</si>
  <si>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</si>
  <si>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</si>
  <si>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</si>
  <si>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</si>
  <si>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</si>
  <si>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</si>
  <si>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</si>
  <si>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</si>
  <si>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</si>
  <si>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</si>
  <si>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</si>
  <si>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</si>
  <si>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</si>
  <si>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</si>
  <si>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</si>
  <si>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</si>
  <si>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</si>
  <si>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</si>
  <si>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</si>
  <si>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</si>
  <si>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</si>
  <si>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</si>
  <si>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</si>
  <si>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</si>
  <si>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</si>
  <si>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</si>
  <si>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</si>
  <si>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</si>
  <si>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</si>
  <si>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</si>
  <si>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</si>
  <si>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</si>
  <si>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</si>
  <si>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</si>
  <si>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</si>
  <si>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</si>
  <si>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</si>
  <si>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</si>
  <si>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</si>
  <si>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</si>
  <si>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</si>
  <si>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</si>
  <si>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</si>
  <si>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</si>
  <si>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</si>
  <si>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</si>
  <si>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</si>
  <si>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</si>
  <si>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</si>
  <si>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</si>
  <si>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</si>
  <si>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</si>
  <si>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</si>
  <si>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</si>
  <si>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</si>
  <si>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</si>
  <si>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</si>
  <si>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</si>
  <si>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</si>
  <si>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</si>
  <si>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</si>
  <si>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</si>
  <si>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</si>
  <si>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</si>
  <si>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</si>
  <si>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</si>
  <si>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</si>
  <si>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</si>
  <si>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</si>
  <si>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</si>
  <si>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</si>
  <si>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</si>
  <si>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</si>
  <si>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</si>
  <si>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</si>
  <si>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</si>
  <si>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</si>
  <si>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</si>
  <si>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</si>
  <si>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</si>
  <si>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</si>
  <si>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</si>
  <si>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</si>
  <si>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</si>
  <si>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</si>
  <si>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</si>
  <si>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</si>
  <si>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</si>
  <si>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</si>
  <si>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</si>
  <si>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</si>
  <si>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</si>
  <si>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</si>
  <si>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</si>
  <si>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</si>
  <si>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</si>
  <si>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</si>
  <si>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</si>
  <si>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</si>
  <si>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</si>
  <si>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</si>
  <si>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</si>
  <si>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</si>
  <si>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</si>
  <si>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</si>
  <si>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</si>
  <si>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</si>
  <si>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</si>
  <si>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</si>
  <si>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</si>
  <si>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</si>
  <si>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</si>
  <si>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</si>
  <si>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</si>
  <si>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</si>
  <si>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</si>
  <si>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</si>
  <si>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</si>
  <si>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</si>
  <si>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</si>
  <si>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</si>
  <si>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</si>
  <si>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</si>
  <si>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</si>
  <si>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</si>
  <si>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</si>
  <si>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</si>
  <si>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</si>
  <si>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</si>
  <si>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</si>
  <si>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</si>
  <si>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</si>
  <si>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</si>
  <si>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</si>
  <si>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</si>
  <si>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</si>
  <si>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</si>
  <si>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</si>
  <si>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</si>
  <si>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</si>
  <si>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</si>
  <si>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</si>
  <si>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</si>
  <si>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</si>
  <si>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</si>
  <si>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</si>
  <si>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</si>
  <si>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</si>
  <si>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</si>
  <si>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</si>
  <si>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</si>
  <si>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</si>
  <si>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</si>
  <si>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</si>
  <si>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</si>
  <si>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</si>
  <si>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</si>
  <si>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</si>
  <si>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</si>
  <si>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</si>
  <si>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</si>
  <si>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</si>
  <si>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</si>
  <si>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</si>
  <si>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</si>
  <si>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</si>
  <si>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</si>
  <si>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</si>
  <si>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</si>
  <si>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</si>
  <si>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</si>
  <si>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</si>
  <si>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</si>
  <si>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</si>
  <si>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</si>
  <si>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</si>
  <si>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</si>
  <si>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</si>
  <si>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</si>
  <si>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</si>
  <si>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</si>
  <si>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</si>
  <si>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</si>
  <si>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</si>
  <si>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</si>
  <si>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</si>
  <si>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</si>
  <si>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</si>
  <si>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</si>
  <si>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</si>
  <si>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</si>
  <si>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</si>
  <si>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</si>
  <si>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</si>
  <si>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</si>
  <si>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</si>
  <si>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</si>
  <si>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</si>
  <si>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</si>
  <si>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</si>
  <si>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</si>
  <si>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</si>
  <si>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</si>
  <si>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</si>
  <si>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</si>
  <si>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</si>
  <si>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</si>
  <si>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</si>
  <si>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</si>
  <si>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</si>
  <si>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</si>
  <si>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</si>
  <si>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</si>
  <si>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</si>
  <si>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</si>
  <si>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</si>
  <si>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</si>
  <si>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</si>
  <si>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</si>
  <si>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</si>
  <si>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</si>
  <si>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</si>
  <si>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</si>
  <si>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</si>
  <si>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</si>
  <si>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</si>
  <si>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</si>
  <si>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</si>
  <si>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</si>
  <si>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</si>
  <si>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</si>
  <si>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</si>
  <si>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</si>
  <si>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</si>
  <si>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</si>
  <si>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</si>
  <si>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</si>
  <si>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</si>
  <si>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</si>
  <si>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</si>
  <si>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</si>
  <si>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</si>
  <si>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</si>
  <si>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</si>
  <si>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</si>
  <si>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</si>
  <si>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</si>
  <si>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</si>
  <si>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</si>
  <si>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</si>
  <si>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</si>
  <si>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</si>
  <si>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</si>
  <si>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</si>
  <si>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</si>
  <si>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</si>
  <si>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</si>
  <si>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</si>
  <si>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</si>
  <si>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</si>
  <si>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</si>
  <si>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</si>
  <si>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</si>
  <si>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</si>
  <si>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</si>
  <si>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</si>
  <si>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</si>
  <si>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</si>
  <si>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</si>
  <si>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</si>
  <si>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</si>
  <si>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</si>
  <si>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</si>
  <si>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</si>
  <si>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</si>
  <si>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</si>
  <si>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</si>
  <si>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</si>
  <si>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</si>
  <si>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</si>
  <si>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</si>
  <si>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</si>
  <si>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</si>
  <si>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</si>
  <si>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</si>
  <si>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</si>
  <si>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</si>
  <si>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</si>
  <si>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</si>
  <si>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</si>
  <si>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</si>
  <si>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</si>
  <si>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</si>
  <si>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</si>
  <si>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</si>
  <si>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</si>
  <si>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</si>
  <si>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</si>
  <si>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</si>
  <si>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</si>
  <si>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</si>
  <si>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</si>
  <si>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</si>
  <si>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</si>
  <si>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</si>
  <si>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</si>
  <si>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</si>
  <si>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</si>
  <si>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</si>
  <si>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</si>
  <si>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</si>
  <si>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</si>
  <si>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</si>
  <si>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</si>
  <si>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</si>
  <si>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</si>
  <si>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</si>
  <si>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</si>
  <si>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</si>
  <si>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</si>
  <si>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</si>
  <si>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</si>
  <si>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</si>
  <si>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</si>
  <si>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</si>
  <si>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</si>
  <si>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</si>
  <si>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</si>
  <si>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</si>
  <si>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</si>
  <si>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</si>
  <si>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</si>
  <si>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</si>
  <si>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</si>
  <si>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</si>
  <si>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</si>
  <si>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</si>
  <si>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</si>
  <si>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</si>
  <si>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</si>
  <si>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</si>
  <si>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</si>
  <si>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</si>
  <si>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</si>
  <si>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</si>
  <si>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</si>
  <si>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</si>
  <si>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</si>
  <si>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</si>
  <si>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</si>
  <si>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</si>
  <si>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</si>
  <si>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</si>
  <si>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</si>
  <si>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</si>
  <si>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</si>
  <si>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</si>
  <si>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</si>
  <si>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</si>
  <si>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</si>
  <si>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</si>
  <si>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</si>
  <si>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</si>
  <si>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</si>
  <si>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</si>
  <si>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</si>
  <si>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</si>
  <si>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</si>
  <si>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</si>
  <si>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</si>
  <si>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</si>
  <si>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</si>
  <si>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</si>
  <si>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</si>
  <si>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</si>
  <si>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</si>
  <si>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</si>
  <si>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</si>
  <si>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</si>
  <si>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</si>
  <si>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</si>
  <si>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</si>
  <si>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</si>
  <si>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</si>
  <si>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</si>
  <si>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</si>
  <si>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</si>
  <si>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</si>
  <si>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</si>
  <si>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</si>
  <si>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</si>
  <si>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</si>
  <si>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</si>
  <si>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</si>
  <si>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</si>
  <si>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</si>
  <si>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</si>
  <si>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</si>
  <si>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</si>
  <si>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</si>
  <si>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</si>
  <si>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</si>
  <si>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</si>
  <si>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</si>
  <si>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</si>
  <si>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</si>
  <si>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</si>
  <si>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</si>
  <si>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</si>
  <si>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</si>
  <si>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</si>
  <si>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</si>
  <si>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</si>
  <si>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</si>
  <si>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</si>
  <si>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</si>
  <si>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</si>
  <si>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</si>
  <si>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</si>
  <si>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</si>
  <si>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</si>
  <si>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</si>
  <si>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</si>
  <si>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</si>
  <si>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</si>
  <si>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</si>
  <si>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</si>
  <si>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</si>
  <si>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</si>
  <si>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</si>
  <si>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</si>
  <si>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</si>
  <si>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</si>
  <si>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</si>
  <si>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</si>
  <si>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</si>
  <si>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</si>
  <si>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</si>
  <si>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</si>
  <si>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</si>
  <si>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</si>
  <si>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</si>
  <si>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</si>
  <si>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</si>
  <si>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</si>
  <si>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</si>
  <si>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</si>
  <si>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</si>
  <si>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</si>
  <si>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</si>
  <si>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</si>
  <si>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</si>
  <si>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</si>
  <si>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</si>
  <si>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</si>
  <si>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</si>
  <si>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</si>
  <si>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</si>
  <si>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</si>
  <si>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</si>
  <si>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</si>
  <si>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</si>
  <si>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</si>
  <si>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</si>
  <si>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</si>
  <si>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</si>
  <si>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</si>
  <si>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</si>
  <si>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</si>
  <si>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</si>
  <si>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</si>
  <si>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</si>
  <si>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</si>
  <si>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</si>
  <si>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</si>
  <si>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</si>
  <si>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</si>
  <si>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</si>
  <si>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</si>
  <si>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</si>
  <si>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</si>
  <si>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</si>
  <si>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</si>
  <si>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</si>
  <si>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</si>
  <si>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</si>
  <si>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</si>
  <si>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</si>
  <si>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</si>
  <si>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</si>
  <si>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</si>
  <si>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</si>
  <si>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</si>
  <si>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</si>
  <si>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</si>
  <si>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</si>
  <si>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</si>
  <si>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</si>
  <si>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</si>
  <si>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</si>
  <si>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</si>
  <si>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</si>
  <si>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</si>
  <si>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</si>
  <si>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</si>
  <si>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</si>
  <si>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</si>
  <si>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</si>
  <si>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</si>
  <si>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</si>
  <si>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</si>
  <si>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</si>
  <si>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</si>
  <si>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</si>
  <si>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</si>
  <si>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</si>
  <si>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</si>
  <si>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</si>
  <si>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</si>
  <si>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</si>
  <si>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</si>
  <si>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</si>
  <si>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</si>
  <si>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</si>
  <si>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</si>
  <si>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</si>
  <si>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</si>
  <si>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</si>
  <si>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</si>
  <si>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</si>
  <si>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</si>
  <si>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</si>
  <si>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</si>
  <si>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</si>
  <si>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</si>
  <si>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</si>
  <si>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</si>
  <si>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</si>
  <si>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</si>
  <si>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</si>
  <si>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</si>
  <si>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</si>
  <si>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</si>
  <si>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</si>
  <si>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</si>
  <si>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</si>
  <si>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</si>
  <si>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</si>
  <si>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</si>
  <si>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</si>
  <si>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</si>
  <si>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</si>
  <si>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</si>
  <si>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</si>
  <si>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</si>
  <si>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</si>
  <si>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</si>
  <si>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</si>
  <si>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</si>
  <si>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</si>
  <si>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</si>
  <si>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</si>
  <si>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</si>
  <si>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</si>
  <si>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</si>
  <si>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</si>
  <si>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</si>
  <si>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</si>
  <si>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</si>
  <si>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</si>
  <si>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</si>
  <si>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</si>
  <si>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</si>
  <si>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</si>
  <si>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</si>
  <si>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</si>
  <si>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</si>
  <si>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</si>
  <si>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</si>
  <si>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</si>
  <si>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</si>
  <si>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</si>
  <si>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</si>
  <si>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</si>
  <si>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</si>
  <si>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</si>
  <si>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</si>
  <si>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</si>
  <si>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</si>
  <si>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</si>
  <si>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</si>
  <si>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</si>
  <si>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</si>
  <si>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</si>
  <si>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</si>
  <si>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</si>
  <si>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</si>
  <si>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</si>
  <si>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</si>
  <si>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</si>
  <si>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</si>
  <si>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</si>
  <si>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</si>
  <si>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</si>
  <si>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</si>
  <si>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</si>
  <si>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</si>
  <si>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</si>
  <si>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</si>
  <si>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</si>
  <si>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</si>
  <si>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</si>
  <si>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</si>
  <si>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</si>
  <si>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</si>
  <si>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</si>
  <si>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</si>
  <si>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</si>
  <si>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</si>
  <si>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</si>
  <si>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</si>
  <si>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</si>
  <si>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</si>
  <si>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</si>
  <si>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</si>
  <si>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</si>
  <si>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</si>
  <si>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</si>
  <si>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</si>
  <si>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</si>
  <si>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</si>
  <si>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</si>
  <si>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</si>
  <si>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</si>
  <si>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</si>
  <si>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</si>
  <si>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</si>
  <si>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</si>
  <si>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</si>
  <si>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</si>
  <si>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</si>
  <si>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</si>
  <si>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</si>
  <si>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</si>
  <si>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</si>
  <si>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</si>
  <si>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</si>
  <si>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</si>
  <si>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</si>
  <si>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</si>
  <si>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</si>
  <si>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</si>
  <si>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</si>
  <si>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</si>
  <si>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</si>
  <si>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</si>
  <si>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</si>
  <si>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</si>
  <si>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</si>
  <si>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</si>
  <si>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</si>
  <si>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</si>
  <si>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</si>
  <si>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</si>
  <si>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</si>
  <si>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</si>
  <si>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</si>
  <si>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</si>
  <si>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</si>
  <si>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</si>
  <si>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</si>
  <si>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</si>
  <si>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</si>
  <si>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</si>
  <si>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</si>
  <si>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</si>
  <si>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</si>
  <si>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</si>
  <si>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</si>
  <si>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</si>
  <si>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</si>
  <si>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</si>
  <si>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</si>
  <si>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</si>
  <si>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</si>
  <si>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</si>
  <si>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</si>
  <si>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</si>
  <si>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</si>
  <si>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</si>
  <si>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</si>
  <si>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</si>
  <si>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</si>
  <si>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</si>
  <si>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</si>
  <si>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</si>
  <si>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</si>
  <si>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</si>
  <si>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</si>
  <si>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</si>
  <si>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</si>
  <si>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</si>
  <si>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</si>
  <si>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</si>
  <si>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</si>
  <si>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</si>
  <si>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</si>
  <si>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</si>
  <si>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</si>
  <si>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</si>
  <si>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</si>
  <si>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</si>
  <si>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</si>
  <si>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</si>
  <si>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</si>
  <si>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</si>
  <si>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</si>
  <si>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</si>
  <si>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</si>
  <si>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</si>
  <si>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</si>
  <si>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</si>
  <si>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</si>
  <si>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</si>
  <si>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</si>
  <si>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</si>
  <si>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</si>
  <si>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</si>
  <si>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</si>
  <si>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</si>
  <si>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</si>
  <si>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</si>
  <si>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</si>
  <si>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</si>
  <si>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</si>
  <si>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</si>
  <si>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</si>
  <si>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</si>
  <si>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</si>
  <si>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</si>
  <si>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</si>
  <si>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</si>
  <si>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</si>
  <si>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</si>
  <si>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</si>
  <si>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</si>
  <si>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</si>
  <si>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</si>
  <si>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</si>
  <si>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</si>
  <si>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</si>
  <si>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</si>
  <si>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</si>
  <si>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</si>
  <si>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</si>
  <si>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</si>
  <si>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</si>
  <si>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</si>
  <si>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</si>
  <si>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</si>
  <si>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</si>
  <si>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</si>
  <si>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</si>
  <si>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</si>
  <si>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</si>
  <si>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</si>
  <si>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</si>
  <si>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</si>
  <si>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</si>
  <si>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</si>
  <si>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</si>
  <si>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</si>
  <si>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</si>
  <si>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</si>
  <si>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</si>
  <si>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</si>
  <si>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</si>
  <si>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</si>
  <si>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</si>
  <si>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</si>
  <si>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</si>
  <si>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</si>
  <si>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</si>
  <si>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</si>
  <si>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</si>
  <si>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</si>
  <si>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</si>
  <si>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</si>
  <si>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</si>
  <si>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</si>
  <si>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</si>
  <si>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</si>
  <si>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</si>
  <si>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</si>
  <si>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</si>
  <si>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</si>
  <si>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</si>
  <si>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</si>
  <si>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</si>
  <si>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</si>
  <si>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</si>
  <si>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</si>
  <si>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</si>
  <si>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Požární izolace potrubí - minerální vlna s polepem - odolnost 45min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</si>
  <si>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</si>
  <si>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</si>
  <si>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</si>
  <si>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</si>
  <si>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</si>
  <si>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</si>
  <si>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</si>
  <si>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</si>
  <si>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</si>
  <si>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</si>
  <si>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</si>
  <si>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</si>
  <si>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</si>
  <si>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</si>
  <si>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</si>
  <si>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</si>
  <si>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</si>
  <si>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</si>
  <si>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</si>
  <si>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</si>
  <si>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</si>
  <si>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</si>
  <si>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</si>
  <si>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</si>
  <si>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</si>
  <si>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</si>
  <si>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</si>
  <si>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</si>
  <si>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</si>
  <si>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</si>
  <si>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</si>
  <si>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</si>
  <si>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</si>
  <si>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</si>
  <si>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</si>
  <si>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</si>
  <si>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</si>
  <si>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</si>
  <si>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</si>
  <si>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</si>
  <si>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</si>
  <si>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</si>
  <si>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</si>
  <si>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</si>
  <si>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</si>
  <si>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</si>
  <si>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</si>
  <si>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</si>
  <si>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</si>
  <si>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</si>
  <si>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</si>
  <si>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</si>
  <si>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</si>
  <si>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</si>
  <si>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</si>
  <si>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</si>
  <si>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</si>
  <si>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</si>
  <si>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</si>
  <si>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</si>
  <si>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</si>
  <si>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</si>
  <si>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</si>
  <si>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</si>
  <si>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</si>
  <si>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</si>
  <si>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</si>
  <si>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</si>
  <si>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</si>
  <si>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</si>
  <si>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</si>
  <si>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</si>
  <si>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</si>
  <si>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</si>
  <si>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</si>
  <si>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</si>
  <si>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</si>
  <si>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</si>
  <si>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</si>
  <si>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</si>
  <si>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</si>
  <si>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</si>
  <si>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</si>
  <si>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</si>
  <si>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</si>
  <si>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</si>
  <si>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</si>
  <si>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</si>
  <si>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</si>
  <si>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</si>
  <si>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</si>
  <si>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</si>
  <si>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</si>
  <si>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</si>
  <si>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</si>
  <si>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</si>
  <si>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</si>
  <si>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</si>
  <si>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</si>
  <si>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</si>
  <si>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</si>
  <si>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</si>
  <si>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</si>
  <si>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</si>
  <si>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</si>
  <si>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</si>
  <si>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</si>
  <si>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</si>
  <si>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</si>
  <si>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</si>
  <si>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</si>
  <si>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</si>
  <si>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</si>
  <si>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</si>
  <si>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</si>
  <si>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</si>
  <si>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</si>
  <si>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</si>
  <si>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</si>
  <si>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</si>
  <si>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</si>
  <si>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</si>
  <si>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</si>
  <si>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</si>
  <si>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</si>
  <si>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</si>
  <si>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</si>
  <si>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</si>
  <si>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</si>
  <si>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</si>
  <si>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</si>
  <si>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</si>
  <si>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</si>
  <si>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</si>
  <si>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</si>
  <si>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</si>
  <si>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</si>
  <si>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</si>
  <si>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</si>
  <si>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</si>
  <si>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</si>
  <si>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</si>
  <si>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</si>
  <si>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</si>
  <si>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</si>
  <si>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</si>
  <si>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</si>
  <si>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</si>
  <si>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</si>
  <si>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</si>
  <si>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</si>
  <si>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</si>
  <si>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</si>
  <si>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</si>
  <si>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</si>
  <si>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</si>
  <si>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</si>
  <si>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</si>
  <si>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</si>
  <si>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</si>
  <si>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</si>
  <si>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</si>
  <si>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</si>
  <si>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</si>
  <si>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</si>
  <si>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</si>
  <si>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</si>
  <si>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</si>
  <si>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</si>
  <si>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</si>
  <si>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</si>
  <si>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</si>
  <si>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</si>
  <si>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</si>
  <si>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</si>
  <si>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</si>
  <si>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</si>
  <si>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</si>
  <si>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</si>
  <si>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</si>
  <si>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</si>
  <si>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</si>
  <si>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</si>
  <si>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</si>
  <si>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</si>
  <si>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</si>
  <si>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</si>
  <si>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</si>
  <si>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</si>
  <si>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</si>
  <si>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</si>
  <si>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</si>
  <si>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</si>
  <si>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</si>
  <si>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</si>
  <si>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</si>
  <si>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</si>
  <si>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</si>
  <si>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</si>
  <si>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</si>
  <si>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</si>
  <si>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</si>
  <si>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</si>
  <si>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</si>
  <si>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</si>
  <si>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</si>
  <si>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</si>
  <si>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</si>
  <si>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</si>
  <si>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</si>
  <si>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</si>
  <si>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</si>
  <si>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</si>
  <si>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</si>
  <si>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</si>
  <si>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</si>
  <si>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</si>
  <si>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</si>
  <si>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</si>
  <si>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</si>
  <si>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</si>
  <si>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</si>
  <si>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</si>
  <si>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</si>
  <si>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</si>
  <si>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</si>
  <si>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</si>
  <si>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</si>
  <si>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</si>
  <si>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</si>
  <si>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</si>
  <si>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</si>
  <si>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</si>
  <si>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</si>
  <si>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</si>
  <si>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</si>
  <si>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</si>
  <si>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</si>
  <si>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</si>
  <si>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</si>
  <si>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</si>
  <si>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</si>
  <si>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</si>
  <si>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</si>
  <si>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</si>
  <si>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</si>
  <si>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</si>
  <si>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</si>
  <si>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</si>
  <si>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</si>
  <si>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</si>
  <si>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</si>
  <si>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</si>
  <si>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</si>
  <si>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</si>
  <si>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</si>
  <si>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</si>
  <si>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</si>
  <si>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</si>
  <si>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</si>
  <si>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</si>
  <si>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</si>
  <si>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</si>
  <si>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</si>
  <si>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</si>
  <si>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</si>
  <si>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</si>
  <si>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</si>
  <si>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</si>
  <si>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</si>
  <si>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</si>
  <si>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</si>
  <si>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</si>
  <si>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</si>
  <si>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</si>
  <si>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</si>
  <si>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</si>
  <si>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</si>
  <si>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</si>
  <si>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</si>
  <si>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</si>
  <si>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</si>
  <si>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</si>
  <si>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</si>
  <si>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</si>
  <si>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</si>
  <si>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</si>
  <si>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</si>
  <si>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</si>
  <si>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</si>
  <si>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</si>
  <si>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</si>
  <si>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</si>
  <si>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</si>
  <si>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</si>
  <si>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</si>
  <si>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</si>
  <si>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</si>
  <si>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</si>
  <si>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</si>
  <si>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</si>
  <si>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</si>
  <si>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</si>
  <si>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</si>
  <si>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</si>
  <si>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</si>
  <si>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</si>
  <si>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</si>
  <si>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</si>
  <si>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</si>
  <si>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</si>
  <si>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</si>
  <si>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</si>
  <si>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</si>
  <si>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</si>
  <si>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</si>
  <si>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</si>
  <si>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</si>
  <si>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</si>
  <si>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</si>
  <si>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</si>
  <si>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</si>
  <si>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</si>
  <si>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</si>
  <si>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</si>
  <si>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</si>
  <si>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</si>
  <si>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</si>
  <si>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</si>
  <si>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</si>
  <si>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</si>
  <si>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</si>
  <si>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</si>
  <si>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</si>
  <si>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</si>
  <si>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</si>
  <si>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</si>
  <si>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</si>
  <si>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</si>
  <si>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</si>
  <si>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</si>
  <si>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</si>
  <si>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</si>
  <si>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</si>
  <si>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</si>
  <si>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</si>
  <si>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</si>
  <si>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</si>
  <si>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</si>
  <si>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</si>
  <si>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</si>
  <si>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</si>
  <si>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</si>
  <si>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</si>
  <si>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</si>
  <si>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</si>
  <si>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</si>
  <si>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</si>
  <si>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</si>
  <si>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</si>
  <si>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</si>
  <si>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</si>
  <si>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</si>
  <si>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</si>
  <si>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</si>
  <si>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</si>
  <si>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</si>
  <si>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</si>
  <si>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</si>
  <si>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</si>
  <si>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</si>
  <si>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</si>
  <si>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</si>
  <si>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</si>
  <si>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</si>
  <si>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</si>
  <si>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</si>
  <si>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</si>
  <si>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</si>
  <si>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</si>
  <si>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</si>
  <si>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</si>
  <si>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</si>
  <si>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</si>
  <si>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</si>
  <si>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</si>
  <si>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</si>
  <si>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</si>
  <si>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</si>
  <si>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</si>
  <si>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</si>
  <si>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</si>
  <si>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</si>
  <si>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</si>
  <si>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</si>
  <si>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</si>
  <si>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</si>
  <si>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</si>
  <si>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</si>
  <si>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</si>
  <si>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</si>
  <si>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</si>
  <si>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</si>
  <si>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</si>
  <si>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</si>
  <si>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</si>
  <si>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</si>
  <si>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</si>
  <si>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</si>
  <si>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</si>
  <si>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</si>
  <si>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</si>
  <si>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</si>
  <si>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</si>
  <si>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</si>
  <si>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</si>
  <si>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</si>
  <si>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</si>
  <si>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</si>
  <si>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</si>
  <si>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</si>
  <si>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</si>
  <si>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</si>
  <si>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</si>
  <si>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</si>
  <si>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</si>
  <si>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</si>
  <si>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</si>
  <si>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</si>
  <si>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</si>
  <si>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</si>
  <si>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</si>
  <si>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</si>
  <si>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</si>
  <si>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</si>
  <si>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</si>
  <si>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</si>
  <si>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</si>
  <si>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</si>
  <si>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</si>
  <si>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</si>
  <si>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</si>
  <si>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</si>
  <si>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</si>
  <si>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</si>
  <si>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</si>
  <si>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</si>
  <si>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</si>
  <si>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</si>
  <si>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</si>
  <si>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</si>
  <si>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</si>
  <si>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</si>
  <si>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</si>
  <si>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</si>
  <si>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</si>
  <si>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</si>
  <si>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</si>
  <si>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</si>
  <si>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</si>
  <si>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</si>
  <si>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</si>
  <si>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</si>
  <si>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</si>
  <si>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</si>
  <si>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</si>
  <si>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</si>
  <si>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</si>
  <si>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</si>
  <si>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</si>
  <si>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</si>
  <si>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</si>
  <si>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</si>
  <si>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</si>
  <si>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</si>
  <si>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</si>
  <si>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</si>
  <si>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</si>
  <si>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</si>
  <si>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</si>
  <si>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</si>
  <si>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</si>
  <si>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</si>
  <si>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</si>
  <si>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</si>
  <si>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</si>
  <si>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</si>
  <si>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</si>
  <si>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</si>
  <si>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</si>
  <si>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</si>
  <si>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</si>
  <si>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</si>
  <si>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</si>
  <si>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</si>
  <si>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</si>
  <si>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</si>
  <si>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</si>
  <si>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</si>
  <si>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</si>
  <si>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</si>
  <si>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</si>
  <si>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</si>
  <si>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</si>
  <si>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</si>
  <si>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</si>
  <si>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</si>
  <si>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</si>
  <si>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</si>
  <si>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</si>
  <si>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</si>
  <si>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</si>
  <si>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</si>
  <si>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</si>
  <si>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</si>
  <si>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</si>
  <si>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</si>
  <si>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</si>
  <si>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</si>
  <si>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</si>
  <si>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</si>
  <si>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</si>
  <si>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</si>
  <si>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</si>
  <si>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</si>
  <si>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</si>
  <si>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</si>
  <si>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</si>
  <si>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</si>
  <si>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</si>
  <si>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</si>
  <si>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</si>
  <si>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</si>
  <si>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</si>
  <si>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</si>
  <si>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</si>
  <si>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</si>
  <si>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</si>
  <si>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</si>
  <si>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</si>
  <si>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</si>
  <si>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</si>
  <si>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</si>
  <si>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</si>
  <si>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</si>
  <si>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</si>
  <si>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</si>
  <si>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</si>
  <si>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</si>
  <si>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</si>
  <si>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</si>
  <si>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</si>
  <si>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</si>
  <si>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</si>
  <si>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</si>
  <si>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</si>
  <si>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</si>
  <si>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</si>
  <si>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</si>
  <si>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</si>
  <si>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</si>
  <si>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</si>
  <si>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</si>
  <si>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</si>
  <si>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</si>
  <si>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</si>
  <si>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</si>
  <si>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</si>
  <si>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</si>
  <si>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</si>
  <si>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</si>
  <si>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</si>
  <si>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</si>
  <si>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</si>
  <si>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</si>
  <si>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</si>
  <si>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</si>
  <si>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</si>
  <si>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</si>
  <si>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</si>
  <si>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</si>
  <si>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</si>
  <si>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</si>
  <si>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</si>
  <si>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</si>
  <si>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</si>
  <si>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</si>
  <si>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</si>
  <si>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</si>
  <si>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</si>
  <si>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</si>
  <si>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</si>
  <si>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</si>
  <si>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</si>
  <si>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</si>
  <si>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</si>
  <si>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</si>
  <si>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</si>
  <si>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</si>
  <si>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</si>
  <si>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</si>
  <si>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</si>
  <si>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</si>
  <si>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</si>
  <si>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</si>
  <si>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</si>
  <si>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</si>
  <si>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</si>
  <si>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</si>
  <si>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</si>
  <si>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</si>
  <si>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</si>
  <si>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</si>
  <si>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</si>
  <si>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</si>
  <si>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</si>
  <si>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</si>
  <si>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</si>
  <si>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</si>
  <si>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</si>
  <si>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</si>
  <si>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</si>
  <si>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</si>
  <si>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</si>
  <si>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</si>
  <si>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</si>
  <si>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</si>
  <si>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</si>
  <si>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</si>
  <si>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</si>
  <si>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</si>
  <si>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</si>
  <si>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</si>
  <si>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</si>
  <si>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</si>
  <si>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</si>
  <si>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</si>
  <si>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</si>
  <si>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</si>
  <si>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</si>
  <si>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</si>
  <si>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</si>
  <si>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</si>
  <si>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</si>
  <si>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</si>
  <si>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</si>
  <si>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</si>
  <si>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</si>
  <si>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</si>
  <si>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</si>
  <si>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</si>
  <si>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</si>
  <si>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</si>
  <si>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</si>
  <si>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</si>
  <si>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</si>
  <si>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</si>
  <si>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</si>
  <si>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</si>
  <si>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</si>
  <si>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</si>
  <si>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</si>
  <si>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</si>
  <si>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</si>
  <si>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</si>
  <si>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</si>
  <si>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</si>
  <si>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</si>
  <si>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</si>
  <si>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</si>
  <si>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</si>
  <si>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</si>
  <si>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</si>
  <si>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</si>
  <si>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</si>
  <si>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</si>
  <si>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</si>
  <si>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</si>
  <si>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</si>
  <si>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</si>
  <si>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</si>
  <si>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</si>
  <si>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</si>
  <si>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</si>
  <si>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</si>
  <si>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</si>
  <si>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</si>
  <si>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</si>
  <si>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</si>
  <si>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</si>
  <si>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</si>
  <si>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</si>
  <si>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</si>
  <si>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</si>
  <si>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</si>
  <si>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</si>
  <si>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</si>
  <si>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</si>
  <si>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</si>
  <si>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</si>
  <si>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</si>
  <si>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</si>
  <si>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</si>
  <si>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</si>
  <si>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</si>
  <si>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</si>
  <si>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</si>
  <si>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</si>
  <si>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</si>
  <si>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</si>
  <si>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</si>
  <si>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</si>
  <si>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</si>
  <si>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</si>
  <si>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</si>
  <si>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</si>
  <si>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</si>
  <si>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</si>
  <si>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</si>
  <si>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</si>
  <si>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</si>
  <si>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</si>
  <si>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</si>
  <si>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</si>
  <si>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</si>
  <si>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</si>
  <si>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</si>
  <si>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</si>
  <si>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</si>
  <si>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</si>
  <si>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</si>
  <si>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</si>
  <si>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</si>
  <si>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</si>
  <si>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</si>
  <si>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</si>
  <si>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</si>
  <si>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</si>
  <si>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</si>
  <si>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</si>
  <si>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</si>
  <si>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</si>
  <si>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</si>
  <si>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</si>
  <si>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</si>
  <si>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</si>
  <si>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</si>
  <si>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</si>
  <si>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</si>
  <si>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</si>
  <si>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</si>
  <si>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</si>
  <si>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</si>
  <si>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</si>
  <si>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</si>
  <si>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</si>
  <si>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</si>
  <si>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</si>
  <si>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</si>
  <si>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</si>
  <si>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</si>
  <si>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</si>
  <si>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</si>
  <si>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</si>
  <si>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</si>
  <si>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</si>
  <si>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</si>
  <si>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</si>
  <si>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</si>
  <si>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</si>
  <si>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</si>
  <si>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</si>
  <si>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</si>
  <si>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</si>
  <si>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</si>
  <si>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</si>
  <si>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</si>
  <si>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</si>
  <si>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</si>
  <si>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</si>
  <si>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</si>
  <si>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</si>
  <si>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</si>
  <si>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</si>
  <si>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</si>
  <si>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</si>
  <si>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</si>
  <si>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</si>
  <si>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</si>
  <si>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</si>
  <si>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</si>
  <si>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</si>
  <si>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</si>
  <si>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</si>
  <si>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</si>
  <si>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</si>
  <si>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</si>
  <si>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</si>
  <si>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</si>
  <si>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</si>
  <si>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</si>
  <si>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</si>
  <si>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</si>
  <si>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</si>
  <si>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</si>
  <si>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</si>
  <si>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</si>
  <si>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</si>
  <si>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</si>
  <si>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</si>
  <si>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</si>
  <si>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</si>
  <si>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</si>
  <si>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</si>
  <si>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</si>
  <si>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</si>
  <si>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</si>
  <si>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</si>
  <si>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</si>
  <si>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</si>
  <si>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</si>
  <si>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</si>
  <si>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</si>
  <si>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</si>
  <si>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</si>
  <si>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</si>
  <si>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</si>
  <si>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</si>
  <si>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</si>
  <si>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</si>
  <si>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</si>
  <si>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</si>
  <si>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</si>
  <si>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</si>
  <si>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</si>
  <si>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</si>
  <si>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</si>
  <si>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</si>
  <si>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</si>
  <si>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</si>
  <si>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</si>
  <si>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</si>
  <si>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</si>
  <si>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</si>
  <si>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</si>
  <si>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</si>
  <si>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</si>
  <si>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</si>
  <si>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</si>
  <si>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</si>
  <si>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</si>
  <si>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</si>
  <si>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</si>
  <si>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</si>
  <si>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</si>
  <si>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</si>
  <si>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</si>
  <si>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</si>
  <si>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</si>
  <si>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</si>
  <si>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</si>
  <si>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</si>
  <si>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</si>
  <si>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</si>
  <si>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</si>
  <si>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</si>
  <si>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</si>
  <si>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</si>
  <si>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</si>
  <si>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</si>
  <si>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</si>
  <si>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</si>
  <si>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</si>
  <si>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</si>
  <si>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</si>
  <si>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</si>
  <si>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</si>
  <si>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</si>
  <si>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</si>
  <si>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</si>
  <si>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</si>
  <si>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</si>
  <si>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</si>
  <si>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</si>
  <si>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</si>
  <si>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</si>
  <si>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</si>
  <si>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</si>
  <si>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</si>
  <si>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</si>
  <si>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</si>
  <si>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</si>
  <si>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</si>
  <si>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</si>
  <si>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</si>
  <si>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</si>
  <si>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</si>
  <si>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</si>
  <si>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</si>
  <si>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</si>
  <si>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</si>
  <si>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</si>
  <si>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</si>
  <si>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</si>
  <si>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</si>
  <si>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</si>
  <si>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</si>
  <si>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</si>
  <si>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</si>
  <si>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</si>
  <si>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</si>
  <si>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</si>
  <si>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</si>
  <si>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</si>
  <si>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</si>
  <si>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</si>
  <si>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</si>
  <si>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</si>
  <si>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</si>
  <si>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</si>
  <si>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</si>
  <si>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</si>
  <si>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</si>
  <si>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</si>
  <si>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</si>
  <si>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</si>
  <si>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</si>
  <si>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</si>
  <si>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</si>
  <si>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</si>
  <si>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</si>
  <si>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</si>
  <si>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</si>
  <si>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</si>
  <si>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</si>
  <si>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</si>
  <si>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</si>
  <si>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</si>
  <si>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</si>
  <si>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</si>
  <si>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</si>
  <si>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</si>
  <si>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</si>
  <si>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</si>
  <si>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</si>
  <si>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</si>
  <si>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</si>
  <si>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</si>
  <si>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</si>
  <si>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</si>
  <si>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</si>
  <si>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</si>
  <si>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</si>
  <si>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</si>
  <si>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</si>
  <si>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</si>
  <si>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</si>
  <si>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</si>
  <si>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</si>
  <si>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</si>
  <si>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</si>
  <si>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</si>
  <si>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</si>
  <si>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</si>
  <si>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</si>
  <si>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</si>
  <si>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</si>
  <si>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</si>
  <si>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</si>
  <si>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</si>
  <si>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</si>
  <si>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</si>
  <si>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</si>
  <si>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</si>
  <si>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</si>
  <si>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</si>
  <si>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</si>
  <si>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</si>
  <si>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</si>
  <si>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</si>
  <si>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</si>
  <si>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</si>
  <si>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</si>
  <si>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</si>
  <si>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</si>
  <si>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</si>
  <si>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</si>
  <si>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</si>
  <si>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</si>
  <si>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</si>
  <si>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</si>
  <si>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</si>
  <si>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</si>
  <si>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</si>
  <si>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</si>
  <si>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</si>
  <si>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</si>
  <si>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</si>
  <si>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</si>
  <si>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</si>
  <si>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</si>
  <si>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</si>
  <si>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</si>
  <si>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</si>
  <si>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</si>
  <si>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</si>
  <si>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</si>
  <si>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</si>
  <si>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</si>
  <si>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</si>
  <si>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</si>
  <si>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</si>
  <si>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</si>
  <si>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</si>
  <si>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</si>
  <si>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</si>
  <si>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</si>
  <si>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</si>
  <si>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</si>
  <si>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</si>
  <si>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</si>
  <si>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</si>
  <si>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</si>
  <si>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</si>
  <si>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</si>
  <si>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</si>
  <si>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</si>
  <si>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</si>
  <si>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</si>
  <si>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</si>
  <si>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</si>
  <si>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</si>
  <si>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</si>
  <si>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</si>
  <si>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</si>
  <si>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</si>
  <si>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</si>
  <si>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</si>
  <si>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</si>
  <si>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</si>
  <si>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</si>
  <si>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</si>
  <si>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</si>
  <si>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</si>
  <si>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</si>
  <si>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</si>
  <si>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</si>
  <si>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</si>
  <si>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</si>
  <si>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</si>
  <si>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</si>
  <si>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</si>
  <si>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</si>
  <si>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</si>
  <si>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</si>
  <si>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</si>
  <si>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</si>
  <si>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</si>
  <si>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</si>
  <si>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</si>
  <si>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</si>
  <si>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</si>
  <si>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</si>
  <si>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</si>
  <si>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</si>
  <si>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</si>
  <si>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</si>
  <si>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</si>
  <si>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</si>
  <si>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</si>
  <si>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</si>
  <si>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</si>
  <si>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</si>
  <si>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</si>
  <si>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</si>
  <si>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</si>
  <si>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</si>
  <si>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</si>
  <si>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</si>
  <si>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</si>
  <si>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</si>
  <si>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</si>
  <si>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</si>
  <si>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</si>
  <si>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</si>
  <si>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</si>
  <si>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</si>
  <si>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</si>
  <si>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</si>
  <si>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</si>
  <si>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</si>
  <si>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</si>
  <si>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</si>
  <si>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</si>
  <si>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</si>
  <si>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</si>
  <si>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</si>
  <si>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</si>
  <si>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</si>
  <si>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</si>
  <si>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</si>
  <si>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</si>
  <si>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</si>
  <si>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</si>
  <si>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</si>
  <si>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</si>
  <si>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</si>
  <si>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</si>
  <si>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</si>
  <si>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</si>
  <si>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</si>
  <si>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</si>
  <si>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</si>
  <si>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</si>
  <si>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</si>
  <si>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</si>
  <si>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</si>
  <si>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</si>
  <si>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</si>
  <si>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</si>
  <si>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</si>
  <si>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</si>
  <si>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</si>
  <si>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</si>
  <si>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</si>
  <si>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</si>
  <si>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</si>
  <si>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</si>
  <si>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</si>
  <si>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</si>
  <si>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</si>
  <si>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</si>
  <si>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</si>
  <si>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</si>
  <si>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</si>
  <si>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</si>
  <si>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</si>
  <si>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</si>
  <si>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</si>
  <si>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</si>
  <si>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</si>
  <si>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</si>
  <si>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</si>
  <si>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</si>
  <si>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</si>
  <si>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</si>
  <si>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</si>
  <si>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</si>
  <si>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</si>
  <si>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</si>
  <si>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</si>
  <si>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</si>
  <si>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</si>
  <si>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</si>
  <si>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</si>
  <si>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</si>
  <si>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</si>
  <si>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</si>
  <si>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</si>
  <si>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</si>
  <si>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</si>
  <si>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</si>
  <si>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</si>
  <si>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</si>
  <si>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</si>
  <si>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</si>
  <si>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</si>
  <si>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</si>
  <si>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</si>
  <si>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</si>
  <si>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</si>
  <si>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</si>
  <si>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</si>
  <si>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</si>
  <si>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</si>
  <si>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</si>
  <si>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</si>
  <si>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</si>
  <si>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</si>
  <si>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</si>
  <si>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</si>
  <si>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</si>
  <si>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</si>
  <si>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</si>
  <si>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</si>
  <si>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</si>
  <si>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</si>
  <si>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</si>
  <si>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</si>
  <si>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</si>
  <si>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</si>
  <si>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</si>
  <si>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</si>
  <si>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</si>
  <si>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</si>
  <si>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</si>
  <si>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</si>
  <si>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</si>
  <si>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</si>
  <si>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</si>
  <si>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</si>
  <si>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</si>
  <si>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</si>
  <si>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</si>
  <si>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</si>
  <si>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</si>
  <si>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</si>
  <si>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</si>
  <si>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</si>
  <si>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</si>
  <si>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</si>
  <si>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</si>
  <si>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</si>
  <si>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</si>
  <si>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</si>
  <si>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</si>
  <si>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</si>
  <si>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</si>
  <si>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</si>
  <si>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</si>
  <si>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</si>
  <si>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</si>
  <si>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</si>
  <si>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</si>
  <si>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</si>
  <si>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</si>
  <si>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</si>
  <si>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</si>
  <si>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</si>
  <si>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</si>
  <si>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</si>
  <si>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</si>
  <si>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</si>
  <si>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</si>
  <si>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</si>
  <si>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</si>
  <si>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</si>
  <si>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</si>
  <si>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</si>
  <si>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</si>
  <si>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</si>
  <si>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</si>
  <si>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</si>
  <si>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</si>
  <si>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</si>
  <si>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</si>
  <si>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</si>
  <si>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</si>
  <si>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</si>
  <si>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</si>
  <si>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</si>
  <si>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</si>
  <si>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</si>
  <si>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</si>
  <si>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</si>
  <si>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</si>
  <si>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</si>
  <si>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</si>
  <si>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</si>
  <si>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</si>
  <si>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</si>
  <si>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</si>
  <si>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</si>
  <si>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</si>
  <si>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</si>
  <si>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</si>
  <si>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</si>
  <si>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</si>
  <si>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</si>
  <si>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</si>
  <si>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</si>
  <si>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</si>
  <si>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</si>
  <si>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</si>
  <si>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</si>
  <si>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</si>
  <si>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</si>
  <si>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</si>
  <si>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</si>
  <si>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</si>
  <si>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</si>
  <si>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</si>
  <si>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</si>
  <si>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</si>
  <si>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</si>
  <si>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</si>
  <si>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</si>
  <si>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</si>
  <si>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</si>
  <si>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</si>
  <si>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</si>
  <si>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</si>
  <si>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</si>
  <si>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</si>
  <si>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</si>
  <si>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</si>
  <si>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</si>
  <si>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</si>
  <si>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</si>
  <si>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</si>
  <si>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</si>
  <si>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</si>
  <si>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</si>
  <si>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</si>
  <si>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</si>
  <si>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</si>
  <si>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</si>
  <si>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</si>
  <si>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</si>
  <si>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</si>
  <si>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</si>
  <si>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</si>
  <si>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</si>
  <si>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</si>
  <si>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</si>
  <si>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</si>
  <si>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</si>
  <si>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</si>
  <si>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</si>
  <si>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</si>
  <si>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</si>
  <si>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</si>
  <si>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</si>
  <si>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</si>
  <si>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</si>
  <si>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</si>
  <si>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</si>
  <si>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</si>
  <si>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</si>
  <si>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</si>
  <si>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</si>
  <si>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</si>
  <si>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</si>
  <si>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</si>
  <si>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</si>
  <si>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</si>
  <si>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</si>
  <si>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</si>
  <si>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</si>
  <si>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</si>
  <si>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</si>
  <si>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</si>
  <si>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</si>
  <si>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</si>
  <si>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</si>
  <si>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</si>
  <si>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</si>
  <si>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</si>
  <si>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</si>
  <si>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</si>
  <si>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</si>
  <si>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</si>
  <si>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</si>
  <si>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</si>
  <si>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</si>
  <si>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</si>
  <si>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</si>
  <si>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</si>
  <si>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</si>
  <si>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</si>
  <si>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</si>
  <si>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</si>
  <si>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</si>
  <si>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</si>
  <si>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</si>
  <si>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</si>
  <si>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</si>
  <si>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</si>
  <si>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</si>
  <si>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</si>
  <si>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</si>
  <si>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</si>
  <si>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</si>
  <si>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</si>
  <si>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</si>
  <si>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</si>
  <si>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</si>
  <si>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</si>
  <si>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</si>
  <si>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</si>
  <si>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</si>
  <si>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</si>
  <si>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</si>
  <si>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</si>
  <si>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</si>
  <si>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</si>
  <si>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</si>
  <si>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</si>
  <si>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</si>
  <si>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</si>
  <si>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</si>
  <si>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</si>
  <si>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</si>
  <si>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</si>
  <si>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</si>
  <si>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</si>
  <si>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</si>
  <si>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</si>
  <si>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</si>
  <si>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</si>
  <si>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</si>
  <si>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</si>
  <si>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</si>
  <si>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</si>
  <si>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</si>
  <si>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</si>
  <si>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</si>
  <si>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</si>
  <si>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</si>
  <si>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</si>
  <si>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</si>
  <si>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</si>
  <si>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</si>
  <si>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</si>
  <si>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</si>
  <si>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</si>
  <si>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</si>
  <si>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</si>
  <si>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</si>
  <si>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</si>
  <si>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</si>
  <si>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</si>
  <si>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</si>
  <si>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</si>
  <si>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</si>
  <si>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</si>
  <si>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</si>
  <si>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</si>
  <si>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</si>
  <si>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</si>
  <si>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</si>
  <si>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</si>
  <si>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</si>
  <si>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</si>
  <si>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</si>
  <si>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</si>
  <si>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</si>
  <si>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</si>
  <si>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</si>
  <si>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</si>
  <si>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</si>
  <si>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</si>
  <si>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</si>
  <si>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</si>
  <si>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</si>
  <si>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</si>
  <si>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</si>
  <si>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</si>
  <si>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</si>
  <si>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</si>
  <si>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</si>
  <si>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</si>
  <si>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</si>
  <si>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</si>
  <si>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</si>
  <si>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</si>
  <si>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</si>
  <si>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</si>
  <si>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</si>
  <si>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</si>
  <si>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</si>
  <si>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</si>
  <si>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</si>
  <si>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</si>
  <si>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</si>
  <si>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</si>
  <si>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</si>
  <si>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</si>
  <si>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</si>
  <si>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</si>
  <si>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</si>
  <si>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</si>
  <si>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</si>
  <si>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</si>
  <si>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</si>
  <si>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</si>
  <si>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</si>
  <si>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</si>
  <si>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</si>
  <si>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</si>
  <si>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</si>
  <si>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</si>
  <si>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</si>
  <si>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</si>
  <si>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</si>
  <si>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</si>
  <si>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</si>
  <si>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</si>
  <si>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</si>
  <si>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</si>
  <si>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</si>
  <si>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</si>
  <si>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</si>
  <si>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</si>
  <si>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</si>
  <si>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</si>
  <si>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</si>
  <si>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</si>
  <si>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</si>
  <si>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</si>
  <si>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</si>
  <si>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</si>
  <si>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</si>
  <si>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</si>
  <si>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</si>
  <si>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</si>
  <si>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</si>
  <si>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</si>
  <si>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</si>
  <si>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</si>
  <si>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</si>
  <si>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</si>
  <si>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</si>
  <si>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</si>
  <si>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</si>
  <si>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</si>
  <si>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</si>
  <si>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</si>
  <si>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</si>
  <si>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</si>
  <si>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</si>
  <si>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</si>
  <si>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</si>
  <si>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</si>
  <si>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</si>
  <si>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</si>
  <si>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</si>
  <si>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</si>
  <si>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</si>
  <si>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</si>
  <si>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</si>
  <si>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</si>
  <si>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</si>
  <si>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</si>
  <si>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</si>
  <si>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</si>
  <si>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</si>
  <si>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</si>
  <si>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</si>
  <si>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</si>
  <si>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</si>
  <si>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</si>
  <si>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</si>
  <si>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</si>
  <si>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</si>
  <si>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</si>
  <si>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</si>
  <si>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</si>
  <si>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</si>
  <si>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</si>
  <si>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</si>
  <si>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</si>
  <si>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</si>
  <si>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</si>
  <si>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</si>
  <si>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</si>
  <si>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</si>
  <si>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</si>
  <si>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</si>
  <si>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</si>
  <si>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</si>
  <si>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</si>
  <si>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</si>
  <si>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</si>
  <si>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</si>
  <si>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</si>
  <si>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</si>
  <si>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</si>
  <si>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</si>
  <si>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</si>
  <si>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</si>
  <si>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</si>
  <si>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</si>
  <si>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</si>
  <si>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</si>
  <si>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</si>
  <si>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</si>
  <si>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</si>
  <si>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</si>
  <si>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</si>
  <si>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</si>
  <si>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</si>
  <si>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</si>
  <si>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</si>
  <si>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</si>
  <si>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</si>
  <si>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</si>
  <si>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</si>
  <si>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</si>
  <si>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</si>
  <si>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</si>
  <si>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</si>
  <si>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</si>
  <si>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</si>
  <si>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</si>
  <si>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</si>
  <si>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</si>
  <si>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</si>
  <si>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</si>
  <si>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</si>
  <si>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</si>
  <si>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</si>
  <si>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</si>
  <si>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</si>
  <si>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</si>
  <si>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</si>
  <si>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</si>
  <si>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</si>
  <si>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</si>
  <si>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</si>
  <si>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</si>
  <si>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</si>
  <si>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</si>
  <si>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</si>
  <si>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</si>
  <si>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</si>
  <si>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</si>
  <si>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</si>
  <si>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</si>
  <si>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</si>
  <si>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</si>
  <si>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</si>
  <si>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</si>
  <si>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</si>
  <si>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</si>
  <si>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</si>
  <si>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</si>
  <si>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</si>
  <si>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</si>
  <si>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</si>
  <si>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</si>
  <si>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</si>
  <si>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</si>
  <si>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</si>
  <si>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</si>
  <si>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</si>
  <si>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</si>
  <si>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</si>
  <si>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</si>
  <si>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</si>
  <si>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</si>
  <si>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</si>
  <si>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</si>
  <si>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</si>
  <si>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</si>
  <si>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</si>
  <si>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</si>
  <si>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</si>
  <si>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</si>
  <si>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</si>
  <si>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</si>
  <si>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</si>
  <si>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</si>
  <si>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</si>
  <si>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</si>
  <si>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</si>
  <si>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</si>
  <si>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</si>
  <si>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</si>
  <si>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</si>
  <si>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</si>
  <si>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</si>
  <si>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</si>
  <si>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</si>
  <si>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</si>
  <si>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</si>
  <si>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</si>
  <si>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</si>
  <si>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</si>
  <si>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</si>
  <si>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</si>
  <si>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</si>
  <si>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</si>
  <si>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</si>
  <si>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</si>
  <si>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</si>
  <si>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</si>
  <si>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</si>
  <si>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</si>
  <si>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</si>
  <si>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</si>
  <si>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</si>
  <si>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</si>
  <si>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</si>
  <si>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</si>
  <si>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</si>
  <si>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</si>
  <si>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</si>
  <si>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</si>
  <si>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</si>
  <si>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</si>
  <si>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</si>
  <si>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</si>
  <si>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</si>
  <si>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</si>
  <si>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</si>
  <si>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</si>
  <si>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</si>
  <si>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</si>
  <si>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</si>
  <si>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</si>
  <si>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</si>
  <si>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</si>
  <si>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</si>
  <si>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</si>
  <si>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</si>
  <si>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</si>
  <si>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</si>
  <si>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</si>
  <si>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</si>
  <si>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</si>
  <si>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</si>
  <si>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</si>
  <si>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</si>
  <si>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</si>
  <si>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</si>
  <si>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</si>
  <si>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</si>
  <si>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</si>
  <si>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</si>
  <si>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</si>
  <si>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</si>
  <si>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</si>
  <si>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</si>
  <si>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</si>
  <si>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</si>
  <si>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</si>
  <si>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</si>
  <si>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</si>
  <si>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</si>
  <si>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</si>
  <si>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</si>
  <si>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</si>
  <si>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</si>
  <si>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</si>
  <si>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</si>
  <si>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</si>
  <si>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</si>
  <si>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</si>
  <si>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</si>
  <si>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</si>
  <si>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</si>
  <si>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</si>
  <si>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</si>
  <si>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</si>
  <si>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</si>
  <si>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</si>
  <si>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</si>
  <si>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</si>
  <si>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</si>
  <si>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</si>
  <si>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</si>
  <si>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</si>
  <si>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</si>
  <si>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</si>
  <si>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</si>
  <si>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</si>
  <si>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</si>
  <si>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</si>
  <si>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</si>
  <si>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</si>
  <si>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</si>
  <si>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</si>
  <si>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</si>
  <si>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</si>
  <si>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</si>
  <si>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</si>
  <si>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</si>
  <si>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</si>
  <si>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</si>
  <si>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</si>
  <si>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</si>
  <si>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</si>
  <si>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</si>
  <si>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</si>
  <si>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</si>
  <si>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</si>
  <si>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</si>
  <si>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</si>
  <si>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</si>
  <si>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</si>
  <si>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</si>
  <si>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</si>
  <si>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</si>
  <si>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</si>
  <si>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</si>
  <si>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</si>
  <si>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</si>
  <si>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</si>
  <si>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</si>
  <si>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</si>
  <si>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</si>
  <si>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</si>
  <si>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</si>
  <si>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</si>
  <si>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</si>
  <si>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</si>
  <si>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</si>
  <si>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</si>
  <si>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</si>
  <si>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</si>
  <si>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</si>
  <si>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</si>
  <si>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</si>
  <si>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</si>
  <si>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</si>
  <si>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</si>
  <si>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</si>
  <si>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</si>
  <si>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</si>
  <si>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</si>
  <si>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</si>
  <si>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</si>
  <si>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</si>
  <si>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</si>
  <si>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</si>
  <si>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</si>
  <si>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</si>
  <si>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</si>
  <si>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</si>
  <si>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</si>
  <si>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</si>
  <si>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</si>
  <si>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</si>
  <si>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</si>
  <si>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</si>
  <si>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</si>
  <si>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</si>
  <si>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</si>
  <si>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</si>
  <si>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</si>
  <si>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</si>
  <si>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</si>
  <si>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</si>
  <si>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</si>
  <si>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</si>
  <si>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</si>
  <si>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</si>
  <si>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</si>
  <si>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</si>
  <si>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</si>
  <si>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</si>
  <si>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</si>
  <si>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</si>
  <si>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</si>
  <si>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</si>
  <si>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</si>
  <si>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</si>
  <si>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</si>
  <si>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</si>
  <si>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</si>
  <si>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</si>
  <si>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</si>
  <si>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</si>
  <si>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</si>
  <si>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</si>
  <si>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</si>
  <si>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</si>
  <si>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</si>
  <si>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</si>
  <si>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</si>
  <si>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</si>
  <si>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</si>
  <si>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</si>
  <si>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</si>
  <si>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</si>
  <si>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</si>
  <si>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</si>
  <si>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</si>
  <si>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</si>
  <si>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</si>
  <si>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</si>
  <si>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</si>
  <si>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</si>
  <si>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</si>
  <si>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</si>
  <si>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</si>
  <si>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</si>
  <si>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</si>
  <si>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</si>
  <si>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</si>
  <si>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</si>
  <si>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</si>
  <si>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</si>
  <si>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</si>
  <si>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</si>
  <si>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</si>
  <si>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</si>
  <si>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</si>
  <si>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</si>
  <si>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</si>
  <si>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</si>
  <si>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</si>
  <si>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</si>
  <si>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</si>
  <si>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</si>
  <si>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</si>
  <si>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</si>
  <si>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</si>
  <si>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</si>
  <si>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</si>
  <si>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</si>
  <si>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</si>
  <si>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</si>
  <si>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</si>
  <si>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</si>
  <si>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</si>
  <si>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</si>
  <si>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</si>
  <si>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</si>
  <si>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</si>
  <si>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</si>
  <si>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</si>
  <si>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</si>
  <si>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</si>
  <si>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</si>
  <si>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</si>
  <si>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</si>
  <si>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</si>
  <si>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</si>
  <si>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</si>
  <si>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</si>
  <si>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</si>
  <si>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</si>
  <si>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</si>
  <si>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</si>
  <si>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</si>
  <si>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</si>
  <si>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</si>
  <si>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</si>
  <si>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</si>
  <si>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</si>
  <si>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</si>
  <si>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</si>
  <si>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</si>
  <si>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</si>
  <si>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</si>
  <si>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</si>
  <si>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</si>
  <si>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</si>
  <si>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</si>
  <si>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</si>
  <si>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</si>
  <si>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</si>
  <si>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</si>
  <si>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</si>
  <si>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</si>
  <si>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</si>
  <si>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</si>
  <si>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</si>
  <si>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</si>
  <si>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</si>
  <si>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</si>
  <si>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</si>
  <si>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</si>
  <si>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</si>
  <si>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</si>
  <si>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</si>
  <si>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</si>
  <si>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</si>
  <si>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</si>
  <si>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</si>
  <si>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</si>
  <si>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</si>
  <si>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</si>
  <si>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</si>
  <si>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</si>
  <si>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</si>
  <si>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</si>
  <si>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</si>
  <si>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</si>
  <si>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</si>
  <si>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</si>
  <si>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</si>
  <si>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</si>
  <si>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</si>
  <si>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</si>
  <si>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</si>
  <si>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</si>
  <si>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</si>
  <si>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</si>
  <si>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</si>
  <si>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</si>
  <si>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</si>
  <si>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</si>
  <si>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</si>
  <si>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</si>
  <si>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</si>
  <si>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</si>
  <si>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</si>
  <si>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</si>
  <si>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</si>
  <si>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</si>
  <si>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</si>
  <si>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</si>
  <si>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</si>
  <si>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</si>
  <si>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</si>
  <si>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</si>
  <si>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</si>
  <si>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</si>
  <si>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</si>
  <si>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</si>
  <si>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</si>
  <si>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</si>
  <si>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</si>
  <si>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</si>
  <si>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</si>
  <si>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</si>
  <si>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</si>
  <si>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</si>
  <si>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</si>
  <si>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</si>
  <si>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</si>
  <si>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</si>
  <si>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</si>
  <si>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</si>
  <si>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</si>
  <si>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</si>
  <si>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</si>
  <si>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</si>
  <si>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</si>
  <si>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</si>
  <si>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</si>
  <si>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</si>
  <si>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</si>
  <si>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</si>
  <si>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</si>
  <si>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</si>
  <si>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</si>
  <si>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</si>
  <si>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</si>
  <si>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</si>
  <si>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</si>
  <si>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</si>
  <si>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</si>
  <si>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</si>
  <si>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</si>
  <si>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</si>
  <si>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</si>
  <si>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</si>
  <si>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</si>
  <si>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</si>
  <si>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</si>
  <si>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</si>
  <si>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</si>
  <si>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</si>
  <si>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</si>
  <si>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</si>
  <si>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</si>
  <si>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</si>
  <si>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</si>
  <si>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</si>
  <si>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</si>
  <si>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</si>
  <si>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</si>
  <si>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</si>
  <si>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</si>
  <si>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</si>
  <si>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</si>
  <si>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</si>
  <si>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</si>
  <si>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</si>
  <si>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</si>
  <si>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</si>
  <si>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</si>
  <si>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</si>
  <si>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</si>
  <si>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</si>
  <si>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</si>
  <si>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</si>
  <si>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</si>
  <si>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</si>
  <si>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</si>
  <si>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</si>
  <si>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</si>
  <si>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</si>
  <si>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</si>
  <si>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</si>
  <si>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</si>
  <si>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</si>
  <si>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</si>
  <si>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</si>
  <si>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</si>
  <si>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</si>
  <si>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</si>
  <si>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</si>
  <si>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</si>
  <si>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</si>
  <si>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</si>
  <si>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</si>
  <si>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</si>
  <si>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</si>
  <si>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</si>
  <si>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</si>
  <si>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</si>
  <si>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</si>
  <si>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</si>
  <si>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</si>
  <si>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</si>
  <si>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</si>
  <si>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</si>
  <si>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</si>
  <si>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</si>
  <si>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</si>
  <si>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</si>
  <si>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</si>
  <si>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</si>
  <si>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</si>
  <si>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</si>
  <si>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</si>
  <si>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</si>
  <si>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</si>
  <si>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</si>
  <si>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</si>
  <si>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</si>
  <si>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</si>
  <si>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</si>
  <si>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</si>
  <si>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</si>
  <si>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</si>
  <si>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</si>
  <si>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</si>
  <si>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</si>
  <si>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</si>
  <si>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</si>
  <si>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</si>
  <si>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</si>
  <si>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</si>
  <si>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</si>
  <si>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</si>
  <si>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</si>
  <si>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</si>
  <si>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</si>
  <si>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</si>
  <si>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</si>
  <si>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</si>
  <si>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</si>
  <si>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</si>
  <si>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</si>
  <si>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</si>
  <si>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</si>
  <si>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</si>
  <si>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</si>
  <si>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</si>
  <si>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</si>
  <si>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</si>
  <si>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</si>
  <si>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</si>
  <si>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</si>
  <si>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</si>
  <si>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</si>
  <si>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</si>
  <si>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</si>
  <si>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</si>
  <si>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</si>
  <si>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</si>
  <si>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</si>
  <si>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</si>
  <si>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</si>
  <si>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</si>
  <si>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</si>
  <si>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</si>
  <si>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</si>
  <si>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</si>
  <si>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</si>
  <si>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</si>
  <si>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</si>
  <si>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</si>
  <si>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</si>
  <si>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</si>
  <si>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</si>
  <si>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</si>
  <si>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</si>
  <si>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</si>
  <si>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</si>
  <si>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</si>
  <si>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</si>
  <si>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</si>
  <si>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</si>
  <si>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</si>
  <si>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</si>
  <si>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</si>
  <si>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</si>
  <si>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</si>
  <si>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</si>
  <si>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</si>
  <si>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</si>
  <si>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</si>
  <si>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</si>
  <si>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</si>
  <si>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</si>
  <si>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</si>
  <si>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</si>
  <si>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</si>
  <si>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</si>
  <si>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</si>
  <si>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</si>
  <si>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</si>
  <si>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</si>
  <si>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</si>
  <si>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</si>
  <si>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</si>
  <si>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</si>
  <si>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</si>
  <si>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</si>
  <si>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</si>
  <si>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</si>
  <si>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</si>
  <si>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</si>
  <si>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</si>
  <si>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</si>
  <si>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</si>
  <si>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</si>
  <si>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</si>
  <si>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</si>
  <si>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</si>
  <si>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</si>
  <si>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</si>
  <si>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</si>
  <si>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</si>
  <si>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</si>
  <si>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</si>
  <si>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</si>
  <si>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</si>
  <si>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</si>
  <si>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</si>
  <si>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</si>
  <si>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</si>
  <si>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</si>
  <si>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</si>
  <si>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</si>
  <si>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</si>
  <si>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</si>
  <si>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</si>
  <si>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</si>
  <si>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</si>
  <si>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</si>
  <si>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</si>
  <si>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</si>
  <si>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</si>
  <si>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</si>
  <si>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</si>
  <si>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</si>
  <si>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</si>
  <si>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</si>
  <si>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</si>
  <si>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</si>
  <si>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</si>
  <si>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</si>
  <si>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</si>
  <si>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</si>
  <si>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</si>
  <si>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</si>
  <si>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</si>
  <si>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</si>
  <si>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</si>
  <si>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</si>
  <si>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</si>
  <si>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</si>
  <si>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</si>
  <si>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</si>
  <si>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</si>
  <si>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</si>
  <si>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</si>
  <si>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</si>
  <si>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</si>
  <si>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</si>
  <si>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</si>
  <si>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</si>
  <si>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</si>
  <si>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</si>
  <si>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</si>
  <si>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</si>
  <si>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</si>
  <si>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</si>
  <si>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</si>
  <si>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</si>
  <si>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</si>
  <si>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</si>
  <si>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</si>
  <si>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</si>
  <si>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</si>
  <si>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</si>
  <si>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</si>
  <si>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</si>
  <si>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</si>
  <si>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</si>
  <si>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</si>
  <si>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</si>
  <si>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</si>
  <si>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</si>
  <si>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</si>
  <si>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</si>
  <si>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</si>
  <si>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</si>
  <si>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</si>
  <si>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</si>
  <si>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</si>
  <si>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</si>
  <si>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</si>
  <si>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</si>
  <si>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</si>
  <si>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</si>
  <si>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</si>
  <si>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</si>
  <si>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</si>
  <si>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</si>
  <si>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</si>
  <si>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</si>
  <si>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</si>
  <si>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</si>
  <si>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</si>
  <si>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</si>
  <si>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</si>
  <si>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</si>
  <si>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</si>
  <si>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</si>
  <si>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</si>
  <si>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</si>
  <si>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</si>
  <si>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</si>
  <si>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</si>
  <si>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</si>
  <si>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</si>
  <si>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</si>
  <si>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</si>
  <si>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</si>
  <si>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</si>
  <si>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</si>
  <si>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</si>
  <si>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</si>
  <si>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</si>
  <si>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</si>
  <si>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</si>
  <si>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</si>
  <si>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</si>
  <si>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</si>
  <si>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</si>
  <si>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</si>
  <si>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</si>
  <si>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</si>
  <si>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</si>
  <si>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</si>
  <si>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</si>
  <si>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</si>
  <si>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</si>
  <si>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</si>
  <si>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</si>
  <si>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</si>
  <si>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</si>
  <si>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</si>
  <si>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</si>
  <si>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</si>
  <si>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</si>
  <si>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</si>
  <si>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</si>
  <si>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</si>
  <si>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</si>
  <si>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</si>
  <si>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</si>
  <si>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</si>
  <si>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</si>
  <si>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</si>
  <si>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</si>
  <si>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</si>
  <si>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</si>
  <si>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</si>
  <si>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</si>
  <si>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</si>
  <si>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</si>
  <si>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</si>
  <si>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</si>
  <si>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</si>
  <si>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</si>
  <si>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</si>
  <si>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</si>
  <si>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</si>
  <si>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</si>
  <si>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</si>
  <si>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</si>
  <si>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</si>
  <si>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</si>
  <si>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</si>
  <si>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</si>
  <si>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</si>
  <si>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</si>
  <si>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</si>
  <si>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</si>
  <si>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</si>
  <si>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</si>
  <si>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</si>
  <si>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</si>
  <si>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</si>
  <si>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</si>
  <si>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</si>
  <si>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</si>
  <si>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</si>
  <si>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</si>
  <si>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</si>
  <si>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</si>
  <si>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</si>
  <si>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</si>
  <si>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</si>
  <si>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</si>
  <si>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</si>
  <si>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</si>
  <si>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</si>
  <si>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</si>
  <si>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</si>
  <si>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</si>
  <si>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</si>
  <si>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</si>
  <si>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</si>
  <si>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</si>
  <si>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</si>
  <si>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</si>
  <si>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</si>
  <si>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</si>
  <si>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</si>
  <si>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</si>
  <si>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</si>
  <si>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</si>
  <si>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</si>
  <si>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</si>
  <si>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</si>
  <si>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</si>
  <si>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</si>
  <si>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</si>
  <si>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</si>
  <si>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</si>
  <si>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</si>
  <si>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</si>
  <si>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</si>
  <si>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</si>
  <si>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</si>
  <si>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</si>
  <si>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</si>
  <si>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</si>
  <si>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</si>
  <si>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</si>
  <si>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</si>
  <si>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</si>
  <si>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</si>
  <si>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</si>
  <si>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</si>
  <si>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</si>
  <si>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</si>
  <si>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</si>
  <si>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</si>
  <si>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</si>
  <si>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</si>
  <si>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</si>
  <si>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</si>
  <si>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</si>
  <si>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</si>
  <si>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</si>
  <si>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</si>
  <si>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</si>
  <si>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</si>
  <si>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</si>
  <si>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</si>
  <si>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</si>
  <si>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</si>
  <si>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</si>
  <si>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</si>
  <si>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</si>
  <si>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</si>
  <si>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</si>
  <si>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</si>
  <si>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</si>
  <si>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</si>
  <si>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</si>
  <si>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</si>
  <si>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</si>
  <si>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</si>
  <si>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</si>
  <si>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</si>
  <si>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</si>
  <si>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</si>
  <si>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</si>
  <si>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</si>
  <si>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</si>
  <si>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</si>
  <si>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</si>
  <si>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</si>
  <si>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</si>
  <si>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</si>
  <si>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</si>
  <si>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</si>
  <si>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</si>
  <si>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</si>
  <si>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</si>
  <si>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</si>
  <si>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</si>
  <si>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</si>
  <si>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</si>
  <si>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</si>
  <si>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</si>
  <si>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</si>
  <si>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</si>
  <si>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</si>
  <si>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</si>
  <si>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</si>
  <si>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</si>
  <si>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</si>
  <si>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</si>
  <si>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</si>
  <si>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</si>
  <si>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</si>
  <si>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</si>
  <si>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</si>
  <si>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</si>
  <si>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</si>
  <si>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</si>
  <si>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</si>
  <si>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</si>
  <si>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</si>
  <si>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</si>
  <si>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</si>
  <si>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</si>
  <si>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</si>
  <si>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</si>
  <si>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</si>
  <si>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</si>
  <si>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</si>
  <si>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</si>
  <si>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</si>
  <si>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</si>
  <si>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</si>
  <si>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</si>
  <si>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</si>
  <si>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</si>
  <si>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</si>
  <si>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</si>
  <si>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</si>
  <si>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</si>
  <si>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</si>
  <si>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</si>
  <si>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</si>
  <si>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</si>
  <si>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</si>
  <si>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</si>
  <si>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</si>
  <si>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</si>
  <si>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</si>
  <si>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</si>
  <si>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</si>
  <si>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</si>
  <si>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</si>
  <si>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</si>
  <si>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</si>
  <si>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</si>
  <si>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</si>
  <si>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</si>
  <si>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</si>
  <si>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</si>
  <si>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</si>
  <si>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</si>
  <si>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</si>
  <si>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</si>
  <si>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</si>
  <si>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</si>
  <si>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</si>
  <si>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</si>
  <si>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</si>
  <si>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</si>
  <si>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</si>
  <si>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</si>
  <si>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</si>
  <si>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</si>
  <si>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</si>
  <si>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</si>
  <si>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</si>
  <si>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</si>
  <si>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</si>
  <si>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</si>
  <si>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</si>
  <si>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</si>
  <si>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</si>
  <si>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</si>
  <si>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</si>
  <si>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</si>
  <si>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</si>
  <si>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</si>
  <si>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</si>
  <si>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</si>
  <si>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</si>
  <si>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</si>
  <si>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</si>
  <si>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</si>
  <si>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</si>
  <si>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</si>
  <si>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</si>
  <si>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</si>
  <si>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</si>
  <si>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</si>
  <si>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</si>
  <si>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</si>
  <si>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</si>
  <si>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</si>
  <si>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</si>
  <si>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</si>
  <si>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</si>
  <si>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</si>
  <si>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</si>
  <si>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</si>
  <si>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</si>
  <si>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</si>
  <si>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</si>
  <si>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</si>
  <si>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</si>
  <si>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</si>
  <si>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</si>
  <si>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</si>
  <si>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</si>
  <si>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</si>
  <si>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</si>
  <si>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</si>
  <si>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</si>
  <si>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</si>
  <si>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</si>
  <si>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</si>
  <si>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</si>
  <si>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</si>
  <si>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</si>
  <si>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</si>
  <si>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</si>
  <si>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</si>
  <si>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</si>
  <si>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</si>
  <si>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</si>
  <si>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</si>
  <si>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</si>
  <si>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</si>
  <si>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</si>
  <si>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</si>
  <si>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</si>
  <si>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</si>
  <si>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</si>
  <si>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</si>
  <si>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</si>
  <si>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</si>
  <si>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</si>
  <si>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</si>
  <si>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</si>
  <si>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</si>
  <si>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</si>
  <si>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</si>
  <si>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</si>
  <si>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</si>
  <si>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</si>
  <si>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</si>
  <si>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</si>
  <si>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</si>
  <si>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</si>
  <si>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</si>
  <si>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</si>
  <si>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</si>
  <si>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</si>
  <si>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</si>
  <si>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</si>
  <si>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</si>
  <si>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</si>
  <si>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</si>
  <si>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</si>
  <si>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</si>
  <si>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</si>
  <si>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</si>
  <si>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</si>
  <si>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</si>
  <si>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</si>
  <si>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</si>
  <si>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</si>
  <si>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</si>
  <si>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</si>
  <si>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</si>
  <si>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</si>
  <si>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</si>
  <si>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</si>
  <si>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</si>
  <si>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</si>
  <si>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</si>
  <si>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</si>
  <si>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</si>
  <si>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</si>
  <si>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</si>
  <si>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</si>
  <si>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</si>
  <si>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</si>
  <si>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</si>
  <si>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</si>
  <si>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</si>
  <si>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</si>
  <si>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</si>
  <si>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</si>
  <si>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</si>
  <si>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</si>
  <si>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</si>
  <si>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</si>
  <si>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</si>
  <si>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</si>
  <si>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</si>
  <si>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</si>
  <si>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</si>
  <si>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</si>
  <si>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</si>
  <si>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</si>
  <si>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</si>
  <si>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</si>
  <si>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</si>
  <si>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</si>
  <si>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</si>
  <si>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</si>
  <si>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</si>
  <si>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</si>
  <si>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</si>
  <si>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</si>
  <si>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</si>
  <si>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</si>
  <si>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</si>
  <si>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</si>
  <si>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</si>
  <si>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</si>
  <si>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</si>
  <si>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</si>
  <si>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</si>
  <si>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</si>
  <si>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</si>
  <si>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</si>
  <si>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</si>
  <si>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</si>
  <si>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</si>
  <si>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</si>
  <si>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</si>
  <si>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</si>
  <si>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</si>
  <si>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</si>
  <si>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</si>
  <si>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</si>
  <si>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</si>
  <si>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</si>
  <si>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</si>
  <si>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</si>
  <si>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</si>
  <si>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</si>
  <si>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</si>
  <si>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</si>
  <si>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</si>
  <si>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</si>
  <si>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</si>
  <si>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</si>
  <si>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</si>
  <si>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</si>
  <si>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</si>
  <si>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</si>
  <si>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</si>
  <si>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</si>
  <si>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</si>
  <si>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</si>
  <si>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</si>
  <si>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</si>
  <si>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</si>
  <si>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</si>
  <si>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</si>
  <si>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</si>
  <si>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</si>
  <si>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</si>
  <si>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</si>
  <si>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</si>
  <si>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</si>
  <si>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</si>
  <si>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</si>
  <si>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</si>
  <si>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</si>
  <si>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</si>
  <si>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</si>
  <si>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</si>
  <si>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</si>
  <si>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</si>
  <si>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</si>
  <si>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</si>
  <si>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</si>
  <si>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</si>
  <si>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</si>
  <si>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</si>
  <si>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</si>
  <si>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</si>
  <si>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</si>
  <si>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</si>
  <si>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</si>
  <si>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</si>
  <si>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</si>
  <si>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</si>
  <si>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</si>
  <si>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</si>
  <si>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</si>
  <si>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</si>
  <si>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</si>
  <si>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</si>
  <si>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</si>
  <si>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</si>
  <si>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</si>
  <si>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</si>
  <si>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</si>
  <si>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</si>
  <si>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</si>
  <si>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</si>
  <si>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</si>
  <si>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</si>
  <si>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</si>
  <si>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</si>
  <si>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</si>
  <si>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</si>
  <si>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</si>
  <si>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</si>
  <si>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</si>
  <si>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</si>
  <si>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</si>
  <si>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</si>
  <si>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</si>
  <si>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</si>
  <si>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</si>
  <si>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</si>
  <si>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</si>
  <si>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</si>
  <si>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</si>
  <si>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</si>
  <si>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</si>
  <si>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</si>
  <si>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</si>
  <si>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</si>
  <si>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</si>
  <si>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</si>
  <si>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</si>
  <si>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</si>
  <si>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</si>
  <si>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</si>
  <si>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</si>
  <si>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</si>
  <si>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</si>
  <si>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</si>
  <si>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</si>
  <si>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</si>
  <si>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</si>
  <si>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</si>
  <si>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</si>
  <si>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</si>
  <si>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</si>
  <si>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</si>
  <si>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</si>
  <si>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</si>
  <si>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</si>
  <si>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</si>
  <si>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</si>
  <si>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</si>
  <si>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</si>
  <si>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</si>
  <si>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</si>
  <si>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</si>
  <si>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</si>
  <si>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</si>
  <si>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</si>
  <si>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</si>
  <si>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</si>
  <si>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</si>
  <si>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</si>
  <si>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</si>
  <si>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</si>
  <si>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</si>
  <si>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</si>
  <si>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</si>
  <si>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</si>
  <si>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</si>
  <si>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</si>
  <si>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</si>
  <si>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</si>
  <si>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</si>
  <si>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</si>
  <si>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</si>
  <si>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</si>
  <si>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</si>
  <si>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</si>
  <si>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</si>
  <si>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</si>
  <si>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</si>
  <si>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</si>
  <si>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</si>
  <si>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</si>
  <si>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</si>
  <si>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</si>
  <si>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</si>
  <si>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</si>
  <si>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</si>
  <si>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</si>
  <si>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</si>
  <si>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</si>
  <si>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</si>
  <si>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</si>
  <si>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</si>
  <si>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</si>
  <si>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</si>
  <si>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</si>
  <si>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</si>
  <si>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</si>
  <si>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</si>
  <si>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</si>
  <si>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</si>
  <si>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</si>
  <si>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</si>
  <si>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</si>
  <si>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</si>
  <si>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</si>
  <si>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</si>
  <si>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</si>
  <si>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</si>
  <si>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</si>
  <si>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</si>
  <si>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</si>
  <si>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</si>
  <si>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</si>
  <si>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</si>
  <si>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</si>
  <si>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</si>
  <si>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</si>
  <si>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</si>
  <si>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</si>
  <si>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</si>
  <si>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</si>
  <si>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</si>
  <si>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</si>
  <si>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</si>
  <si>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</si>
  <si>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</si>
  <si>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</si>
  <si>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</si>
  <si>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</si>
  <si>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</si>
  <si>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</si>
  <si>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</si>
  <si>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</si>
  <si>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</si>
  <si>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</si>
  <si>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</si>
  <si>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</si>
  <si>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</si>
  <si>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</si>
  <si>
    <t>Skleněná příčka 2250x2700 včetně dveří 1200x2600 dle specifikace</t>
  </si>
  <si>
    <t>Skleněná příčka 3120x2500 včetně dveří 900x2100 dle specifikace</t>
  </si>
  <si>
    <t>Vystrojení vrtů - Geotermální vertikální sondy 
• délka normované sondy 140,0 m
• typ vystrojení: 4 x 32 x 3,0 mm, PE 100 RC, SDR11, PN16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</si>
</sst>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4" fontId="25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40" t="s">
        <v>14</v>
      </c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R5" s="20"/>
      <c r="BE5" s="237" t="s">
        <v>15</v>
      </c>
      <c r="BS5" s="17" t="s">
        <v>6</v>
      </c>
    </row>
    <row r="6" spans="1:74" ht="37.15" customHeight="1">
      <c r="B6" s="20"/>
      <c r="D6" s="26" t="s">
        <v>16</v>
      </c>
      <c r="K6" s="241" t="s">
        <v>17</v>
      </c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R6" s="20"/>
      <c r="BE6" s="238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38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38"/>
      <c r="BS8" s="17" t="s">
        <v>6</v>
      </c>
    </row>
    <row r="9" spans="1:74" ht="14.5" customHeight="1">
      <c r="B9" s="20"/>
      <c r="AR9" s="20"/>
      <c r="BE9" s="238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38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38"/>
      <c r="BS11" s="17" t="s">
        <v>6</v>
      </c>
    </row>
    <row r="12" spans="1:74" ht="7.15" customHeight="1">
      <c r="B12" s="20"/>
      <c r="AR12" s="20"/>
      <c r="BE12" s="238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38"/>
      <c r="BS13" s="17" t="s">
        <v>6</v>
      </c>
    </row>
    <row r="14" spans="1:74" ht="12.5">
      <c r="B14" s="20"/>
      <c r="E14" s="242" t="s">
        <v>29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7" t="s">
        <v>27</v>
      </c>
      <c r="AN14" s="29" t="s">
        <v>29</v>
      </c>
      <c r="AR14" s="20"/>
      <c r="BE14" s="238"/>
      <c r="BS14" s="17" t="s">
        <v>6</v>
      </c>
    </row>
    <row r="15" spans="1:74" ht="7.15" customHeight="1">
      <c r="B15" s="20"/>
      <c r="AR15" s="20"/>
      <c r="BE15" s="238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38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38"/>
      <c r="BS17" s="17" t="s">
        <v>32</v>
      </c>
    </row>
    <row r="18" spans="2:71" ht="7.15" customHeight="1">
      <c r="B18" s="20"/>
      <c r="AR18" s="20"/>
      <c r="BE18" s="238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38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38"/>
      <c r="BS20" s="17" t="s">
        <v>32</v>
      </c>
    </row>
    <row r="21" spans="2:71" ht="7.15" customHeight="1">
      <c r="B21" s="20"/>
      <c r="AR21" s="20"/>
      <c r="BE21" s="238"/>
    </row>
    <row r="22" spans="2:71" ht="12" customHeight="1">
      <c r="B22" s="20"/>
      <c r="D22" s="27" t="s">
        <v>35</v>
      </c>
      <c r="AR22" s="20"/>
      <c r="BE22" s="238"/>
    </row>
    <row r="23" spans="2:71" ht="16.5" customHeight="1">
      <c r="B23" s="20"/>
      <c r="E23" s="244" t="s">
        <v>1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R23" s="20"/>
      <c r="BE23" s="238"/>
    </row>
    <row r="24" spans="2:71" ht="7.15" customHeight="1">
      <c r="B24" s="20"/>
      <c r="AR24" s="20"/>
      <c r="BE24" s="238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8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5">
        <f>ROUND(AG94,2)</f>
        <v>0</v>
      </c>
      <c r="AL26" s="246"/>
      <c r="AM26" s="246"/>
      <c r="AN26" s="246"/>
      <c r="AO26" s="246"/>
      <c r="AR26" s="32"/>
      <c r="BE26" s="238"/>
    </row>
    <row r="27" spans="2:71" s="1" customFormat="1" ht="7.15" customHeight="1">
      <c r="B27" s="32"/>
      <c r="AR27" s="32"/>
      <c r="BE27" s="238"/>
    </row>
    <row r="28" spans="2:71" s="1" customFormat="1" ht="12.5">
      <c r="B28" s="32"/>
      <c r="L28" s="247" t="s">
        <v>37</v>
      </c>
      <c r="M28" s="247"/>
      <c r="N28" s="247"/>
      <c r="O28" s="247"/>
      <c r="P28" s="247"/>
      <c r="W28" s="247" t="s">
        <v>38</v>
      </c>
      <c r="X28" s="247"/>
      <c r="Y28" s="247"/>
      <c r="Z28" s="247"/>
      <c r="AA28" s="247"/>
      <c r="AB28" s="247"/>
      <c r="AC28" s="247"/>
      <c r="AD28" s="247"/>
      <c r="AE28" s="247"/>
      <c r="AK28" s="247" t="s">
        <v>39</v>
      </c>
      <c r="AL28" s="247"/>
      <c r="AM28" s="247"/>
      <c r="AN28" s="247"/>
      <c r="AO28" s="247"/>
      <c r="AR28" s="32"/>
      <c r="BE28" s="238"/>
    </row>
    <row r="29" spans="2:71" s="2" customFormat="1" ht="14.5" customHeight="1">
      <c r="B29" s="36"/>
      <c r="D29" s="27" t="s">
        <v>40</v>
      </c>
      <c r="F29" s="27" t="s">
        <v>41</v>
      </c>
      <c r="L29" s="218">
        <v>0.21</v>
      </c>
      <c r="M29" s="219"/>
      <c r="N29" s="219"/>
      <c r="O29" s="219"/>
      <c r="P29" s="219"/>
      <c r="W29" s="220">
        <f>ROUND(AZ94, 2)</f>
        <v>0</v>
      </c>
      <c r="X29" s="219"/>
      <c r="Y29" s="219"/>
      <c r="Z29" s="219"/>
      <c r="AA29" s="219"/>
      <c r="AB29" s="219"/>
      <c r="AC29" s="219"/>
      <c r="AD29" s="219"/>
      <c r="AE29" s="219"/>
      <c r="AK29" s="220">
        <f>ROUND(AV94, 2)</f>
        <v>0</v>
      </c>
      <c r="AL29" s="219"/>
      <c r="AM29" s="219"/>
      <c r="AN29" s="219"/>
      <c r="AO29" s="219"/>
      <c r="AR29" s="36"/>
      <c r="BE29" s="239"/>
    </row>
    <row r="30" spans="2:71" s="2" customFormat="1" ht="14.5" customHeight="1">
      <c r="B30" s="36"/>
      <c r="F30" s="27" t="s">
        <v>42</v>
      </c>
      <c r="L30" s="218">
        <v>0.12</v>
      </c>
      <c r="M30" s="219"/>
      <c r="N30" s="219"/>
      <c r="O30" s="219"/>
      <c r="P30" s="219"/>
      <c r="W30" s="220">
        <f>ROUND(BA94, 2)</f>
        <v>0</v>
      </c>
      <c r="X30" s="219"/>
      <c r="Y30" s="219"/>
      <c r="Z30" s="219"/>
      <c r="AA30" s="219"/>
      <c r="AB30" s="219"/>
      <c r="AC30" s="219"/>
      <c r="AD30" s="219"/>
      <c r="AE30" s="219"/>
      <c r="AK30" s="220">
        <f>ROUND(AW94, 2)</f>
        <v>0</v>
      </c>
      <c r="AL30" s="219"/>
      <c r="AM30" s="219"/>
      <c r="AN30" s="219"/>
      <c r="AO30" s="219"/>
      <c r="AR30" s="36"/>
      <c r="BE30" s="239"/>
    </row>
    <row r="31" spans="2:71" s="2" customFormat="1" ht="14.5" hidden="1" customHeight="1">
      <c r="B31" s="36"/>
      <c r="F31" s="27" t="s">
        <v>43</v>
      </c>
      <c r="L31" s="218">
        <v>0.21</v>
      </c>
      <c r="M31" s="219"/>
      <c r="N31" s="219"/>
      <c r="O31" s="219"/>
      <c r="P31" s="219"/>
      <c r="W31" s="220">
        <f>ROUND(BB94, 2)</f>
        <v>0</v>
      </c>
      <c r="X31" s="219"/>
      <c r="Y31" s="219"/>
      <c r="Z31" s="219"/>
      <c r="AA31" s="219"/>
      <c r="AB31" s="219"/>
      <c r="AC31" s="219"/>
      <c r="AD31" s="219"/>
      <c r="AE31" s="219"/>
      <c r="AK31" s="220">
        <v>0</v>
      </c>
      <c r="AL31" s="219"/>
      <c r="AM31" s="219"/>
      <c r="AN31" s="219"/>
      <c r="AO31" s="219"/>
      <c r="AR31" s="36"/>
      <c r="BE31" s="239"/>
    </row>
    <row r="32" spans="2:71" s="2" customFormat="1" ht="14.5" hidden="1" customHeight="1">
      <c r="B32" s="36"/>
      <c r="F32" s="27" t="s">
        <v>44</v>
      </c>
      <c r="L32" s="218">
        <v>0.12</v>
      </c>
      <c r="M32" s="219"/>
      <c r="N32" s="219"/>
      <c r="O32" s="219"/>
      <c r="P32" s="219"/>
      <c r="W32" s="220">
        <f>ROUND(BC94, 2)</f>
        <v>0</v>
      </c>
      <c r="X32" s="219"/>
      <c r="Y32" s="219"/>
      <c r="Z32" s="219"/>
      <c r="AA32" s="219"/>
      <c r="AB32" s="219"/>
      <c r="AC32" s="219"/>
      <c r="AD32" s="219"/>
      <c r="AE32" s="219"/>
      <c r="AK32" s="220">
        <v>0</v>
      </c>
      <c r="AL32" s="219"/>
      <c r="AM32" s="219"/>
      <c r="AN32" s="219"/>
      <c r="AO32" s="219"/>
      <c r="AR32" s="36"/>
      <c r="BE32" s="239"/>
    </row>
    <row r="33" spans="2:57" s="2" customFormat="1" ht="14.5" hidden="1" customHeight="1">
      <c r="B33" s="36"/>
      <c r="F33" s="27" t="s">
        <v>45</v>
      </c>
      <c r="L33" s="218">
        <v>0</v>
      </c>
      <c r="M33" s="219"/>
      <c r="N33" s="219"/>
      <c r="O33" s="219"/>
      <c r="P33" s="219"/>
      <c r="W33" s="220">
        <f>ROUND(BD94, 2)</f>
        <v>0</v>
      </c>
      <c r="X33" s="219"/>
      <c r="Y33" s="219"/>
      <c r="Z33" s="219"/>
      <c r="AA33" s="219"/>
      <c r="AB33" s="219"/>
      <c r="AC33" s="219"/>
      <c r="AD33" s="219"/>
      <c r="AE33" s="219"/>
      <c r="AK33" s="220">
        <v>0</v>
      </c>
      <c r="AL33" s="219"/>
      <c r="AM33" s="219"/>
      <c r="AN33" s="219"/>
      <c r="AO33" s="219"/>
      <c r="AR33" s="36"/>
      <c r="BE33" s="239"/>
    </row>
    <row r="34" spans="2:57" s="1" customFormat="1" ht="7.15" customHeight="1">
      <c r="B34" s="32"/>
      <c r="AR34" s="32"/>
      <c r="BE34" s="238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35" t="s">
        <v>48</v>
      </c>
      <c r="Y35" s="233"/>
      <c r="Z35" s="233"/>
      <c r="AA35" s="233"/>
      <c r="AB35" s="233"/>
      <c r="AC35" s="39"/>
      <c r="AD35" s="39"/>
      <c r="AE35" s="39"/>
      <c r="AF35" s="39"/>
      <c r="AG35" s="39"/>
      <c r="AH35" s="39"/>
      <c r="AI35" s="39"/>
      <c r="AJ35" s="39"/>
      <c r="AK35" s="232">
        <f>SUM(AK26:AK33)</f>
        <v>0</v>
      </c>
      <c r="AL35" s="233"/>
      <c r="AM35" s="233"/>
      <c r="AN35" s="233"/>
      <c r="AO35" s="234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12" t="str">
        <f>K6</f>
        <v>Pobytová odlehčovací služba Zábřeh - Sušilova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21" t="str">
        <f>IF(AN8= "","",AN8)</f>
        <v>5. 7. 2024</v>
      </c>
      <c r="AN87" s="221"/>
      <c r="AR87" s="32"/>
    </row>
    <row r="88" spans="1:91" s="1" customFormat="1" ht="7.15" customHeight="1">
      <c r="B88" s="32"/>
      <c r="AR88" s="32"/>
    </row>
    <row r="89" spans="1:91" s="1" customFormat="1" ht="15.25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22" t="str">
        <f>IF(E17="","",E17)</f>
        <v>Ing. arch. Josef Hlavatý</v>
      </c>
      <c r="AN89" s="223"/>
      <c r="AO89" s="223"/>
      <c r="AP89" s="223"/>
      <c r="AR89" s="32"/>
      <c r="AS89" s="224" t="s">
        <v>56</v>
      </c>
      <c r="AT89" s="225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22" t="str">
        <f>IF(E20="","",E20)</f>
        <v>Martin Škrabal</v>
      </c>
      <c r="AN90" s="223"/>
      <c r="AO90" s="223"/>
      <c r="AP90" s="223"/>
      <c r="AR90" s="32"/>
      <c r="AS90" s="226"/>
      <c r="AT90" s="227"/>
      <c r="BD90" s="56"/>
    </row>
    <row r="91" spans="1:91" s="1" customFormat="1" ht="10.9" customHeight="1">
      <c r="B91" s="32"/>
      <c r="AR91" s="32"/>
      <c r="AS91" s="226"/>
      <c r="AT91" s="227"/>
      <c r="BD91" s="56"/>
    </row>
    <row r="92" spans="1:91" s="1" customFormat="1" ht="29.25" customHeight="1">
      <c r="B92" s="32"/>
      <c r="C92" s="214" t="s">
        <v>57</v>
      </c>
      <c r="D92" s="215"/>
      <c r="E92" s="215"/>
      <c r="F92" s="215"/>
      <c r="G92" s="215"/>
      <c r="H92" s="57"/>
      <c r="I92" s="216" t="s">
        <v>58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29" t="s">
        <v>59</v>
      </c>
      <c r="AH92" s="215"/>
      <c r="AI92" s="215"/>
      <c r="AJ92" s="215"/>
      <c r="AK92" s="215"/>
      <c r="AL92" s="215"/>
      <c r="AM92" s="215"/>
      <c r="AN92" s="216" t="s">
        <v>60</v>
      </c>
      <c r="AO92" s="215"/>
      <c r="AP92" s="228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5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31">
        <f>ROUND(AG95+SUM(AG121:AG125),2)</f>
        <v>0</v>
      </c>
      <c r="AH94" s="231"/>
      <c r="AI94" s="231"/>
      <c r="AJ94" s="231"/>
      <c r="AK94" s="231"/>
      <c r="AL94" s="231"/>
      <c r="AM94" s="231"/>
      <c r="AN94" s="217">
        <f t="shared" ref="AN94:AN125" si="0">SUM(AG94,AT94)</f>
        <v>0</v>
      </c>
      <c r="AO94" s="217"/>
      <c r="AP94" s="217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06" t="s">
        <v>80</v>
      </c>
      <c r="E95" s="206"/>
      <c r="F95" s="206"/>
      <c r="G95" s="206"/>
      <c r="H95" s="206"/>
      <c r="I95" s="76"/>
      <c r="J95" s="206" t="s">
        <v>81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30">
        <f>ROUND(AG96+AG97+AG109+AG110+AG120,2)</f>
        <v>0</v>
      </c>
      <c r="AH95" s="211"/>
      <c r="AI95" s="211"/>
      <c r="AJ95" s="211"/>
      <c r="AK95" s="211"/>
      <c r="AL95" s="211"/>
      <c r="AM95" s="211"/>
      <c r="AN95" s="210">
        <f t="shared" si="0"/>
        <v>0</v>
      </c>
      <c r="AO95" s="211"/>
      <c r="AP95" s="211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05" t="s">
        <v>80</v>
      </c>
      <c r="F96" s="205"/>
      <c r="G96" s="205"/>
      <c r="H96" s="205"/>
      <c r="I96" s="205"/>
      <c r="J96" s="9"/>
      <c r="K96" s="205" t="s">
        <v>81</v>
      </c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7">
        <f>'SO 01 - Pobytová odlehčov...'!J30</f>
        <v>0</v>
      </c>
      <c r="AH96" s="208"/>
      <c r="AI96" s="208"/>
      <c r="AJ96" s="208"/>
      <c r="AK96" s="208"/>
      <c r="AL96" s="208"/>
      <c r="AM96" s="208"/>
      <c r="AN96" s="207">
        <f t="shared" si="0"/>
        <v>0</v>
      </c>
      <c r="AO96" s="208"/>
      <c r="AP96" s="208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05" t="s">
        <v>89</v>
      </c>
      <c r="F97" s="205"/>
      <c r="G97" s="205"/>
      <c r="H97" s="205"/>
      <c r="I97" s="205"/>
      <c r="J97" s="9"/>
      <c r="K97" s="205" t="s">
        <v>90</v>
      </c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9">
        <f>ROUND(AG98+SUM(AG99:AG101)+AG108,2)</f>
        <v>0</v>
      </c>
      <c r="AH97" s="208"/>
      <c r="AI97" s="208"/>
      <c r="AJ97" s="208"/>
      <c r="AK97" s="208"/>
      <c r="AL97" s="208"/>
      <c r="AM97" s="208"/>
      <c r="AN97" s="207">
        <f t="shared" si="0"/>
        <v>0</v>
      </c>
      <c r="AO97" s="208"/>
      <c r="AP97" s="208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05" t="s">
        <v>92</v>
      </c>
      <c r="G98" s="205"/>
      <c r="H98" s="205"/>
      <c r="I98" s="205"/>
      <c r="J98" s="205"/>
      <c r="K98" s="9"/>
      <c r="L98" s="205" t="s">
        <v>93</v>
      </c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7">
        <f>'SO01 - ESI'!J34</f>
        <v>0</v>
      </c>
      <c r="AH98" s="208"/>
      <c r="AI98" s="208"/>
      <c r="AJ98" s="208"/>
      <c r="AK98" s="208"/>
      <c r="AL98" s="208"/>
      <c r="AM98" s="208"/>
      <c r="AN98" s="207">
        <f t="shared" si="0"/>
        <v>0</v>
      </c>
      <c r="AO98" s="208"/>
      <c r="AP98" s="208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05" t="s">
        <v>96</v>
      </c>
      <c r="G99" s="205"/>
      <c r="H99" s="205"/>
      <c r="I99" s="205"/>
      <c r="J99" s="205"/>
      <c r="K99" s="9"/>
      <c r="L99" s="205" t="s">
        <v>97</v>
      </c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7">
        <f>'SO02 - MaR'!J34</f>
        <v>0</v>
      </c>
      <c r="AH99" s="208"/>
      <c r="AI99" s="208"/>
      <c r="AJ99" s="208"/>
      <c r="AK99" s="208"/>
      <c r="AL99" s="208"/>
      <c r="AM99" s="208"/>
      <c r="AN99" s="207">
        <f t="shared" si="0"/>
        <v>0</v>
      </c>
      <c r="AO99" s="208"/>
      <c r="AP99" s="208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05" t="s">
        <v>99</v>
      </c>
      <c r="G100" s="205"/>
      <c r="H100" s="205"/>
      <c r="I100" s="205"/>
      <c r="J100" s="205"/>
      <c r="K100" s="9"/>
      <c r="L100" s="205" t="s">
        <v>100</v>
      </c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7">
        <f>'SO03 - VZT'!J34</f>
        <v>0</v>
      </c>
      <c r="AH100" s="208"/>
      <c r="AI100" s="208"/>
      <c r="AJ100" s="208"/>
      <c r="AK100" s="208"/>
      <c r="AL100" s="208"/>
      <c r="AM100" s="208"/>
      <c r="AN100" s="207">
        <f t="shared" si="0"/>
        <v>0</v>
      </c>
      <c r="AO100" s="208"/>
      <c r="AP100" s="208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05" t="s">
        <v>102</v>
      </c>
      <c r="G101" s="205"/>
      <c r="H101" s="205"/>
      <c r="I101" s="205"/>
      <c r="J101" s="205"/>
      <c r="K101" s="9"/>
      <c r="L101" s="205" t="s">
        <v>103</v>
      </c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9">
        <f>ROUND(SUM(AG102:AG107),2)</f>
        <v>0</v>
      </c>
      <c r="AH101" s="208"/>
      <c r="AI101" s="208"/>
      <c r="AJ101" s="208"/>
      <c r="AK101" s="208"/>
      <c r="AL101" s="208"/>
      <c r="AM101" s="208"/>
      <c r="AN101" s="207">
        <f t="shared" si="0"/>
        <v>0</v>
      </c>
      <c r="AO101" s="208"/>
      <c r="AP101" s="208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05" t="s">
        <v>105</v>
      </c>
      <c r="H102" s="205"/>
      <c r="I102" s="205"/>
      <c r="J102" s="205"/>
      <c r="K102" s="205"/>
      <c r="L102" s="9"/>
      <c r="M102" s="205" t="s">
        <v>106</v>
      </c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7">
        <f>'04a - Přípojka vody'!J34</f>
        <v>0</v>
      </c>
      <c r="AH102" s="208"/>
      <c r="AI102" s="208"/>
      <c r="AJ102" s="208"/>
      <c r="AK102" s="208"/>
      <c r="AL102" s="208"/>
      <c r="AM102" s="208"/>
      <c r="AN102" s="207">
        <f t="shared" si="0"/>
        <v>0</v>
      </c>
      <c r="AO102" s="208"/>
      <c r="AP102" s="208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05" t="s">
        <v>109</v>
      </c>
      <c r="H103" s="205"/>
      <c r="I103" s="205"/>
      <c r="J103" s="205"/>
      <c r="K103" s="205"/>
      <c r="L103" s="9"/>
      <c r="M103" s="205" t="s">
        <v>110</v>
      </c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7">
        <f>'04b - Přípojka dešťové ka...'!J34</f>
        <v>0</v>
      </c>
      <c r="AH103" s="208"/>
      <c r="AI103" s="208"/>
      <c r="AJ103" s="208"/>
      <c r="AK103" s="208"/>
      <c r="AL103" s="208"/>
      <c r="AM103" s="208"/>
      <c r="AN103" s="207">
        <f t="shared" si="0"/>
        <v>0</v>
      </c>
      <c r="AO103" s="208"/>
      <c r="AP103" s="208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05" t="s">
        <v>112</v>
      </c>
      <c r="H104" s="205"/>
      <c r="I104" s="205"/>
      <c r="J104" s="205"/>
      <c r="K104" s="205"/>
      <c r="L104" s="9"/>
      <c r="M104" s="205" t="s">
        <v>113</v>
      </c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7">
        <f>'04c - Venkovní kanalizace'!J34</f>
        <v>0</v>
      </c>
      <c r="AH104" s="208"/>
      <c r="AI104" s="208"/>
      <c r="AJ104" s="208"/>
      <c r="AK104" s="208"/>
      <c r="AL104" s="208"/>
      <c r="AM104" s="208"/>
      <c r="AN104" s="207">
        <f t="shared" si="0"/>
        <v>0</v>
      </c>
      <c r="AO104" s="208"/>
      <c r="AP104" s="208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05" t="s">
        <v>115</v>
      </c>
      <c r="H105" s="205"/>
      <c r="I105" s="205"/>
      <c r="J105" s="205"/>
      <c r="K105" s="205"/>
      <c r="L105" s="9"/>
      <c r="M105" s="205" t="s">
        <v>116</v>
      </c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7">
        <f>'04d - Venkovní vodovod'!J34</f>
        <v>0</v>
      </c>
      <c r="AH105" s="208"/>
      <c r="AI105" s="208"/>
      <c r="AJ105" s="208"/>
      <c r="AK105" s="208"/>
      <c r="AL105" s="208"/>
      <c r="AM105" s="208"/>
      <c r="AN105" s="207">
        <f t="shared" si="0"/>
        <v>0</v>
      </c>
      <c r="AO105" s="208"/>
      <c r="AP105" s="208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05" t="s">
        <v>118</v>
      </c>
      <c r="H106" s="205"/>
      <c r="I106" s="205"/>
      <c r="J106" s="205"/>
      <c r="K106" s="205"/>
      <c r="L106" s="9"/>
      <c r="M106" s="205" t="s">
        <v>119</v>
      </c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7">
        <f>'04e - ČS + Systém dešťové...'!J34</f>
        <v>0</v>
      </c>
      <c r="AH106" s="208"/>
      <c r="AI106" s="208"/>
      <c r="AJ106" s="208"/>
      <c r="AK106" s="208"/>
      <c r="AL106" s="208"/>
      <c r="AM106" s="208"/>
      <c r="AN106" s="207">
        <f t="shared" si="0"/>
        <v>0</v>
      </c>
      <c r="AO106" s="208"/>
      <c r="AP106" s="208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05" t="s">
        <v>121</v>
      </c>
      <c r="H107" s="205"/>
      <c r="I107" s="205"/>
      <c r="J107" s="205"/>
      <c r="K107" s="205"/>
      <c r="L107" s="9"/>
      <c r="M107" s="205" t="s">
        <v>122</v>
      </c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7">
        <f>'04f - Vnitřní ZTI'!J34</f>
        <v>0</v>
      </c>
      <c r="AH107" s="208"/>
      <c r="AI107" s="208"/>
      <c r="AJ107" s="208"/>
      <c r="AK107" s="208"/>
      <c r="AL107" s="208"/>
      <c r="AM107" s="208"/>
      <c r="AN107" s="207">
        <f t="shared" si="0"/>
        <v>0</v>
      </c>
      <c r="AO107" s="208"/>
      <c r="AP107" s="208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05" t="s">
        <v>124</v>
      </c>
      <c r="G108" s="205"/>
      <c r="H108" s="205"/>
      <c r="I108" s="205"/>
      <c r="J108" s="205"/>
      <c r="K108" s="9"/>
      <c r="L108" s="205" t="s">
        <v>125</v>
      </c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7">
        <f>'SO05 - UTCH'!J34</f>
        <v>0</v>
      </c>
      <c r="AH108" s="208"/>
      <c r="AI108" s="208"/>
      <c r="AJ108" s="208"/>
      <c r="AK108" s="208"/>
      <c r="AL108" s="208"/>
      <c r="AM108" s="208"/>
      <c r="AN108" s="207">
        <f t="shared" si="0"/>
        <v>0</v>
      </c>
      <c r="AO108" s="208"/>
      <c r="AP108" s="208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05" t="s">
        <v>127</v>
      </c>
      <c r="F109" s="205"/>
      <c r="G109" s="205"/>
      <c r="H109" s="205"/>
      <c r="I109" s="205"/>
      <c r="J109" s="9"/>
      <c r="K109" s="205" t="s">
        <v>128</v>
      </c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7">
        <f>'ZP - Zařizovací předměty'!J32</f>
        <v>0</v>
      </c>
      <c r="AH109" s="208"/>
      <c r="AI109" s="208"/>
      <c r="AJ109" s="208"/>
      <c r="AK109" s="208"/>
      <c r="AL109" s="208"/>
      <c r="AM109" s="208"/>
      <c r="AN109" s="207">
        <f t="shared" si="0"/>
        <v>0</v>
      </c>
      <c r="AO109" s="208"/>
      <c r="AP109" s="208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05" t="s">
        <v>130</v>
      </c>
      <c r="F110" s="205"/>
      <c r="G110" s="205"/>
      <c r="H110" s="205"/>
      <c r="I110" s="205"/>
      <c r="J110" s="9"/>
      <c r="K110" s="205" t="s">
        <v>131</v>
      </c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9">
        <f>ROUND(SUM(AG111:AG119),2)</f>
        <v>0</v>
      </c>
      <c r="AH110" s="208"/>
      <c r="AI110" s="208"/>
      <c r="AJ110" s="208"/>
      <c r="AK110" s="208"/>
      <c r="AL110" s="208"/>
      <c r="AM110" s="208"/>
      <c r="AN110" s="207">
        <f t="shared" si="0"/>
        <v>0</v>
      </c>
      <c r="AO110" s="208"/>
      <c r="AP110" s="208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05" t="s">
        <v>133</v>
      </c>
      <c r="G111" s="205"/>
      <c r="H111" s="205"/>
      <c r="I111" s="205"/>
      <c r="J111" s="205"/>
      <c r="K111" s="9"/>
      <c r="L111" s="205" t="s">
        <v>134</v>
      </c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7">
        <f>'001 - EPS - Elektrická po...'!J34</f>
        <v>0</v>
      </c>
      <c r="AH111" s="208"/>
      <c r="AI111" s="208"/>
      <c r="AJ111" s="208"/>
      <c r="AK111" s="208"/>
      <c r="AL111" s="208"/>
      <c r="AM111" s="208"/>
      <c r="AN111" s="207">
        <f t="shared" si="0"/>
        <v>0</v>
      </c>
      <c r="AO111" s="208"/>
      <c r="AP111" s="208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05" t="s">
        <v>136</v>
      </c>
      <c r="G112" s="205"/>
      <c r="H112" s="205"/>
      <c r="I112" s="205"/>
      <c r="J112" s="205"/>
      <c r="K112" s="9"/>
      <c r="L112" s="205" t="s">
        <v>137</v>
      </c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7">
        <f>'002 - SK - Strukturovaná ...'!J34</f>
        <v>0</v>
      </c>
      <c r="AH112" s="208"/>
      <c r="AI112" s="208"/>
      <c r="AJ112" s="208"/>
      <c r="AK112" s="208"/>
      <c r="AL112" s="208"/>
      <c r="AM112" s="208"/>
      <c r="AN112" s="207">
        <f t="shared" si="0"/>
        <v>0</v>
      </c>
      <c r="AO112" s="208"/>
      <c r="AP112" s="208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05" t="s">
        <v>139</v>
      </c>
      <c r="G113" s="205"/>
      <c r="H113" s="205"/>
      <c r="I113" s="205"/>
      <c r="J113" s="205"/>
      <c r="K113" s="9"/>
      <c r="L113" s="205" t="s">
        <v>140</v>
      </c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7">
        <f>'003 - CCTV – kamerový systém'!J34</f>
        <v>0</v>
      </c>
      <c r="AH113" s="208"/>
      <c r="AI113" s="208"/>
      <c r="AJ113" s="208"/>
      <c r="AK113" s="208"/>
      <c r="AL113" s="208"/>
      <c r="AM113" s="208"/>
      <c r="AN113" s="207">
        <f t="shared" si="0"/>
        <v>0</v>
      </c>
      <c r="AO113" s="208"/>
      <c r="AP113" s="208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05" t="s">
        <v>142</v>
      </c>
      <c r="G114" s="205"/>
      <c r="H114" s="205"/>
      <c r="I114" s="205"/>
      <c r="J114" s="205"/>
      <c r="K114" s="9"/>
      <c r="L114" s="205" t="s">
        <v>143</v>
      </c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7">
        <f>'004 - STA - Společná tele...'!J34</f>
        <v>0</v>
      </c>
      <c r="AH114" s="208"/>
      <c r="AI114" s="208"/>
      <c r="AJ114" s="208"/>
      <c r="AK114" s="208"/>
      <c r="AL114" s="208"/>
      <c r="AM114" s="208"/>
      <c r="AN114" s="207">
        <f t="shared" si="0"/>
        <v>0</v>
      </c>
      <c r="AO114" s="208"/>
      <c r="AP114" s="208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05" t="s">
        <v>145</v>
      </c>
      <c r="G115" s="205"/>
      <c r="H115" s="205"/>
      <c r="I115" s="205"/>
      <c r="J115" s="205"/>
      <c r="K115" s="9"/>
      <c r="L115" s="205" t="s">
        <v>146</v>
      </c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7">
        <f>'005 - ACS, INT, TÚ - inte...'!J34</f>
        <v>0</v>
      </c>
      <c r="AH115" s="208"/>
      <c r="AI115" s="208"/>
      <c r="AJ115" s="208"/>
      <c r="AK115" s="208"/>
      <c r="AL115" s="208"/>
      <c r="AM115" s="208"/>
      <c r="AN115" s="207">
        <f t="shared" si="0"/>
        <v>0</v>
      </c>
      <c r="AO115" s="208"/>
      <c r="AP115" s="208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05" t="s">
        <v>148</v>
      </c>
      <c r="G116" s="205"/>
      <c r="H116" s="205"/>
      <c r="I116" s="205"/>
      <c r="J116" s="205"/>
      <c r="K116" s="9"/>
      <c r="L116" s="205" t="s">
        <v>149</v>
      </c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7">
        <f>'006 - KS – Komunikační sy...'!J34</f>
        <v>0</v>
      </c>
      <c r="AH116" s="208"/>
      <c r="AI116" s="208"/>
      <c r="AJ116" s="208"/>
      <c r="AK116" s="208"/>
      <c r="AL116" s="208"/>
      <c r="AM116" s="208"/>
      <c r="AN116" s="207">
        <f t="shared" si="0"/>
        <v>0</v>
      </c>
      <c r="AO116" s="208"/>
      <c r="AP116" s="208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05" t="s">
        <v>151</v>
      </c>
      <c r="G117" s="205"/>
      <c r="H117" s="205"/>
      <c r="I117" s="205"/>
      <c r="J117" s="205"/>
      <c r="K117" s="9"/>
      <c r="L117" s="205" t="s">
        <v>152</v>
      </c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7">
        <f>'007 - AKT - Aktivní prvky...'!J34</f>
        <v>0</v>
      </c>
      <c r="AH117" s="208"/>
      <c r="AI117" s="208"/>
      <c r="AJ117" s="208"/>
      <c r="AK117" s="208"/>
      <c r="AL117" s="208"/>
      <c r="AM117" s="208"/>
      <c r="AN117" s="207">
        <f t="shared" si="0"/>
        <v>0</v>
      </c>
      <c r="AO117" s="208"/>
      <c r="AP117" s="208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05" t="s">
        <v>154</v>
      </c>
      <c r="G118" s="205"/>
      <c r="H118" s="205"/>
      <c r="I118" s="205"/>
      <c r="J118" s="205"/>
      <c r="K118" s="9"/>
      <c r="L118" s="205" t="s">
        <v>155</v>
      </c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7">
        <f>'008 - hlavní kabelové trasy'!J34</f>
        <v>0</v>
      </c>
      <c r="AH118" s="208"/>
      <c r="AI118" s="208"/>
      <c r="AJ118" s="208"/>
      <c r="AK118" s="208"/>
      <c r="AL118" s="208"/>
      <c r="AM118" s="208"/>
      <c r="AN118" s="207">
        <f t="shared" si="0"/>
        <v>0</v>
      </c>
      <c r="AO118" s="208"/>
      <c r="AP118" s="208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05" t="s">
        <v>157</v>
      </c>
      <c r="G119" s="205"/>
      <c r="H119" s="205"/>
      <c r="I119" s="205"/>
      <c r="J119" s="205"/>
      <c r="K119" s="9"/>
      <c r="L119" s="205" t="s">
        <v>158</v>
      </c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7">
        <f>'009 - ostatní'!J34</f>
        <v>0</v>
      </c>
      <c r="AH119" s="208"/>
      <c r="AI119" s="208"/>
      <c r="AJ119" s="208"/>
      <c r="AK119" s="208"/>
      <c r="AL119" s="208"/>
      <c r="AM119" s="208"/>
      <c r="AN119" s="207">
        <f t="shared" si="0"/>
        <v>0</v>
      </c>
      <c r="AO119" s="208"/>
      <c r="AP119" s="208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05" t="s">
        <v>160</v>
      </c>
      <c r="F120" s="205"/>
      <c r="G120" s="205"/>
      <c r="H120" s="205"/>
      <c r="I120" s="205"/>
      <c r="J120" s="9"/>
      <c r="K120" s="205" t="s">
        <v>161</v>
      </c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7">
        <f>'KS - Kolejnicový systém p...'!J32</f>
        <v>0</v>
      </c>
      <c r="AH120" s="208"/>
      <c r="AI120" s="208"/>
      <c r="AJ120" s="208"/>
      <c r="AK120" s="208"/>
      <c r="AL120" s="208"/>
      <c r="AM120" s="208"/>
      <c r="AN120" s="207">
        <f t="shared" si="0"/>
        <v>0</v>
      </c>
      <c r="AO120" s="208"/>
      <c r="AP120" s="208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06" t="s">
        <v>163</v>
      </c>
      <c r="E121" s="206"/>
      <c r="F121" s="206"/>
      <c r="G121" s="206"/>
      <c r="H121" s="206"/>
      <c r="I121" s="76"/>
      <c r="J121" s="206" t="s">
        <v>164</v>
      </c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10">
        <f>'SO 02 - Terasa'!J30</f>
        <v>0</v>
      </c>
      <c r="AH121" s="211"/>
      <c r="AI121" s="211"/>
      <c r="AJ121" s="211"/>
      <c r="AK121" s="211"/>
      <c r="AL121" s="211"/>
      <c r="AM121" s="211"/>
      <c r="AN121" s="210">
        <f t="shared" si="0"/>
        <v>0</v>
      </c>
      <c r="AO121" s="211"/>
      <c r="AP121" s="211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06" t="s">
        <v>166</v>
      </c>
      <c r="E122" s="206"/>
      <c r="F122" s="206"/>
      <c r="G122" s="206"/>
      <c r="H122" s="206"/>
      <c r="I122" s="76"/>
      <c r="J122" s="206" t="s">
        <v>167</v>
      </c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10">
        <f>'SO 03 - Terenní a sadové ...'!J30</f>
        <v>0</v>
      </c>
      <c r="AH122" s="211"/>
      <c r="AI122" s="211"/>
      <c r="AJ122" s="211"/>
      <c r="AK122" s="211"/>
      <c r="AL122" s="211"/>
      <c r="AM122" s="211"/>
      <c r="AN122" s="210">
        <f t="shared" si="0"/>
        <v>0</v>
      </c>
      <c r="AO122" s="211"/>
      <c r="AP122" s="211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06" t="s">
        <v>169</v>
      </c>
      <c r="E123" s="206"/>
      <c r="F123" s="206"/>
      <c r="G123" s="206"/>
      <c r="H123" s="206"/>
      <c r="I123" s="76"/>
      <c r="J123" s="206" t="s">
        <v>170</v>
      </c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10">
        <f>'SO 04 - Oplocení'!J30</f>
        <v>0</v>
      </c>
      <c r="AH123" s="211"/>
      <c r="AI123" s="211"/>
      <c r="AJ123" s="211"/>
      <c r="AK123" s="211"/>
      <c r="AL123" s="211"/>
      <c r="AM123" s="211"/>
      <c r="AN123" s="210">
        <f t="shared" si="0"/>
        <v>0</v>
      </c>
      <c r="AO123" s="211"/>
      <c r="AP123" s="211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06" t="s">
        <v>172</v>
      </c>
      <c r="E124" s="206"/>
      <c r="F124" s="206"/>
      <c r="G124" s="206"/>
      <c r="H124" s="206"/>
      <c r="I124" s="76"/>
      <c r="J124" s="206" t="s">
        <v>173</v>
      </c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10">
        <f>'TČ.V - Vrty pro tepelná č...'!J30</f>
        <v>0</v>
      </c>
      <c r="AH124" s="211"/>
      <c r="AI124" s="211"/>
      <c r="AJ124" s="211"/>
      <c r="AK124" s="211"/>
      <c r="AL124" s="211"/>
      <c r="AM124" s="211"/>
      <c r="AN124" s="210">
        <f t="shared" si="0"/>
        <v>0</v>
      </c>
      <c r="AO124" s="211"/>
      <c r="AP124" s="211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06" t="s">
        <v>175</v>
      </c>
      <c r="E125" s="206"/>
      <c r="F125" s="206"/>
      <c r="G125" s="206"/>
      <c r="H125" s="206"/>
      <c r="I125" s="76"/>
      <c r="J125" s="206" t="s">
        <v>176</v>
      </c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10">
        <f>'VRN - Vedlejší rozpočtové...'!J30</f>
        <v>0</v>
      </c>
      <c r="AH125" s="211"/>
      <c r="AI125" s="211"/>
      <c r="AJ125" s="211"/>
      <c r="AK125" s="211"/>
      <c r="AL125" s="211"/>
      <c r="AM125" s="211"/>
      <c r="AN125" s="210">
        <f t="shared" si="0"/>
        <v>0</v>
      </c>
      <c r="AO125" s="211"/>
      <c r="AP125" s="211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</mergeCells>
  <hyperlinks>
    <hyperlink ref="A96" location="'SO 01 - Pobytová odlehčov...'!C2" display="/" xr:uid="{00000000-0004-0000-0000-000000000000}"/>
    <hyperlink ref="A98" location="'SO01 - ESI'!C2" display="/" xr:uid="{00000000-0004-0000-0000-000001000000}"/>
    <hyperlink ref="A99" location="'SO02 - MaR'!C2" display="/" xr:uid="{00000000-0004-0000-0000-000002000000}"/>
    <hyperlink ref="A100" location="'SO03 - VZT'!C2" display="/" xr:uid="{00000000-0004-0000-0000-000003000000}"/>
    <hyperlink ref="A102" location="'04a - Přípojka vody'!C2" display="/" xr:uid="{00000000-0004-0000-0000-000004000000}"/>
    <hyperlink ref="A103" location="'04b - Přípojka dešťové ka...'!C2" display="/" xr:uid="{00000000-0004-0000-0000-000005000000}"/>
    <hyperlink ref="A104" location="'04c - Venkovní kanalizace'!C2" display="/" xr:uid="{00000000-0004-0000-0000-000006000000}"/>
    <hyperlink ref="A105" location="'04d - Venkovní vodovod'!C2" display="/" xr:uid="{00000000-0004-0000-0000-000007000000}"/>
    <hyperlink ref="A106" location="'04e - ČS + Systém dešťové...'!C2" display="/" xr:uid="{00000000-0004-0000-0000-000008000000}"/>
    <hyperlink ref="A107" location="'04f - Vnitřní ZTI'!C2" display="/" xr:uid="{00000000-0004-0000-0000-000009000000}"/>
    <hyperlink ref="A108" location="'SO05 - UTCH'!C2" display="/" xr:uid="{00000000-0004-0000-0000-00000A000000}"/>
    <hyperlink ref="A109" location="'ZP - Zařizovací předměty'!C2" display="/" xr:uid="{00000000-0004-0000-0000-00000B000000}"/>
    <hyperlink ref="A111" location="'001 - EPS - Elektrická po...'!C2" display="/" xr:uid="{00000000-0004-0000-0000-00000C000000}"/>
    <hyperlink ref="A112" location="'002 - SK - Strukturovaná ...'!C2" display="/" xr:uid="{00000000-0004-0000-0000-00000D000000}"/>
    <hyperlink ref="A113" location="'003 - CCTV – kamerový systém'!C2" display="/" xr:uid="{00000000-0004-0000-0000-00000E000000}"/>
    <hyperlink ref="A114" location="'004 - STA - Společná tele...'!C2" display="/" xr:uid="{00000000-0004-0000-0000-00000F000000}"/>
    <hyperlink ref="A115" location="'005 - ACS, INT, TÚ - inte...'!C2" display="/" xr:uid="{00000000-0004-0000-0000-000010000000}"/>
    <hyperlink ref="A116" location="'006 - KS – Komunikační sy...'!C2" display="/" xr:uid="{00000000-0004-0000-0000-000011000000}"/>
    <hyperlink ref="A117" location="'007 - AKT - Aktivní prvky...'!C2" display="/" xr:uid="{00000000-0004-0000-0000-000012000000}"/>
    <hyperlink ref="A118" location="'008 - hlavní kabelové trasy'!C2" display="/" xr:uid="{00000000-0004-0000-0000-000013000000}"/>
    <hyperlink ref="A119" location="'009 - ostatní'!C2" display="/" xr:uid="{00000000-0004-0000-0000-000014000000}"/>
    <hyperlink ref="A120" location="'KS - Kolejnicový systém p...'!C2" display="/" xr:uid="{00000000-0004-0000-0000-000015000000}"/>
    <hyperlink ref="A121" location="'SO 02 - Terasa'!C2" display="/" xr:uid="{00000000-0004-0000-0000-000016000000}"/>
    <hyperlink ref="A122" location="'SO 03 - Terenní a sadové ...'!C2" display="/" xr:uid="{00000000-0004-0000-0000-000017000000}"/>
    <hyperlink ref="A123" location="'SO 04 - Oplocení'!C2" display="/" xr:uid="{00000000-0004-0000-0000-000018000000}"/>
    <hyperlink ref="A124" location="'TČ.V - Vrty pro tepelná č...'!C2" display="/" xr:uid="{00000000-0004-0000-0000-000019000000}"/>
    <hyperlink ref="A125" location="'VRN - Vedlejší rozpočtové...'!C2" display="/" xr:uid="{00000000-0004-0000-0000-00001A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5"/>
  <sheetViews>
    <sheetView showGridLines="0" topLeftCell="A120" workbookViewId="0">
      <selection activeCell="G131" sqref="G13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4730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ROUND((SUM(BE126:BE144)),  2)</f>
        <v>0</v>
      </c>
      <c r="I37" s="98">
        <v>0.21</v>
      </c>
      <c r="J37" s="86">
        <f>ROUND(((SUM(BE126:BE144))*I37),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ROUND((SUM(BF126:BF144)),  2)</f>
        <v>0</v>
      </c>
      <c r="I38" s="98">
        <v>0.12</v>
      </c>
      <c r="J38" s="86">
        <f>ROUND(((SUM(BF126:BF144))*I38),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ROUND((SUM(BG126:BG144)),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ROUND((SUM(BH126:BH144)),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ROUND((SUM(BI126:BI144)),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04e - ČS + Systém dešťové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4731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4732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36"/>
      <c r="G114" s="236"/>
      <c r="H114" s="236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27" t="s">
        <v>3006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4437</v>
      </c>
      <c r="L117" s="32"/>
    </row>
    <row r="118" spans="2:65" s="1" customFormat="1" ht="16.5" customHeight="1">
      <c r="B118" s="32"/>
      <c r="E118" s="212" t="str">
        <f>E13</f>
        <v>04e - ČS + Systém dešťové vody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P127+P138</f>
        <v>0</v>
      </c>
      <c r="Q126" s="53"/>
      <c r="R126" s="123">
        <f>R127+R138</f>
        <v>0</v>
      </c>
      <c r="S126" s="53"/>
      <c r="T126" s="124">
        <f>T127+T138</f>
        <v>0</v>
      </c>
      <c r="AT126" s="17" t="s">
        <v>75</v>
      </c>
      <c r="AU126" s="17" t="s">
        <v>253</v>
      </c>
      <c r="BK126" s="125">
        <f>BK127+BK138</f>
        <v>0</v>
      </c>
    </row>
    <row r="127" spans="2:65" s="11" customFormat="1" ht="25.9" customHeight="1">
      <c r="B127" s="126"/>
      <c r="D127" s="127" t="s">
        <v>75</v>
      </c>
      <c r="E127" s="128" t="s">
        <v>4733</v>
      </c>
      <c r="F127" s="128" t="s">
        <v>4734</v>
      </c>
      <c r="I127" s="129"/>
      <c r="J127" s="130">
        <f>BK127</f>
        <v>0</v>
      </c>
      <c r="L127" s="126"/>
      <c r="M127" s="131"/>
      <c r="P127" s="132">
        <f>SUM(P128:P137)</f>
        <v>0</v>
      </c>
      <c r="R127" s="132">
        <f>SUM(R128:R137)</f>
        <v>0</v>
      </c>
      <c r="T127" s="133">
        <f>SUM(T128:T137)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SUM(BK128:BK137)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4735</v>
      </c>
      <c r="F128" s="140" t="s">
        <v>4736</v>
      </c>
      <c r="G128" s="141" t="s">
        <v>3208</v>
      </c>
      <c r="H128" s="142">
        <v>1</v>
      </c>
      <c r="I128" s="143"/>
      <c r="J128" s="144">
        <f t="shared" ref="J128:J137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7" si="1">O128*H128</f>
        <v>0</v>
      </c>
      <c r="Q128" s="147">
        <v>0</v>
      </c>
      <c r="R128" s="147">
        <f t="shared" ref="R128:R137" si="2">Q128*H128</f>
        <v>0</v>
      </c>
      <c r="S128" s="147">
        <v>0</v>
      </c>
      <c r="T128" s="148">
        <f t="shared" ref="T128:T137" si="3">S128*H128</f>
        <v>0</v>
      </c>
      <c r="AR128" s="149" t="s">
        <v>3952</v>
      </c>
      <c r="AT128" s="149" t="s">
        <v>298</v>
      </c>
      <c r="AU128" s="149" t="s">
        <v>83</v>
      </c>
      <c r="AY128" s="17" t="s">
        <v>296</v>
      </c>
      <c r="BE128" s="150">
        <f t="shared" ref="BE128:BE137" si="4">IF(N128="základní",J128,0)</f>
        <v>0</v>
      </c>
      <c r="BF128" s="150">
        <f t="shared" ref="BF128:BF137" si="5">IF(N128="snížená",J128,0)</f>
        <v>0</v>
      </c>
      <c r="BG128" s="150">
        <f t="shared" ref="BG128:BG137" si="6">IF(N128="zákl. přenesená",J128,0)</f>
        <v>0</v>
      </c>
      <c r="BH128" s="150">
        <f t="shared" ref="BH128:BH137" si="7">IF(N128="sníž. přenesená",J128,0)</f>
        <v>0</v>
      </c>
      <c r="BI128" s="150">
        <f t="shared" ref="BI128:BI137" si="8">IF(N128="nulová",J128,0)</f>
        <v>0</v>
      </c>
      <c r="BJ128" s="17" t="s">
        <v>83</v>
      </c>
      <c r="BK128" s="150">
        <f t="shared" ref="BK128:BK137" si="9">ROUND(I128*H128,2)</f>
        <v>0</v>
      </c>
      <c r="BL128" s="17" t="s">
        <v>3952</v>
      </c>
      <c r="BM128" s="149" t="s">
        <v>4737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4738</v>
      </c>
      <c r="F129" s="140" t="s">
        <v>4739</v>
      </c>
      <c r="G129" s="141" t="s">
        <v>3208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3952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3952</v>
      </c>
      <c r="BM129" s="149" t="s">
        <v>4740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4741</v>
      </c>
      <c r="F130" s="140" t="s">
        <v>4742</v>
      </c>
      <c r="G130" s="141" t="s">
        <v>3208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3952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3952</v>
      </c>
      <c r="BM130" s="149" t="s">
        <v>4743</v>
      </c>
    </row>
    <row r="131" spans="2:65" s="1" customFormat="1" ht="16.5" customHeight="1">
      <c r="B131" s="32"/>
      <c r="C131" s="138" t="s">
        <v>107</v>
      </c>
      <c r="D131" s="138" t="s">
        <v>298</v>
      </c>
      <c r="E131" s="139" t="s">
        <v>4744</v>
      </c>
      <c r="F131" s="140" t="s">
        <v>4745</v>
      </c>
      <c r="G131" s="141" t="s">
        <v>3208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3952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3952</v>
      </c>
      <c r="BM131" s="149" t="s">
        <v>4746</v>
      </c>
    </row>
    <row r="132" spans="2:65" s="1" customFormat="1" ht="16.5" customHeight="1">
      <c r="B132" s="32"/>
      <c r="C132" s="138" t="s">
        <v>332</v>
      </c>
      <c r="D132" s="138" t="s">
        <v>298</v>
      </c>
      <c r="E132" s="139" t="s">
        <v>4747</v>
      </c>
      <c r="F132" s="140" t="s">
        <v>4748</v>
      </c>
      <c r="G132" s="141" t="s">
        <v>3208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3952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3952</v>
      </c>
      <c r="BM132" s="149" t="s">
        <v>4749</v>
      </c>
    </row>
    <row r="133" spans="2:65" s="1" customFormat="1" ht="16.5" customHeight="1">
      <c r="B133" s="32"/>
      <c r="C133" s="138" t="s">
        <v>336</v>
      </c>
      <c r="D133" s="138" t="s">
        <v>298</v>
      </c>
      <c r="E133" s="139" t="s">
        <v>4750</v>
      </c>
      <c r="F133" s="140" t="s">
        <v>4751</v>
      </c>
      <c r="G133" s="141" t="s">
        <v>3208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3952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3952</v>
      </c>
      <c r="BM133" s="149" t="s">
        <v>4752</v>
      </c>
    </row>
    <row r="134" spans="2:65" s="1" customFormat="1" ht="16.5" customHeight="1">
      <c r="B134" s="32"/>
      <c r="C134" s="138" t="s">
        <v>342</v>
      </c>
      <c r="D134" s="138" t="s">
        <v>298</v>
      </c>
      <c r="E134" s="139" t="s">
        <v>4753</v>
      </c>
      <c r="F134" s="140" t="s">
        <v>4754</v>
      </c>
      <c r="G134" s="141" t="s">
        <v>3208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3952</v>
      </c>
      <c r="BM134" s="149" t="s">
        <v>4755</v>
      </c>
    </row>
    <row r="135" spans="2:65" s="1" customFormat="1" ht="16.5" customHeight="1">
      <c r="B135" s="32"/>
      <c r="C135" s="138" t="s">
        <v>347</v>
      </c>
      <c r="D135" s="138" t="s">
        <v>298</v>
      </c>
      <c r="E135" s="139" t="s">
        <v>4756</v>
      </c>
      <c r="F135" s="140" t="s">
        <v>4757</v>
      </c>
      <c r="G135" s="141" t="s">
        <v>3208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3952</v>
      </c>
      <c r="BM135" s="149" t="s">
        <v>4758</v>
      </c>
    </row>
    <row r="136" spans="2:65" s="1" customFormat="1" ht="24.25" customHeight="1">
      <c r="B136" s="32"/>
      <c r="C136" s="138" t="s">
        <v>354</v>
      </c>
      <c r="D136" s="138" t="s">
        <v>298</v>
      </c>
      <c r="E136" s="139" t="s">
        <v>4759</v>
      </c>
      <c r="F136" s="140" t="s">
        <v>4760</v>
      </c>
      <c r="G136" s="141" t="s">
        <v>3208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3952</v>
      </c>
      <c r="BM136" s="149" t="s">
        <v>4761</v>
      </c>
    </row>
    <row r="137" spans="2:65" s="1" customFormat="1" ht="16.5" customHeight="1">
      <c r="B137" s="32"/>
      <c r="C137" s="138" t="s">
        <v>358</v>
      </c>
      <c r="D137" s="138" t="s">
        <v>298</v>
      </c>
      <c r="E137" s="139" t="s">
        <v>4762</v>
      </c>
      <c r="F137" s="140" t="s">
        <v>4763</v>
      </c>
      <c r="G137" s="141" t="s">
        <v>3208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3952</v>
      </c>
      <c r="BM137" s="149" t="s">
        <v>4764</v>
      </c>
    </row>
    <row r="138" spans="2:65" s="11" customFormat="1" ht="25.9" customHeight="1">
      <c r="B138" s="126"/>
      <c r="D138" s="127" t="s">
        <v>75</v>
      </c>
      <c r="E138" s="128" t="s">
        <v>4765</v>
      </c>
      <c r="F138" s="128" t="s">
        <v>4766</v>
      </c>
      <c r="I138" s="129"/>
      <c r="J138" s="130">
        <f>BK138</f>
        <v>0</v>
      </c>
      <c r="L138" s="126"/>
      <c r="M138" s="131"/>
      <c r="P138" s="132">
        <f>SUM(P139:P144)</f>
        <v>0</v>
      </c>
      <c r="R138" s="132">
        <f>SUM(R139:R144)</f>
        <v>0</v>
      </c>
      <c r="T138" s="133">
        <f>SUM(T139:T144)</f>
        <v>0</v>
      </c>
      <c r="AR138" s="127" t="s">
        <v>107</v>
      </c>
      <c r="AT138" s="134" t="s">
        <v>75</v>
      </c>
      <c r="AU138" s="134" t="s">
        <v>76</v>
      </c>
      <c r="AY138" s="127" t="s">
        <v>296</v>
      </c>
      <c r="BK138" s="135">
        <f>SUM(BK139:BK144)</f>
        <v>0</v>
      </c>
    </row>
    <row r="139" spans="2:65" s="1" customFormat="1" ht="16.5" customHeight="1">
      <c r="B139" s="32"/>
      <c r="C139" s="138" t="s">
        <v>365</v>
      </c>
      <c r="D139" s="138" t="s">
        <v>298</v>
      </c>
      <c r="E139" s="139" t="s">
        <v>4767</v>
      </c>
      <c r="F139" s="140" t="s">
        <v>4768</v>
      </c>
      <c r="G139" s="141" t="s">
        <v>3208</v>
      </c>
      <c r="H139" s="142">
        <v>1</v>
      </c>
      <c r="I139" s="143"/>
      <c r="J139" s="144">
        <f t="shared" ref="J139:J144" si="1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44" si="11">O139*H139</f>
        <v>0</v>
      </c>
      <c r="Q139" s="147">
        <v>0</v>
      </c>
      <c r="R139" s="147">
        <f t="shared" ref="R139:R144" si="12">Q139*H139</f>
        <v>0</v>
      </c>
      <c r="S139" s="147">
        <v>0</v>
      </c>
      <c r="T139" s="148">
        <f t="shared" ref="T139:T144" si="13">S139*H139</f>
        <v>0</v>
      </c>
      <c r="AR139" s="149" t="s">
        <v>107</v>
      </c>
      <c r="AT139" s="149" t="s">
        <v>298</v>
      </c>
      <c r="AU139" s="149" t="s">
        <v>83</v>
      </c>
      <c r="AY139" s="17" t="s">
        <v>296</v>
      </c>
      <c r="BE139" s="150">
        <f t="shared" ref="BE139:BE144" si="14">IF(N139="základní",J139,0)</f>
        <v>0</v>
      </c>
      <c r="BF139" s="150">
        <f t="shared" ref="BF139:BF144" si="15">IF(N139="snížená",J139,0)</f>
        <v>0</v>
      </c>
      <c r="BG139" s="150">
        <f t="shared" ref="BG139:BG144" si="16">IF(N139="zákl. přenesená",J139,0)</f>
        <v>0</v>
      </c>
      <c r="BH139" s="150">
        <f t="shared" ref="BH139:BH144" si="17">IF(N139="sníž. přenesená",J139,0)</f>
        <v>0</v>
      </c>
      <c r="BI139" s="150">
        <f t="shared" ref="BI139:BI144" si="18">IF(N139="nulová",J139,0)</f>
        <v>0</v>
      </c>
      <c r="BJ139" s="17" t="s">
        <v>83</v>
      </c>
      <c r="BK139" s="150">
        <f t="shared" ref="BK139:BK144" si="19">ROUND(I139*H139,2)</f>
        <v>0</v>
      </c>
      <c r="BL139" s="17" t="s">
        <v>107</v>
      </c>
      <c r="BM139" s="149" t="s">
        <v>4769</v>
      </c>
    </row>
    <row r="140" spans="2:65" s="1" customFormat="1" ht="16.5" customHeight="1">
      <c r="B140" s="32"/>
      <c r="C140" s="138" t="s">
        <v>8</v>
      </c>
      <c r="D140" s="138" t="s">
        <v>298</v>
      </c>
      <c r="E140" s="139" t="s">
        <v>4770</v>
      </c>
      <c r="F140" s="140" t="s">
        <v>4771</v>
      </c>
      <c r="G140" s="141" t="s">
        <v>3208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107</v>
      </c>
      <c r="BM140" s="149" t="s">
        <v>4772</v>
      </c>
    </row>
    <row r="141" spans="2:65" s="1" customFormat="1" ht="16.5" customHeight="1">
      <c r="B141" s="32"/>
      <c r="C141" s="138" t="s">
        <v>373</v>
      </c>
      <c r="D141" s="138" t="s">
        <v>298</v>
      </c>
      <c r="E141" s="139" t="s">
        <v>4773</v>
      </c>
      <c r="F141" s="140" t="s">
        <v>4774</v>
      </c>
      <c r="G141" s="141" t="s">
        <v>3208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107</v>
      </c>
      <c r="BM141" s="149" t="s">
        <v>4775</v>
      </c>
    </row>
    <row r="142" spans="2:65" s="1" customFormat="1" ht="16.5" customHeight="1">
      <c r="B142" s="32"/>
      <c r="C142" s="138" t="s">
        <v>379</v>
      </c>
      <c r="D142" s="138" t="s">
        <v>298</v>
      </c>
      <c r="E142" s="139" t="s">
        <v>4776</v>
      </c>
      <c r="F142" s="140" t="s">
        <v>4777</v>
      </c>
      <c r="G142" s="141" t="s">
        <v>3208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4778</v>
      </c>
    </row>
    <row r="143" spans="2:65" s="1" customFormat="1" ht="16.5" customHeight="1">
      <c r="B143" s="32"/>
      <c r="C143" s="138" t="s">
        <v>385</v>
      </c>
      <c r="D143" s="138" t="s">
        <v>298</v>
      </c>
      <c r="E143" s="139" t="s">
        <v>4779</v>
      </c>
      <c r="F143" s="140" t="s">
        <v>4780</v>
      </c>
      <c r="G143" s="141" t="s">
        <v>3208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107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107</v>
      </c>
      <c r="BM143" s="149" t="s">
        <v>4781</v>
      </c>
    </row>
    <row r="144" spans="2:65" s="1" customFormat="1" ht="16.5" customHeight="1">
      <c r="B144" s="32"/>
      <c r="C144" s="138" t="s">
        <v>378</v>
      </c>
      <c r="D144" s="138" t="s">
        <v>298</v>
      </c>
      <c r="E144" s="139" t="s">
        <v>4782</v>
      </c>
      <c r="F144" s="140" t="s">
        <v>4783</v>
      </c>
      <c r="G144" s="141" t="s">
        <v>3208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90" t="s">
        <v>1</v>
      </c>
      <c r="N144" s="191" t="s">
        <v>41</v>
      </c>
      <c r="O144" s="192"/>
      <c r="P144" s="193">
        <f t="shared" si="11"/>
        <v>0</v>
      </c>
      <c r="Q144" s="193">
        <v>0</v>
      </c>
      <c r="R144" s="193">
        <f t="shared" si="12"/>
        <v>0</v>
      </c>
      <c r="S144" s="193">
        <v>0</v>
      </c>
      <c r="T144" s="194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4784</v>
      </c>
    </row>
    <row r="145" spans="2:12" s="1" customFormat="1" ht="7.15" customHeight="1"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32"/>
    </row>
  </sheetData>
  <sheetProtection algorithmName="SHA-512" hashValue="MQ737SeW1h/cYF9ZhMntnzmZH4LdgmpdTqQyKjPJ/5aNY0scm0ex5DVEpsxPXDSXBgYlrKMne/rWZfFpRxzXZw==" saltValue="Al2xp4hwlqRjTKzPVZSYVCd/e2fzuLrU9lwhAkYTlNrTsw8ujwtLp8LeLNBcQ+L0AkvKzPCuVF8WR7UZ4PCBOQ==" spinCount="100000" sheet="1" objects="1" scenarios="1" formatColumns="0" formatRows="0" autoFilter="0"/>
  <autoFilter ref="C125:K144" xr:uid="{00000000-0009-0000-0000-000009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4785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04f - Vnitřní ZTI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4598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4786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4787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36"/>
      <c r="G119" s="236"/>
      <c r="H119" s="236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27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12" t="str">
        <f>E13</f>
        <v>04f - Vnitřní ZTI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3025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4788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3046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4789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4677</v>
      </c>
      <c r="F138" s="136" t="s">
        <v>4678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4790</v>
      </c>
      <c r="F139" s="140" t="s">
        <v>4791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4792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4793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4794</v>
      </c>
      <c r="F142" s="140" t="s">
        <v>4795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4796</v>
      </c>
    </row>
    <row r="143" spans="2:65" s="1" customFormat="1" ht="24.25" customHeight="1">
      <c r="B143" s="32"/>
      <c r="C143" s="138" t="s">
        <v>332</v>
      </c>
      <c r="D143" s="138" t="s">
        <v>298</v>
      </c>
      <c r="E143" s="139" t="s">
        <v>4797</v>
      </c>
      <c r="F143" s="140" t="s">
        <v>4798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4799</v>
      </c>
    </row>
    <row r="144" spans="2:65" s="12" customFormat="1">
      <c r="B144" s="151"/>
      <c r="D144" s="152" t="s">
        <v>304</v>
      </c>
      <c r="E144" s="153" t="s">
        <v>1</v>
      </c>
      <c r="F144" s="154" t="s">
        <v>4800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5" customHeight="1">
      <c r="B145" s="32"/>
      <c r="C145" s="138" t="s">
        <v>336</v>
      </c>
      <c r="D145" s="138" t="s">
        <v>298</v>
      </c>
      <c r="E145" s="139" t="s">
        <v>4801</v>
      </c>
      <c r="F145" s="140" t="s">
        <v>4802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4803</v>
      </c>
    </row>
    <row r="146" spans="2:65" s="1" customFormat="1" ht="24.25" customHeight="1">
      <c r="B146" s="32"/>
      <c r="C146" s="138" t="s">
        <v>342</v>
      </c>
      <c r="D146" s="138" t="s">
        <v>298</v>
      </c>
      <c r="E146" s="139" t="s">
        <v>4804</v>
      </c>
      <c r="F146" s="140" t="s">
        <v>4805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4807</v>
      </c>
      <c r="F147" s="140" t="s">
        <v>4808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4809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4810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5" customHeight="1">
      <c r="B149" s="32"/>
      <c r="C149" s="173" t="s">
        <v>354</v>
      </c>
      <c r="D149" s="173" t="s">
        <v>343</v>
      </c>
      <c r="E149" s="174" t="s">
        <v>4811</v>
      </c>
      <c r="F149" s="175" t="s">
        <v>4812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4813</v>
      </c>
    </row>
    <row r="150" spans="2:65" s="1" customFormat="1" ht="24.25" customHeight="1">
      <c r="B150" s="32"/>
      <c r="C150" s="173" t="s">
        <v>358</v>
      </c>
      <c r="D150" s="173" t="s">
        <v>343</v>
      </c>
      <c r="E150" s="174" t="s">
        <v>4814</v>
      </c>
      <c r="F150" s="175" t="s">
        <v>4815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4816</v>
      </c>
    </row>
    <row r="151" spans="2:65" s="1" customFormat="1" ht="24.25" customHeight="1">
      <c r="B151" s="32"/>
      <c r="C151" s="173" t="s">
        <v>365</v>
      </c>
      <c r="D151" s="173" t="s">
        <v>343</v>
      </c>
      <c r="E151" s="174" t="s">
        <v>4817</v>
      </c>
      <c r="F151" s="175" t="s">
        <v>4818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4819</v>
      </c>
    </row>
    <row r="152" spans="2:65" s="1" customFormat="1" ht="24.25" customHeight="1">
      <c r="B152" s="32"/>
      <c r="C152" s="173" t="s">
        <v>8</v>
      </c>
      <c r="D152" s="173" t="s">
        <v>343</v>
      </c>
      <c r="E152" s="174" t="s">
        <v>4820</v>
      </c>
      <c r="F152" s="175" t="s">
        <v>4821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4822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4823</v>
      </c>
      <c r="F153" s="140" t="s">
        <v>4824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4825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4826</v>
      </c>
      <c r="F154" s="140" t="s">
        <v>4827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4828</v>
      </c>
    </row>
    <row r="155" spans="2:65" s="1" customFormat="1" ht="24.25" customHeight="1">
      <c r="B155" s="32"/>
      <c r="C155" s="138" t="s">
        <v>385</v>
      </c>
      <c r="D155" s="138" t="s">
        <v>298</v>
      </c>
      <c r="E155" s="139" t="s">
        <v>4829</v>
      </c>
      <c r="F155" s="140" t="s">
        <v>4830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4831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4832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4833</v>
      </c>
      <c r="F157" s="140" t="s">
        <v>4834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4835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4836</v>
      </c>
      <c r="F158" s="140" t="s">
        <v>4837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4838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4839</v>
      </c>
      <c r="F159" s="140" t="s">
        <v>4840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4841</v>
      </c>
    </row>
    <row r="160" spans="2:65" s="11" customFormat="1" ht="22.9" customHeight="1">
      <c r="B160" s="126"/>
      <c r="D160" s="127" t="s">
        <v>75</v>
      </c>
      <c r="E160" s="136" t="s">
        <v>4842</v>
      </c>
      <c r="F160" s="136" t="s">
        <v>4843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4844</v>
      </c>
      <c r="F161" s="140" t="s">
        <v>4845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4846</v>
      </c>
    </row>
    <row r="162" spans="2:65" s="1" customFormat="1" ht="24.25" customHeight="1">
      <c r="B162" s="32"/>
      <c r="C162" s="138" t="s">
        <v>409</v>
      </c>
      <c r="D162" s="138" t="s">
        <v>298</v>
      </c>
      <c r="E162" s="139" t="s">
        <v>4847</v>
      </c>
      <c r="F162" s="140" t="s">
        <v>4848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4849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4850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5" customHeight="1">
      <c r="B165" s="32"/>
      <c r="C165" s="138" t="s">
        <v>7</v>
      </c>
      <c r="D165" s="138" t="s">
        <v>298</v>
      </c>
      <c r="E165" s="139" t="s">
        <v>4851</v>
      </c>
      <c r="F165" s="140" t="s">
        <v>4852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4853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4854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4855</v>
      </c>
      <c r="F168" s="140" t="s">
        <v>4856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4857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4858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4859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4860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4861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4862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4863</v>
      </c>
      <c r="F176" s="140" t="s">
        <v>4864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4865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4858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4860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4866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4867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4862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4868</v>
      </c>
      <c r="F186" s="140" t="s">
        <v>4869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4870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4858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4860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4866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4871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4872</v>
      </c>
      <c r="F194" s="140" t="s">
        <v>4873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4874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4858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4860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4875</v>
      </c>
      <c r="F200" s="140" t="s">
        <v>4876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4877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4858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4860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4878</v>
      </c>
      <c r="F206" s="140" t="s">
        <v>4879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4880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4881</v>
      </c>
      <c r="F207" s="140" t="s">
        <v>4882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4883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4884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4885</v>
      </c>
      <c r="F209" s="140" t="s">
        <v>4886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4887</v>
      </c>
    </row>
    <row r="210" spans="2:65" s="1" customFormat="1" ht="24.25" customHeight="1">
      <c r="B210" s="32"/>
      <c r="C210" s="138" t="s">
        <v>470</v>
      </c>
      <c r="D210" s="138" t="s">
        <v>298</v>
      </c>
      <c r="E210" s="139" t="s">
        <v>4888</v>
      </c>
      <c r="F210" s="140" t="s">
        <v>4889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4890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4891</v>
      </c>
      <c r="F211" s="140" t="s">
        <v>4892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4893</v>
      </c>
    </row>
    <row r="212" spans="2:65" s="1" customFormat="1" ht="24.25" customHeight="1">
      <c r="B212" s="32"/>
      <c r="C212" s="138" t="s">
        <v>479</v>
      </c>
      <c r="D212" s="138" t="s">
        <v>298</v>
      </c>
      <c r="E212" s="139" t="s">
        <v>4894</v>
      </c>
      <c r="F212" s="140" t="s">
        <v>4895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4896</v>
      </c>
    </row>
    <row r="213" spans="2:65" s="1" customFormat="1" ht="24.25" customHeight="1">
      <c r="B213" s="32"/>
      <c r="C213" s="138" t="s">
        <v>484</v>
      </c>
      <c r="D213" s="138" t="s">
        <v>298</v>
      </c>
      <c r="E213" s="139" t="s">
        <v>4897</v>
      </c>
      <c r="F213" s="140" t="s">
        <v>4898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4899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4900</v>
      </c>
      <c r="F214" s="140" t="s">
        <v>4901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4902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4903</v>
      </c>
      <c r="F215" s="140" t="s">
        <v>4904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4905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4906</v>
      </c>
      <c r="F216" s="140" t="s">
        <v>4907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4908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4909</v>
      </c>
      <c r="F217" s="140" t="s">
        <v>4910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4911</v>
      </c>
    </row>
    <row r="218" spans="2:65" s="1" customFormat="1" ht="24.25" customHeight="1">
      <c r="B218" s="32"/>
      <c r="C218" s="138" t="s">
        <v>521</v>
      </c>
      <c r="D218" s="138" t="s">
        <v>298</v>
      </c>
      <c r="E218" s="139" t="s">
        <v>4912</v>
      </c>
      <c r="F218" s="140" t="s">
        <v>4913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4914</v>
      </c>
    </row>
    <row r="219" spans="2:65" s="1" customFormat="1" ht="24.25" customHeight="1">
      <c r="B219" s="32"/>
      <c r="C219" s="138" t="s">
        <v>525</v>
      </c>
      <c r="D219" s="138" t="s">
        <v>298</v>
      </c>
      <c r="E219" s="139" t="s">
        <v>4915</v>
      </c>
      <c r="F219" s="140" t="s">
        <v>4916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4917</v>
      </c>
    </row>
    <row r="220" spans="2:65" s="1" customFormat="1" ht="24.25" customHeight="1">
      <c r="B220" s="32"/>
      <c r="C220" s="138" t="s">
        <v>531</v>
      </c>
      <c r="D220" s="138" t="s">
        <v>298</v>
      </c>
      <c r="E220" s="139" t="s">
        <v>4918</v>
      </c>
      <c r="F220" s="140" t="s">
        <v>4919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4920</v>
      </c>
    </row>
    <row r="221" spans="2:65" s="1" customFormat="1" ht="24.25" customHeight="1">
      <c r="B221" s="32"/>
      <c r="C221" s="138" t="s">
        <v>536</v>
      </c>
      <c r="D221" s="138" t="s">
        <v>298</v>
      </c>
      <c r="E221" s="139" t="s">
        <v>4921</v>
      </c>
      <c r="F221" s="140" t="s">
        <v>4922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4923</v>
      </c>
    </row>
    <row r="222" spans="2:65" s="1" customFormat="1" ht="24.25" customHeight="1">
      <c r="B222" s="32"/>
      <c r="C222" s="138" t="s">
        <v>547</v>
      </c>
      <c r="D222" s="138" t="s">
        <v>298</v>
      </c>
      <c r="E222" s="139" t="s">
        <v>4924</v>
      </c>
      <c r="F222" s="140" t="s">
        <v>4925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4926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4927</v>
      </c>
      <c r="F223" s="140" t="s">
        <v>4928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4929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4930</v>
      </c>
      <c r="F224" s="140" t="s">
        <v>4931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4932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4933</v>
      </c>
      <c r="F225" s="140" t="s">
        <v>4934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4935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4936</v>
      </c>
      <c r="F226" s="140" t="s">
        <v>4937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4938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4939</v>
      </c>
      <c r="F227" s="140" t="s">
        <v>4940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4941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4942</v>
      </c>
      <c r="F228" s="140" t="s">
        <v>4943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4944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4945</v>
      </c>
      <c r="F229" s="140" t="s">
        <v>4946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4947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4948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4949</v>
      </c>
      <c r="F231" s="140" t="s">
        <v>4950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4951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4952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4953</v>
      </c>
      <c r="F233" s="140" t="s">
        <v>4954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4955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4956</v>
      </c>
      <c r="F234" s="140" t="s">
        <v>4957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4958</v>
      </c>
    </row>
    <row r="235" spans="2:65" s="11" customFormat="1" ht="22.9" customHeight="1">
      <c r="B235" s="126"/>
      <c r="D235" s="127" t="s">
        <v>75</v>
      </c>
      <c r="E235" s="136" t="s">
        <v>4959</v>
      </c>
      <c r="F235" s="136" t="s">
        <v>4960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4961</v>
      </c>
      <c r="F236" s="140" t="s">
        <v>4962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4963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4964</v>
      </c>
      <c r="F237" s="140" t="s">
        <v>4965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4966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 xr:uid="{00000000-0009-0000-0000-00000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4967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SO05 - UTCH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4968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4969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4970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4971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4972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4973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36"/>
      <c r="G121" s="236"/>
      <c r="H121" s="236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27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12" t="str">
        <f>E13</f>
        <v>SO05 - UTCH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4434</v>
      </c>
      <c r="F136" s="140" t="s">
        <v>4435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4974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4975</v>
      </c>
      <c r="F138" s="136" t="s">
        <v>4976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4977</v>
      </c>
      <c r="F139" s="140" t="s">
        <v>4978</v>
      </c>
      <c r="G139" s="141" t="s">
        <v>3208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4979</v>
      </c>
    </row>
    <row r="140" spans="2:65" s="1" customFormat="1" ht="24.25" customHeight="1">
      <c r="B140" s="32"/>
      <c r="C140" s="138" t="s">
        <v>94</v>
      </c>
      <c r="D140" s="138" t="s">
        <v>298</v>
      </c>
      <c r="E140" s="139" t="s">
        <v>4980</v>
      </c>
      <c r="F140" s="140" t="s">
        <v>4981</v>
      </c>
      <c r="G140" s="141" t="s">
        <v>3208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4982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4983</v>
      </c>
      <c r="F141" s="140" t="s">
        <v>4984</v>
      </c>
      <c r="G141" s="141" t="s">
        <v>3208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4985</v>
      </c>
    </row>
    <row r="142" spans="2:65" s="1" customFormat="1" ht="24.25" customHeight="1">
      <c r="B142" s="32"/>
      <c r="C142" s="138" t="s">
        <v>332</v>
      </c>
      <c r="D142" s="138" t="s">
        <v>298</v>
      </c>
      <c r="E142" s="139" t="s">
        <v>4986</v>
      </c>
      <c r="F142" s="140" t="s">
        <v>4987</v>
      </c>
      <c r="G142" s="141" t="s">
        <v>3208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4988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4989</v>
      </c>
      <c r="F143" s="140" t="s">
        <v>4990</v>
      </c>
      <c r="G143" s="141" t="s">
        <v>3208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4991</v>
      </c>
    </row>
    <row r="144" spans="2:65" s="1" customFormat="1" ht="24.25" customHeight="1">
      <c r="B144" s="32"/>
      <c r="C144" s="138" t="s">
        <v>342</v>
      </c>
      <c r="D144" s="138" t="s">
        <v>298</v>
      </c>
      <c r="E144" s="139" t="s">
        <v>4992</v>
      </c>
      <c r="F144" s="140" t="s">
        <v>4993</v>
      </c>
      <c r="G144" s="141" t="s">
        <v>3208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4994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4995</v>
      </c>
      <c r="F145" s="140" t="s">
        <v>4996</v>
      </c>
      <c r="G145" s="141" t="s">
        <v>3208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4997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4998</v>
      </c>
      <c r="F146" s="140" t="s">
        <v>4999</v>
      </c>
      <c r="G146" s="141" t="s">
        <v>3208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5000</v>
      </c>
    </row>
    <row r="147" spans="2:65" s="1" customFormat="1" ht="24.25" customHeight="1">
      <c r="B147" s="32"/>
      <c r="C147" s="138" t="s">
        <v>358</v>
      </c>
      <c r="D147" s="138" t="s">
        <v>298</v>
      </c>
      <c r="E147" s="139" t="s">
        <v>5001</v>
      </c>
      <c r="F147" s="140" t="s">
        <v>5002</v>
      </c>
      <c r="G147" s="141" t="s">
        <v>3208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5003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5004</v>
      </c>
      <c r="F148" s="140" t="s">
        <v>5005</v>
      </c>
      <c r="G148" s="141" t="s">
        <v>3208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5006</v>
      </c>
    </row>
    <row r="149" spans="2:65" s="1" customFormat="1" ht="76.400000000000006" customHeight="1">
      <c r="B149" s="32"/>
      <c r="C149" s="138" t="s">
        <v>8</v>
      </c>
      <c r="D149" s="138" t="s">
        <v>298</v>
      </c>
      <c r="E149" s="139" t="s">
        <v>5007</v>
      </c>
      <c r="F149" s="140" t="s">
        <v>5008</v>
      </c>
      <c r="G149" s="141" t="s">
        <v>3208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5009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5010</v>
      </c>
      <c r="F150" s="140" t="s">
        <v>5011</v>
      </c>
      <c r="G150" s="141" t="s">
        <v>3208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5012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5013</v>
      </c>
      <c r="F151" s="140" t="s">
        <v>5014</v>
      </c>
      <c r="G151" s="141" t="s">
        <v>3208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5015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5016</v>
      </c>
      <c r="F152" s="140" t="s">
        <v>5017</v>
      </c>
      <c r="G152" s="141" t="s">
        <v>3208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5018</v>
      </c>
    </row>
    <row r="153" spans="2:65" s="1" customFormat="1" ht="76.400000000000006" customHeight="1">
      <c r="B153" s="32"/>
      <c r="C153" s="138" t="s">
        <v>378</v>
      </c>
      <c r="D153" s="138" t="s">
        <v>298</v>
      </c>
      <c r="E153" s="139" t="s">
        <v>5019</v>
      </c>
      <c r="F153" s="140" t="s">
        <v>5020</v>
      </c>
      <c r="G153" s="141" t="s">
        <v>3208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5021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5022</v>
      </c>
      <c r="F154" s="140" t="s">
        <v>5023</v>
      </c>
      <c r="G154" s="141" t="s">
        <v>3208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5024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5025</v>
      </c>
      <c r="F155" s="140" t="s">
        <v>5026</v>
      </c>
      <c r="G155" s="141" t="s">
        <v>3208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5027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5028</v>
      </c>
      <c r="F156" s="140" t="s">
        <v>5029</v>
      </c>
      <c r="G156" s="141" t="s">
        <v>3208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5030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5031</v>
      </c>
      <c r="F157" s="140" t="s">
        <v>5032</v>
      </c>
      <c r="G157" s="141" t="s">
        <v>3208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5033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5034</v>
      </c>
      <c r="F158" s="140" t="s">
        <v>5035</v>
      </c>
      <c r="G158" s="141" t="s">
        <v>3208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5036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5037</v>
      </c>
      <c r="F159" s="140" t="s">
        <v>5038</v>
      </c>
      <c r="G159" s="141" t="s">
        <v>3208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5039</v>
      </c>
    </row>
    <row r="160" spans="2:65" s="1" customFormat="1" ht="24.25" customHeight="1">
      <c r="B160" s="32"/>
      <c r="C160" s="138" t="s">
        <v>427</v>
      </c>
      <c r="D160" s="138" t="s">
        <v>298</v>
      </c>
      <c r="E160" s="139" t="s">
        <v>5040</v>
      </c>
      <c r="F160" s="140" t="s">
        <v>5041</v>
      </c>
      <c r="G160" s="141" t="s">
        <v>3208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5042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5043</v>
      </c>
      <c r="F161" s="140" t="s">
        <v>4984</v>
      </c>
      <c r="G161" s="141" t="s">
        <v>3208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5044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5045</v>
      </c>
      <c r="F162" s="140" t="s">
        <v>5046</v>
      </c>
      <c r="G162" s="141" t="s">
        <v>3208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5047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5048</v>
      </c>
      <c r="F163" s="140" t="s">
        <v>5049</v>
      </c>
      <c r="G163" s="141" t="s">
        <v>3208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5050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5051</v>
      </c>
      <c r="F164" s="140" t="s">
        <v>5052</v>
      </c>
      <c r="G164" s="141" t="s">
        <v>3208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5053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5054</v>
      </c>
      <c r="F165" s="140" t="s">
        <v>5055</v>
      </c>
      <c r="G165" s="141" t="s">
        <v>3208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5056</v>
      </c>
    </row>
    <row r="166" spans="2:65" s="1" customFormat="1" ht="24.25" customHeight="1">
      <c r="B166" s="32"/>
      <c r="C166" s="138" t="s">
        <v>466</v>
      </c>
      <c r="D166" s="138" t="s">
        <v>298</v>
      </c>
      <c r="E166" s="139" t="s">
        <v>5057</v>
      </c>
      <c r="F166" s="140" t="s">
        <v>5058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5059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5060</v>
      </c>
      <c r="F167" s="140" t="s">
        <v>5061</v>
      </c>
      <c r="G167" s="141" t="s">
        <v>3208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5062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5063</v>
      </c>
      <c r="F168" s="140" t="s">
        <v>5064</v>
      </c>
      <c r="G168" s="141" t="s">
        <v>3208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5065</v>
      </c>
    </row>
    <row r="169" spans="2:65" s="1" customFormat="1" ht="24.25" customHeight="1">
      <c r="B169" s="32"/>
      <c r="C169" s="138" t="s">
        <v>479</v>
      </c>
      <c r="D169" s="138" t="s">
        <v>298</v>
      </c>
      <c r="E169" s="139" t="s">
        <v>5066</v>
      </c>
      <c r="F169" s="140" t="s">
        <v>5067</v>
      </c>
      <c r="G169" s="141" t="s">
        <v>3208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5068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5069</v>
      </c>
      <c r="F170" s="140" t="s">
        <v>5070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5071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5072</v>
      </c>
      <c r="F171" s="140" t="s">
        <v>5073</v>
      </c>
      <c r="G171" s="141" t="s">
        <v>3208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5074</v>
      </c>
    </row>
    <row r="172" spans="2:65" s="1" customFormat="1" ht="24.25" customHeight="1">
      <c r="B172" s="32"/>
      <c r="C172" s="138" t="s">
        <v>497</v>
      </c>
      <c r="D172" s="138" t="s">
        <v>298</v>
      </c>
      <c r="E172" s="139" t="s">
        <v>5075</v>
      </c>
      <c r="F172" s="140" t="s">
        <v>5076</v>
      </c>
      <c r="G172" s="141" t="s">
        <v>3208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5077</v>
      </c>
    </row>
    <row r="173" spans="2:65" s="11" customFormat="1" ht="22.9" customHeight="1">
      <c r="B173" s="126"/>
      <c r="D173" s="127" t="s">
        <v>75</v>
      </c>
      <c r="E173" s="136" t="s">
        <v>5078</v>
      </c>
      <c r="F173" s="136" t="s">
        <v>5079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5080</v>
      </c>
      <c r="F174" s="140" t="s">
        <v>5081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5082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5083</v>
      </c>
      <c r="F175" s="140" t="s">
        <v>5084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5085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5086</v>
      </c>
      <c r="F176" s="140" t="s">
        <v>5087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5088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5089</v>
      </c>
      <c r="F177" s="140" t="s">
        <v>5090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5091</v>
      </c>
    </row>
    <row r="178" spans="2:65" s="1" customFormat="1" ht="24.25" customHeight="1">
      <c r="B178" s="32"/>
      <c r="C178" s="138" t="s">
        <v>531</v>
      </c>
      <c r="D178" s="138" t="s">
        <v>298</v>
      </c>
      <c r="E178" s="139" t="s">
        <v>5092</v>
      </c>
      <c r="F178" s="140" t="s">
        <v>5093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5094</v>
      </c>
    </row>
    <row r="179" spans="2:65" s="1" customFormat="1" ht="24.25" customHeight="1">
      <c r="B179" s="32"/>
      <c r="C179" s="138" t="s">
        <v>536</v>
      </c>
      <c r="D179" s="138" t="s">
        <v>298</v>
      </c>
      <c r="E179" s="139" t="s">
        <v>5095</v>
      </c>
      <c r="F179" s="140" t="s">
        <v>5096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5097</v>
      </c>
    </row>
    <row r="180" spans="2:65" s="1" customFormat="1" ht="24.25" customHeight="1">
      <c r="B180" s="32"/>
      <c r="C180" s="138" t="s">
        <v>547</v>
      </c>
      <c r="D180" s="138" t="s">
        <v>298</v>
      </c>
      <c r="E180" s="139" t="s">
        <v>5098</v>
      </c>
      <c r="F180" s="140" t="s">
        <v>5099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5100</v>
      </c>
    </row>
    <row r="181" spans="2:65" s="1" customFormat="1" ht="24.25" customHeight="1">
      <c r="B181" s="32"/>
      <c r="C181" s="138" t="s">
        <v>552</v>
      </c>
      <c r="D181" s="138" t="s">
        <v>298</v>
      </c>
      <c r="E181" s="139" t="s">
        <v>5101</v>
      </c>
      <c r="F181" s="140" t="s">
        <v>5102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5103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5104</v>
      </c>
      <c r="F182" s="140" t="s">
        <v>4879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5105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5106</v>
      </c>
      <c r="F183" s="140" t="s">
        <v>4882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5107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5108</v>
      </c>
      <c r="F184" s="140" t="s">
        <v>5109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5110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5111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5112</v>
      </c>
      <c r="F186" s="140" t="s">
        <v>5113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5114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5115</v>
      </c>
      <c r="F187" s="140" t="s">
        <v>5116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5117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5118</v>
      </c>
      <c r="F188" s="140" t="s">
        <v>5119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5120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5121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5122</v>
      </c>
      <c r="F190" s="140" t="s">
        <v>5123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5124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5125</v>
      </c>
      <c r="F191" s="140" t="s">
        <v>5126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5127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5128</v>
      </c>
      <c r="F192" s="140" t="s">
        <v>5129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5130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5131</v>
      </c>
      <c r="F193" s="140" t="s">
        <v>5132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5133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5134</v>
      </c>
      <c r="F194" s="140" t="s">
        <v>5135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5136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5137</v>
      </c>
      <c r="F195" s="140" t="s">
        <v>5138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5139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5140</v>
      </c>
      <c r="F196" s="140" t="s">
        <v>5141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5142</v>
      </c>
    </row>
    <row r="197" spans="2:65" s="11" customFormat="1" ht="22.9" customHeight="1">
      <c r="B197" s="126"/>
      <c r="D197" s="127" t="s">
        <v>75</v>
      </c>
      <c r="E197" s="136" t="s">
        <v>5143</v>
      </c>
      <c r="F197" s="136" t="s">
        <v>5144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5145</v>
      </c>
      <c r="F198" s="140" t="s">
        <v>5146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5147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5148</v>
      </c>
      <c r="F199" s="140" t="s">
        <v>5149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5150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5151</v>
      </c>
      <c r="F200" s="140" t="s">
        <v>5152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5153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5154</v>
      </c>
      <c r="F201" s="140" t="s">
        <v>5155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5156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5157</v>
      </c>
      <c r="F202" s="140" t="s">
        <v>5158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5159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5160</v>
      </c>
      <c r="F203" s="140" t="s">
        <v>5161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5162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5163</v>
      </c>
      <c r="F204" s="140" t="s">
        <v>5164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5165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5166</v>
      </c>
      <c r="F205" s="140" t="s">
        <v>5167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5168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5169</v>
      </c>
      <c r="F206" s="140" t="s">
        <v>5170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5171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5172</v>
      </c>
      <c r="F207" s="140" t="s">
        <v>5173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5174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5175</v>
      </c>
      <c r="F208" s="140" t="s">
        <v>5176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5177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5178</v>
      </c>
      <c r="F209" s="140" t="s">
        <v>5179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5180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5181</v>
      </c>
      <c r="F210" s="140" t="s">
        <v>5182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5183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5184</v>
      </c>
      <c r="F211" s="140" t="s">
        <v>5185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5186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5187</v>
      </c>
      <c r="F212" s="140" t="s">
        <v>5188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5189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5190</v>
      </c>
      <c r="F213" s="140" t="s">
        <v>5191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5192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5193</v>
      </c>
      <c r="F214" s="140" t="s">
        <v>5194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5195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5196</v>
      </c>
      <c r="F215" s="140" t="s">
        <v>5197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5198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5199</v>
      </c>
      <c r="F216" s="140" t="s">
        <v>5200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5201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5202</v>
      </c>
      <c r="F217" s="140" t="s">
        <v>5203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5204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5205</v>
      </c>
      <c r="F218" s="140" t="s">
        <v>5206</v>
      </c>
      <c r="G218" s="141" t="s">
        <v>5207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5208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5209</v>
      </c>
      <c r="F219" s="140" t="s">
        <v>5210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5211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5212</v>
      </c>
      <c r="F220" s="140" t="s">
        <v>5213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5214</v>
      </c>
    </row>
    <row r="221" spans="2:65" s="11" customFormat="1" ht="22.9" customHeight="1">
      <c r="B221" s="126"/>
      <c r="D221" s="127" t="s">
        <v>75</v>
      </c>
      <c r="E221" s="136" t="s">
        <v>5215</v>
      </c>
      <c r="F221" s="136" t="s">
        <v>5216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5" customHeight="1">
      <c r="B222" s="32"/>
      <c r="C222" s="138" t="s">
        <v>200</v>
      </c>
      <c r="D222" s="138" t="s">
        <v>298</v>
      </c>
      <c r="E222" s="139" t="s">
        <v>5217</v>
      </c>
      <c r="F222" s="140" t="s">
        <v>5218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5219</v>
      </c>
    </row>
    <row r="223" spans="2:65" s="1" customFormat="1" ht="24.25" customHeight="1">
      <c r="B223" s="32"/>
      <c r="C223" s="138" t="s">
        <v>910</v>
      </c>
      <c r="D223" s="138" t="s">
        <v>298</v>
      </c>
      <c r="E223" s="139" t="s">
        <v>5220</v>
      </c>
      <c r="F223" s="140" t="s">
        <v>5221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5222</v>
      </c>
    </row>
    <row r="224" spans="2:65" s="1" customFormat="1" ht="24.25" customHeight="1">
      <c r="B224" s="32"/>
      <c r="C224" s="138" t="s">
        <v>917</v>
      </c>
      <c r="D224" s="138" t="s">
        <v>298</v>
      </c>
      <c r="E224" s="139" t="s">
        <v>5223</v>
      </c>
      <c r="F224" s="140" t="s">
        <v>5224</v>
      </c>
      <c r="G224" s="141" t="s">
        <v>3208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5225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5226</v>
      </c>
      <c r="F225" s="140" t="s">
        <v>5227</v>
      </c>
      <c r="G225" s="141" t="s">
        <v>3208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5228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5229</v>
      </c>
      <c r="F226" s="140" t="s">
        <v>5230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5231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5232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5233</v>
      </c>
      <c r="F229" s="140" t="s">
        <v>5234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5235</v>
      </c>
    </row>
    <row r="230" spans="2:65" s="1" customFormat="1" ht="24.25" customHeight="1">
      <c r="B230" s="32"/>
      <c r="C230" s="138" t="s">
        <v>948</v>
      </c>
      <c r="D230" s="138" t="s">
        <v>298</v>
      </c>
      <c r="E230" s="139" t="s">
        <v>5236</v>
      </c>
      <c r="F230" s="140" t="s">
        <v>5237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5238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5239</v>
      </c>
      <c r="F231" s="140" t="s">
        <v>5240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5241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5242</v>
      </c>
      <c r="F232" s="140" t="s">
        <v>5243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5244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5245</v>
      </c>
      <c r="F233" s="140" t="s">
        <v>5246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5247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5248</v>
      </c>
      <c r="F234" s="140" t="s">
        <v>5249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5250</v>
      </c>
    </row>
    <row r="235" spans="2:65" s="1" customFormat="1" ht="24.25" customHeight="1">
      <c r="B235" s="32"/>
      <c r="C235" s="138" t="s">
        <v>1012</v>
      </c>
      <c r="D235" s="138" t="s">
        <v>298</v>
      </c>
      <c r="E235" s="139" t="s">
        <v>5251</v>
      </c>
      <c r="F235" s="140" t="s">
        <v>5252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5253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5254</v>
      </c>
      <c r="F236" s="140" t="s">
        <v>5255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5256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5257</v>
      </c>
      <c r="F237" s="140" t="s">
        <v>5258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5259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5260</v>
      </c>
      <c r="F238" s="140" t="s">
        <v>5261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5262</v>
      </c>
    </row>
    <row r="239" spans="2:65" s="1" customFormat="1" ht="24.25" customHeight="1">
      <c r="B239" s="32"/>
      <c r="C239" s="138" t="s">
        <v>1043</v>
      </c>
      <c r="D239" s="138" t="s">
        <v>298</v>
      </c>
      <c r="E239" s="139" t="s">
        <v>5263</v>
      </c>
      <c r="F239" s="140" t="s">
        <v>5264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5265</v>
      </c>
    </row>
    <row r="240" spans="2:65" s="1" customFormat="1" ht="24.25" customHeight="1">
      <c r="B240" s="32"/>
      <c r="C240" s="138" t="s">
        <v>1047</v>
      </c>
      <c r="D240" s="138" t="s">
        <v>298</v>
      </c>
      <c r="E240" s="139" t="s">
        <v>5266</v>
      </c>
      <c r="F240" s="140" t="s">
        <v>5267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5268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5269</v>
      </c>
      <c r="F241" s="140" t="s">
        <v>5270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5271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5272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5273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5274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5275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5276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5277</v>
      </c>
      <c r="F248" s="140" t="s">
        <v>5278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5279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5280</v>
      </c>
      <c r="F249" s="140" t="s">
        <v>5281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5282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5283</v>
      </c>
      <c r="F250" s="140" t="s">
        <v>5284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5285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5286</v>
      </c>
      <c r="F251" s="140" t="s">
        <v>5287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5288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5289</v>
      </c>
      <c r="F252" s="140" t="s">
        <v>5290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5291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5292</v>
      </c>
      <c r="F253" s="140" t="s">
        <v>5293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5294</v>
      </c>
    </row>
    <row r="254" spans="2:65" s="11" customFormat="1" ht="22.9" customHeight="1">
      <c r="B254" s="126"/>
      <c r="D254" s="127" t="s">
        <v>75</v>
      </c>
      <c r="E254" s="136" t="s">
        <v>5295</v>
      </c>
      <c r="F254" s="136" t="s">
        <v>4215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5296</v>
      </c>
      <c r="F255" s="140" t="s">
        <v>5297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5298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5299</v>
      </c>
      <c r="F256" s="175" t="s">
        <v>5300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5301</v>
      </c>
    </row>
    <row r="257" spans="2:65" s="1" customFormat="1" ht="24.25" customHeight="1">
      <c r="B257" s="32"/>
      <c r="C257" s="138" t="s">
        <v>1108</v>
      </c>
      <c r="D257" s="138" t="s">
        <v>298</v>
      </c>
      <c r="E257" s="139" t="s">
        <v>5302</v>
      </c>
      <c r="F257" s="140" t="s">
        <v>5303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5304</v>
      </c>
    </row>
    <row r="258" spans="2:65" s="1" customFormat="1" ht="24.25" customHeight="1">
      <c r="B258" s="32"/>
      <c r="C258" s="173" t="s">
        <v>1112</v>
      </c>
      <c r="D258" s="173" t="s">
        <v>343</v>
      </c>
      <c r="E258" s="174" t="s">
        <v>5305</v>
      </c>
      <c r="F258" s="175" t="s">
        <v>5306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5307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5308</v>
      </c>
      <c r="F259" s="140" t="s">
        <v>5309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5310</v>
      </c>
    </row>
    <row r="260" spans="2:65" s="1" customFormat="1" ht="24.25" customHeight="1">
      <c r="B260" s="32"/>
      <c r="C260" s="173" t="s">
        <v>1122</v>
      </c>
      <c r="D260" s="173" t="s">
        <v>343</v>
      </c>
      <c r="E260" s="174" t="s">
        <v>5311</v>
      </c>
      <c r="F260" s="175" t="s">
        <v>5312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5313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5314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5315</v>
      </c>
      <c r="F262" s="140" t="s">
        <v>5316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5317</v>
      </c>
    </row>
    <row r="263" spans="2:65" s="1" customFormat="1" ht="24.25" customHeight="1">
      <c r="B263" s="32"/>
      <c r="C263" s="173" t="s">
        <v>1130</v>
      </c>
      <c r="D263" s="173" t="s">
        <v>343</v>
      </c>
      <c r="E263" s="174" t="s">
        <v>5318</v>
      </c>
      <c r="F263" s="175" t="s">
        <v>5319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5320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5314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1134</v>
      </c>
      <c r="D265" s="138" t="s">
        <v>298</v>
      </c>
      <c r="E265" s="139" t="s">
        <v>5321</v>
      </c>
      <c r="F265" s="140" t="s">
        <v>5322</v>
      </c>
      <c r="G265" s="141" t="s">
        <v>3208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5323</v>
      </c>
    </row>
    <row r="266" spans="2:65" s="1" customFormat="1" ht="24.25" customHeight="1">
      <c r="B266" s="32"/>
      <c r="C266" s="138" t="s">
        <v>1138</v>
      </c>
      <c r="D266" s="138" t="s">
        <v>298</v>
      </c>
      <c r="E266" s="139" t="s">
        <v>5324</v>
      </c>
      <c r="F266" s="140" t="s">
        <v>5325</v>
      </c>
      <c r="G266" s="141" t="s">
        <v>3208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5326</v>
      </c>
    </row>
    <row r="267" spans="2:65" s="1" customFormat="1" ht="24.25" customHeight="1">
      <c r="B267" s="32"/>
      <c r="C267" s="138" t="s">
        <v>1148</v>
      </c>
      <c r="D267" s="138" t="s">
        <v>298</v>
      </c>
      <c r="E267" s="139" t="s">
        <v>5327</v>
      </c>
      <c r="F267" s="140" t="s">
        <v>5328</v>
      </c>
      <c r="G267" s="141" t="s">
        <v>3208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5329</v>
      </c>
    </row>
    <row r="268" spans="2:65" s="1" customFormat="1" ht="24.25" customHeight="1">
      <c r="B268" s="32"/>
      <c r="C268" s="138" t="s">
        <v>1155</v>
      </c>
      <c r="D268" s="138" t="s">
        <v>298</v>
      </c>
      <c r="E268" s="139" t="s">
        <v>5330</v>
      </c>
      <c r="F268" s="140" t="s">
        <v>5331</v>
      </c>
      <c r="G268" s="141" t="s">
        <v>3208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5332</v>
      </c>
    </row>
    <row r="269" spans="2:65" s="11" customFormat="1" ht="22.9" customHeight="1">
      <c r="B269" s="126"/>
      <c r="D269" s="127" t="s">
        <v>75</v>
      </c>
      <c r="E269" s="136" t="s">
        <v>5333</v>
      </c>
      <c r="F269" s="136" t="s">
        <v>4165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5334</v>
      </c>
      <c r="F270" s="140" t="s">
        <v>5335</v>
      </c>
      <c r="G270" s="141" t="s">
        <v>3208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5336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5337</v>
      </c>
      <c r="F271" s="140" t="s">
        <v>5338</v>
      </c>
      <c r="G271" s="141" t="s">
        <v>3208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5339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5340</v>
      </c>
      <c r="F272" s="140" t="s">
        <v>5341</v>
      </c>
      <c r="G272" s="141" t="s">
        <v>3208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5342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5343</v>
      </c>
      <c r="F273" s="140" t="s">
        <v>5344</v>
      </c>
      <c r="G273" s="141" t="s">
        <v>3208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5345</v>
      </c>
    </row>
    <row r="274" spans="2:65" s="1" customFormat="1" ht="76.400000000000006" customHeight="1">
      <c r="B274" s="32"/>
      <c r="C274" s="138" t="s">
        <v>1176</v>
      </c>
      <c r="D274" s="138" t="s">
        <v>298</v>
      </c>
      <c r="E274" s="139" t="s">
        <v>5346</v>
      </c>
      <c r="F274" s="140" t="s">
        <v>5347</v>
      </c>
      <c r="G274" s="141" t="s">
        <v>3208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5348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5349</v>
      </c>
      <c r="F275" s="140" t="s">
        <v>5350</v>
      </c>
      <c r="G275" s="141" t="s">
        <v>3208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5351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 xr:uid="{00000000-0009-0000-0000-00000B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71"/>
  <sheetViews>
    <sheetView showGridLines="0" topLeftCell="A211" workbookViewId="0">
      <selection activeCell="F223" sqref="F22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16.5" customHeight="1">
      <c r="B11" s="32"/>
      <c r="E11" s="212" t="s">
        <v>5352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40"/>
      <c r="G20" s="240"/>
      <c r="H20" s="240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44" t="s">
        <v>1</v>
      </c>
      <c r="F29" s="244"/>
      <c r="G29" s="244"/>
      <c r="H29" s="244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16.5" customHeight="1">
      <c r="B89" s="32"/>
      <c r="E89" s="212" t="str">
        <f>E11</f>
        <v>ZP - Zařizovací předměty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4598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5353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5354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49" t="s">
        <v>194</v>
      </c>
      <c r="F114" s="248"/>
      <c r="G114" s="248"/>
      <c r="H114" s="248"/>
      <c r="L114" s="32"/>
    </row>
    <row r="115" spans="2:65" s="1" customFormat="1" ht="12" customHeight="1">
      <c r="B115" s="32"/>
      <c r="C115" s="27" t="s">
        <v>3005</v>
      </c>
      <c r="L115" s="32"/>
    </row>
    <row r="116" spans="2:65" s="1" customFormat="1" ht="16.5" customHeight="1">
      <c r="B116" s="32"/>
      <c r="E116" s="212" t="str">
        <f>E11</f>
        <v>ZP - Zařizovací předměty</v>
      </c>
      <c r="F116" s="248"/>
      <c r="G116" s="248"/>
      <c r="H116" s="248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5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5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4677</v>
      </c>
      <c r="F126" s="136" t="s">
        <v>4678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5355</v>
      </c>
      <c r="F127" s="140" t="s">
        <v>5356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5357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5358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5359</v>
      </c>
      <c r="F131" s="175" t="s">
        <v>5360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5361</v>
      </c>
    </row>
    <row r="132" spans="2:65" s="1" customFormat="1" ht="24.25" customHeight="1">
      <c r="B132" s="32"/>
      <c r="C132" s="138" t="s">
        <v>94</v>
      </c>
      <c r="D132" s="138" t="s">
        <v>298</v>
      </c>
      <c r="E132" s="139" t="s">
        <v>5362</v>
      </c>
      <c r="F132" s="140" t="s">
        <v>5363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5364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5365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5366</v>
      </c>
      <c r="F135" s="175" t="s">
        <v>5367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5368</v>
      </c>
    </row>
    <row r="136" spans="2:65" s="1" customFormat="1" ht="24.25" customHeight="1">
      <c r="B136" s="32"/>
      <c r="C136" s="138" t="s">
        <v>332</v>
      </c>
      <c r="D136" s="138" t="s">
        <v>298</v>
      </c>
      <c r="E136" s="139" t="s">
        <v>5369</v>
      </c>
      <c r="F136" s="140" t="s">
        <v>5370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5371</v>
      </c>
    </row>
    <row r="137" spans="2:65" s="11" customFormat="1" ht="22.9" customHeight="1">
      <c r="B137" s="126"/>
      <c r="D137" s="127" t="s">
        <v>75</v>
      </c>
      <c r="E137" s="136" t="s">
        <v>5372</v>
      </c>
      <c r="F137" s="136" t="s">
        <v>5373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5374</v>
      </c>
      <c r="F138" s="140" t="s">
        <v>5375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5376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5377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5378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5" customHeight="1">
      <c r="B143" s="32"/>
      <c r="C143" s="173" t="s">
        <v>342</v>
      </c>
      <c r="D143" s="173" t="s">
        <v>343</v>
      </c>
      <c r="E143" s="174" t="s">
        <v>5379</v>
      </c>
      <c r="F143" s="175" t="s">
        <v>5380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5381</v>
      </c>
    </row>
    <row r="144" spans="2:65" s="1" customFormat="1" ht="24.25" customHeight="1">
      <c r="B144" s="32"/>
      <c r="C144" s="173" t="s">
        <v>347</v>
      </c>
      <c r="D144" s="173" t="s">
        <v>343</v>
      </c>
      <c r="E144" s="174" t="s">
        <v>5382</v>
      </c>
      <c r="F144" s="175" t="s">
        <v>5383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5384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5385</v>
      </c>
      <c r="F145" s="140" t="s">
        <v>5386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5387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5388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5389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5390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5" customHeight="1">
      <c r="B151" s="32"/>
      <c r="C151" s="173" t="s">
        <v>358</v>
      </c>
      <c r="D151" s="173" t="s">
        <v>343</v>
      </c>
      <c r="E151" s="174" t="s">
        <v>5391</v>
      </c>
      <c r="F151" s="175" t="s">
        <v>5392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5393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5394</v>
      </c>
      <c r="F152" s="175" t="s">
        <v>5395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5396</v>
      </c>
    </row>
    <row r="153" spans="2:65" s="1" customFormat="1" ht="24.25" customHeight="1">
      <c r="B153" s="32"/>
      <c r="C153" s="173" t="s">
        <v>8</v>
      </c>
      <c r="D153" s="173" t="s">
        <v>343</v>
      </c>
      <c r="E153" s="174" t="s">
        <v>5397</v>
      </c>
      <c r="F153" s="175" t="s">
        <v>5398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5399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5400</v>
      </c>
      <c r="F154" s="140" t="s">
        <v>5401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5402</v>
      </c>
    </row>
    <row r="155" spans="2:65" s="12" customFormat="1">
      <c r="B155" s="151"/>
      <c r="D155" s="152" t="s">
        <v>304</v>
      </c>
      <c r="E155" s="153" t="s">
        <v>1</v>
      </c>
      <c r="F155" s="154" t="s">
        <v>5403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5404</v>
      </c>
      <c r="F158" s="175" t="s">
        <v>5405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5406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5407</v>
      </c>
      <c r="F159" s="140" t="s">
        <v>5408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5409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5410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5411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5412</v>
      </c>
      <c r="F164" s="175" t="s">
        <v>5413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5414</v>
      </c>
    </row>
    <row r="165" spans="2:65" s="1" customFormat="1" ht="24.25" customHeight="1">
      <c r="B165" s="32"/>
      <c r="C165" s="173" t="s">
        <v>393</v>
      </c>
      <c r="D165" s="173" t="s">
        <v>343</v>
      </c>
      <c r="E165" s="174" t="s">
        <v>5415</v>
      </c>
      <c r="F165" s="175" t="s">
        <v>5416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5417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5418</v>
      </c>
      <c r="F166" s="140" t="s">
        <v>5419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5420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5421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5422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5423</v>
      </c>
      <c r="F171" s="175" t="s">
        <v>5424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5425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5426</v>
      </c>
      <c r="F172" s="175" t="s">
        <v>5427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5428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5429</v>
      </c>
      <c r="F173" s="140" t="s">
        <v>5430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5431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5432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5433</v>
      </c>
      <c r="F177" s="175" t="s">
        <v>5434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5435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5436</v>
      </c>
      <c r="F178" s="140" t="s">
        <v>5437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5438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5439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5440</v>
      </c>
      <c r="F182" s="175" t="s">
        <v>5441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5442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5443</v>
      </c>
      <c r="F183" s="140" t="s">
        <v>5444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5445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5446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5447</v>
      </c>
      <c r="F187" s="175" t="s">
        <v>5448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5449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5450</v>
      </c>
      <c r="F188" s="140" t="s">
        <v>5451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5452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5453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5454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5455</v>
      </c>
      <c r="F193" s="175" t="s">
        <v>5456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5457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5458</v>
      </c>
      <c r="F194" s="175" t="s">
        <v>5459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5460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5461</v>
      </c>
      <c r="F195" s="140" t="s">
        <v>5462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5463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5464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5465</v>
      </c>
      <c r="F199" s="175" t="s">
        <v>5466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5467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5468</v>
      </c>
      <c r="F200" s="140" t="s">
        <v>5469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5470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5471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73" t="s">
        <v>484</v>
      </c>
      <c r="D204" s="173" t="s">
        <v>343</v>
      </c>
      <c r="E204" s="174" t="s">
        <v>5472</v>
      </c>
      <c r="F204" s="175" t="s">
        <v>5473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5474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5475</v>
      </c>
      <c r="F205" s="140" t="s">
        <v>5476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5477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5478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5479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5480</v>
      </c>
      <c r="F210" s="175" t="s">
        <v>5481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5482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5483</v>
      </c>
      <c r="F211" s="175" t="s">
        <v>5484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5485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5486</v>
      </c>
      <c r="F212" s="140" t="s">
        <v>5487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5488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5489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5490</v>
      </c>
      <c r="F216" s="175" t="s">
        <v>5491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5492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5493</v>
      </c>
      <c r="F217" s="140" t="s">
        <v>5494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5495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5496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531</v>
      </c>
      <c r="D221" s="173" t="s">
        <v>343</v>
      </c>
      <c r="E221" s="174" t="s">
        <v>5497</v>
      </c>
      <c r="F221" s="175" t="s">
        <v>5498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5499</v>
      </c>
    </row>
    <row r="222" spans="2:65" s="1" customFormat="1" ht="24.25" customHeight="1">
      <c r="B222" s="32"/>
      <c r="C222" s="138" t="s">
        <v>536</v>
      </c>
      <c r="D222" s="138" t="s">
        <v>298</v>
      </c>
      <c r="E222" s="139" t="s">
        <v>5500</v>
      </c>
      <c r="F222" s="140" t="s">
        <v>5501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5502</v>
      </c>
    </row>
    <row r="223" spans="2:65" s="12" customFormat="1">
      <c r="B223" s="151"/>
      <c r="D223" s="152" t="s">
        <v>304</v>
      </c>
      <c r="E223" s="153" t="s">
        <v>1</v>
      </c>
      <c r="F223" s="154" t="s">
        <v>5503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5" customHeight="1">
      <c r="B226" s="32"/>
      <c r="C226" s="173" t="s">
        <v>547</v>
      </c>
      <c r="D226" s="173" t="s">
        <v>343</v>
      </c>
      <c r="E226" s="174" t="s">
        <v>5504</v>
      </c>
      <c r="F226" s="175" t="s">
        <v>5505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5506</v>
      </c>
    </row>
    <row r="227" spans="2:65" s="1" customFormat="1" ht="24.25" customHeight="1">
      <c r="B227" s="32"/>
      <c r="C227" s="138" t="s">
        <v>552</v>
      </c>
      <c r="D227" s="138" t="s">
        <v>298</v>
      </c>
      <c r="E227" s="139" t="s">
        <v>5507</v>
      </c>
      <c r="F227" s="140" t="s">
        <v>5508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5509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5510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5511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5512</v>
      </c>
      <c r="F232" s="175" t="s">
        <v>5513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5514</v>
      </c>
    </row>
    <row r="233" spans="2:65" s="1" customFormat="1" ht="24.25" customHeight="1">
      <c r="B233" s="32"/>
      <c r="C233" s="173" t="s">
        <v>563</v>
      </c>
      <c r="D233" s="173" t="s">
        <v>343</v>
      </c>
      <c r="E233" s="174" t="s">
        <v>5515</v>
      </c>
      <c r="F233" s="175" t="s">
        <v>5516</v>
      </c>
      <c r="G233" s="176" t="s">
        <v>1102</v>
      </c>
      <c r="H233" s="177">
        <v>14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5517</v>
      </c>
    </row>
    <row r="234" spans="2:65" s="1" customFormat="1" ht="24.25" customHeight="1">
      <c r="B234" s="32"/>
      <c r="C234" s="138" t="s">
        <v>569</v>
      </c>
      <c r="D234" s="138" t="s">
        <v>298</v>
      </c>
      <c r="E234" s="139" t="s">
        <v>5518</v>
      </c>
      <c r="F234" s="140" t="s">
        <v>5519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5520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5521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5522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5523</v>
      </c>
      <c r="F239" s="175" t="s">
        <v>5524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5525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5526</v>
      </c>
      <c r="F240" s="175" t="s">
        <v>5527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5528</v>
      </c>
    </row>
    <row r="241" spans="2:65" s="1" customFormat="1" ht="24.25" customHeight="1">
      <c r="B241" s="32"/>
      <c r="C241" s="138" t="s">
        <v>593</v>
      </c>
      <c r="D241" s="138" t="s">
        <v>298</v>
      </c>
      <c r="E241" s="139" t="s">
        <v>5529</v>
      </c>
      <c r="F241" s="140" t="s">
        <v>5530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5531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5532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5533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5534</v>
      </c>
      <c r="F246" s="175" t="s">
        <v>5535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5536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5537</v>
      </c>
      <c r="F247" s="175" t="s">
        <v>5538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5539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5540</v>
      </c>
      <c r="F248" s="140" t="s">
        <v>5541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5542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5543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5544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5545</v>
      </c>
      <c r="F253" s="175" t="s">
        <v>5546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5547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5548</v>
      </c>
      <c r="F254" s="175" t="s">
        <v>5549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5550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5551</v>
      </c>
      <c r="F255" s="140" t="s">
        <v>5552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5553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5554</v>
      </c>
      <c r="F256" s="140" t="s">
        <v>5555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5556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5557</v>
      </c>
      <c r="F257" s="140" t="s">
        <v>5558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5559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5560</v>
      </c>
      <c r="F258" s="140" t="s">
        <v>5561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5562</v>
      </c>
    </row>
    <row r="259" spans="2:65" s="1" customFormat="1" ht="24.25" customHeight="1">
      <c r="B259" s="32"/>
      <c r="C259" s="138" t="s">
        <v>718</v>
      </c>
      <c r="D259" s="138" t="s">
        <v>298</v>
      </c>
      <c r="E259" s="139" t="s">
        <v>5563</v>
      </c>
      <c r="F259" s="140" t="s">
        <v>5564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5565</v>
      </c>
    </row>
    <row r="260" spans="2:65" s="11" customFormat="1" ht="22.9" customHeight="1">
      <c r="B260" s="126"/>
      <c r="D260" s="127" t="s">
        <v>75</v>
      </c>
      <c r="E260" s="136" t="s">
        <v>5566</v>
      </c>
      <c r="F260" s="136" t="s">
        <v>5567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5" customHeight="1">
      <c r="B261" s="32"/>
      <c r="C261" s="138" t="s">
        <v>722</v>
      </c>
      <c r="D261" s="138" t="s">
        <v>298</v>
      </c>
      <c r="E261" s="139" t="s">
        <v>5568</v>
      </c>
      <c r="F261" s="140" t="s">
        <v>5569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5570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5571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5572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5573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5574</v>
      </c>
      <c r="F267" s="175" t="s">
        <v>5575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5576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5577</v>
      </c>
      <c r="F268" s="175" t="s">
        <v>5578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5579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5580</v>
      </c>
      <c r="F269" s="175" t="s">
        <v>5581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5582</v>
      </c>
    </row>
    <row r="270" spans="2:65" s="1" customFormat="1" ht="24.25" customHeight="1">
      <c r="B270" s="32"/>
      <c r="C270" s="138" t="s">
        <v>751</v>
      </c>
      <c r="D270" s="138" t="s">
        <v>298</v>
      </c>
      <c r="E270" s="139" t="s">
        <v>5583</v>
      </c>
      <c r="F270" s="140" t="s">
        <v>5584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5585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polRI8PT+D0umOWMxqrkp3+xC1+3vGDfGdAqziJ+sqg91i/0N8swVRC3w+UfMjrzL8kyIdoH47X+WhkZ39eRPw==" saltValue="yHCaLideZqDbeiIHN9uN1A==" spinCount="100000" sheet="1" objects="1" scenarios="1" formatColumns="0" formatRows="0" autoFilter="0"/>
  <autoFilter ref="C123:K270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5587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001 - EPS - Elektrická požární signalizace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5589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5590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5591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5592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36"/>
      <c r="G116" s="236"/>
      <c r="H116" s="236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27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12" t="str">
        <f>E13</f>
        <v>001 - EPS - Elektrická požární signalizace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5594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5" customHeight="1">
      <c r="B130" s="32"/>
      <c r="C130" s="173" t="s">
        <v>83</v>
      </c>
      <c r="D130" s="173" t="s">
        <v>343</v>
      </c>
      <c r="E130" s="174" t="s">
        <v>5595</v>
      </c>
      <c r="F130" s="175" t="s">
        <v>5596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5597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5598</v>
      </c>
      <c r="F131" s="140" t="s">
        <v>5599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5600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5601</v>
      </c>
      <c r="F132" s="140" t="s">
        <v>5602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5603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5604</v>
      </c>
      <c r="F133" s="175" t="s">
        <v>5605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5606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5607</v>
      </c>
      <c r="F134" s="140" t="s">
        <v>5608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5609</v>
      </c>
    </row>
    <row r="135" spans="2:65" s="1" customFormat="1" ht="24.25" customHeight="1">
      <c r="B135" s="32"/>
      <c r="C135" s="173" t="s">
        <v>336</v>
      </c>
      <c r="D135" s="173" t="s">
        <v>343</v>
      </c>
      <c r="E135" s="174" t="s">
        <v>5610</v>
      </c>
      <c r="F135" s="175" t="s">
        <v>5611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5612</v>
      </c>
    </row>
    <row r="136" spans="2:65" s="1" customFormat="1" ht="24.25" customHeight="1">
      <c r="B136" s="32"/>
      <c r="C136" s="138" t="s">
        <v>342</v>
      </c>
      <c r="D136" s="138" t="s">
        <v>298</v>
      </c>
      <c r="E136" s="139" t="s">
        <v>5613</v>
      </c>
      <c r="F136" s="140" t="s">
        <v>5614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5615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5616</v>
      </c>
      <c r="F137" s="175" t="s">
        <v>5617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5618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5607</v>
      </c>
      <c r="F138" s="140" t="s">
        <v>5608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5619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5620</v>
      </c>
      <c r="F139" s="175" t="s">
        <v>5621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5622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5623</v>
      </c>
      <c r="F140" s="140" t="s">
        <v>5624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5625</v>
      </c>
    </row>
    <row r="141" spans="2:65" s="1" customFormat="1" ht="24.25" customHeight="1">
      <c r="B141" s="32"/>
      <c r="C141" s="173" t="s">
        <v>8</v>
      </c>
      <c r="D141" s="173" t="s">
        <v>343</v>
      </c>
      <c r="E141" s="174" t="s">
        <v>5626</v>
      </c>
      <c r="F141" s="175" t="s">
        <v>5627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5628</v>
      </c>
    </row>
    <row r="142" spans="2:65" s="1" customFormat="1" ht="24.25" customHeight="1">
      <c r="B142" s="32"/>
      <c r="C142" s="173" t="s">
        <v>373</v>
      </c>
      <c r="D142" s="173" t="s">
        <v>343</v>
      </c>
      <c r="E142" s="174" t="s">
        <v>5629</v>
      </c>
      <c r="F142" s="175" t="s">
        <v>5630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5631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5632</v>
      </c>
      <c r="F143" s="175" t="s">
        <v>5633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5634</v>
      </c>
    </row>
    <row r="144" spans="2:65" s="1" customFormat="1" ht="24.25" customHeight="1">
      <c r="B144" s="32"/>
      <c r="C144" s="173" t="s">
        <v>385</v>
      </c>
      <c r="D144" s="173" t="s">
        <v>343</v>
      </c>
      <c r="E144" s="174" t="s">
        <v>5635</v>
      </c>
      <c r="F144" s="175" t="s">
        <v>5636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5637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5638</v>
      </c>
      <c r="F145" s="140" t="s">
        <v>5639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5640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5641</v>
      </c>
      <c r="F146" s="175" t="s">
        <v>5642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5643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5644</v>
      </c>
      <c r="F147" s="175" t="s">
        <v>5645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5646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5647</v>
      </c>
      <c r="F148" s="175" t="s">
        <v>5648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5649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3730</v>
      </c>
      <c r="F149" s="140" t="s">
        <v>3731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3952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3952</v>
      </c>
      <c r="BM149" s="149" t="s">
        <v>5650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5651</v>
      </c>
      <c r="F150" s="175" t="s">
        <v>5652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5653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5654</v>
      </c>
      <c r="F151" s="140" t="s">
        <v>5655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3952</v>
      </c>
      <c r="BM151" s="149" t="s">
        <v>5656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5657</v>
      </c>
      <c r="F152" s="175" t="s">
        <v>5658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5659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5660</v>
      </c>
      <c r="F153" s="140" t="s">
        <v>5661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3952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3952</v>
      </c>
      <c r="BM153" s="149" t="s">
        <v>5662</v>
      </c>
    </row>
    <row r="154" spans="2:65" s="1" customFormat="1" ht="24.25" customHeight="1">
      <c r="B154" s="32"/>
      <c r="C154" s="138" t="s">
        <v>445</v>
      </c>
      <c r="D154" s="138" t="s">
        <v>298</v>
      </c>
      <c r="E154" s="139" t="s">
        <v>5663</v>
      </c>
      <c r="F154" s="140" t="s">
        <v>5664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5665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5666</v>
      </c>
      <c r="F155" s="140" t="s">
        <v>5667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5668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5669</v>
      </c>
      <c r="F156" s="175" t="s">
        <v>5670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5671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5672</v>
      </c>
      <c r="F157" s="175" t="s">
        <v>5673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5674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5675</v>
      </c>
      <c r="F158" s="140" t="s">
        <v>5676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5677</v>
      </c>
    </row>
    <row r="159" spans="2:65" s="1" customFormat="1" ht="24.25" customHeight="1">
      <c r="B159" s="32"/>
      <c r="C159" s="173" t="s">
        <v>470</v>
      </c>
      <c r="D159" s="173" t="s">
        <v>343</v>
      </c>
      <c r="E159" s="174" t="s">
        <v>5678</v>
      </c>
      <c r="F159" s="175" t="s">
        <v>5679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5680</v>
      </c>
    </row>
    <row r="160" spans="2:65" s="1" customFormat="1" ht="24.25" customHeight="1">
      <c r="B160" s="32"/>
      <c r="C160" s="138" t="s">
        <v>474</v>
      </c>
      <c r="D160" s="138" t="s">
        <v>298</v>
      </c>
      <c r="E160" s="139" t="s">
        <v>5681</v>
      </c>
      <c r="F160" s="140" t="s">
        <v>5682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5683</v>
      </c>
    </row>
    <row r="161" spans="2:65" s="1" customFormat="1" ht="24.25" customHeight="1">
      <c r="B161" s="32"/>
      <c r="C161" s="173" t="s">
        <v>479</v>
      </c>
      <c r="D161" s="173" t="s">
        <v>343</v>
      </c>
      <c r="E161" s="174" t="s">
        <v>5684</v>
      </c>
      <c r="F161" s="175" t="s">
        <v>5685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5686</v>
      </c>
    </row>
    <row r="162" spans="2:65" s="1" customFormat="1" ht="24.25" customHeight="1">
      <c r="B162" s="32"/>
      <c r="C162" s="138" t="s">
        <v>484</v>
      </c>
      <c r="D162" s="138" t="s">
        <v>298</v>
      </c>
      <c r="E162" s="139" t="s">
        <v>5687</v>
      </c>
      <c r="F162" s="140" t="s">
        <v>5688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5689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5690</v>
      </c>
      <c r="F163" s="175" t="s">
        <v>5691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5692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5693</v>
      </c>
      <c r="F164" s="140" t="s">
        <v>5694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5695</v>
      </c>
    </row>
    <row r="165" spans="2:65" s="1" customFormat="1" ht="24.25" customHeight="1">
      <c r="B165" s="32"/>
      <c r="C165" s="173" t="s">
        <v>505</v>
      </c>
      <c r="D165" s="173" t="s">
        <v>343</v>
      </c>
      <c r="E165" s="174" t="s">
        <v>5696</v>
      </c>
      <c r="F165" s="175" t="s">
        <v>5697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5698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5699</v>
      </c>
      <c r="F166" s="140" t="s">
        <v>5700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5701</v>
      </c>
    </row>
    <row r="167" spans="2:65" s="1" customFormat="1" ht="24.25" customHeight="1">
      <c r="B167" s="32"/>
      <c r="C167" s="173" t="s">
        <v>521</v>
      </c>
      <c r="D167" s="173" t="s">
        <v>343</v>
      </c>
      <c r="E167" s="174" t="s">
        <v>5702</v>
      </c>
      <c r="F167" s="175" t="s">
        <v>5703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5704</v>
      </c>
    </row>
    <row r="168" spans="2:65" s="1" customFormat="1" ht="24.25" customHeight="1">
      <c r="B168" s="32"/>
      <c r="C168" s="173" t="s">
        <v>525</v>
      </c>
      <c r="D168" s="173" t="s">
        <v>343</v>
      </c>
      <c r="E168" s="174" t="s">
        <v>5705</v>
      </c>
      <c r="F168" s="175" t="s">
        <v>5706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5707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5708</v>
      </c>
      <c r="F169" s="175" t="s">
        <v>5709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5710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5711</v>
      </c>
      <c r="F170" s="175" t="s">
        <v>5712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5713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5714</v>
      </c>
      <c r="F171" s="140" t="s">
        <v>5715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5716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5717</v>
      </c>
      <c r="F172" s="140" t="s">
        <v>5718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5719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5720</v>
      </c>
      <c r="F173" s="140" t="s">
        <v>5721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5722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5723</v>
      </c>
      <c r="F174" s="140" t="s">
        <v>5724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5725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5726</v>
      </c>
      <c r="F175" s="175" t="s">
        <v>5727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5728</v>
      </c>
    </row>
    <row r="176" spans="2:65" s="11" customFormat="1" ht="25.9" customHeight="1">
      <c r="B176" s="126"/>
      <c r="D176" s="127" t="s">
        <v>75</v>
      </c>
      <c r="E176" s="128" t="s">
        <v>5729</v>
      </c>
      <c r="F176" s="128" t="s">
        <v>5730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5731</v>
      </c>
      <c r="F177" s="175" t="s">
        <v>5732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5733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3717</v>
      </c>
      <c r="F178" s="140" t="s">
        <v>5734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5735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4129</v>
      </c>
      <c r="F179" s="175" t="s">
        <v>4130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5736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3717</v>
      </c>
      <c r="F180" s="140" t="s">
        <v>5734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5737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5738</v>
      </c>
      <c r="F181" s="175" t="s">
        <v>5739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5740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5741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5742</v>
      </c>
      <c r="F183" s="175" t="s">
        <v>5743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5744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5745</v>
      </c>
      <c r="F184" s="140" t="s">
        <v>5746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5747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5748</v>
      </c>
      <c r="F185" s="175" t="s">
        <v>5749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5750</v>
      </c>
    </row>
    <row r="186" spans="2:65" s="1" customFormat="1" ht="24.25" customHeight="1">
      <c r="B186" s="32"/>
      <c r="C186" s="138" t="s">
        <v>632</v>
      </c>
      <c r="D186" s="138" t="s">
        <v>298</v>
      </c>
      <c r="E186" s="139" t="s">
        <v>4079</v>
      </c>
      <c r="F186" s="140" t="s">
        <v>5751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5752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5753</v>
      </c>
      <c r="F187" s="175" t="s">
        <v>5754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5755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3301</v>
      </c>
      <c r="F188" s="140" t="s">
        <v>5756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5757</v>
      </c>
    </row>
    <row r="189" spans="2:65" s="1" customFormat="1" ht="24.25" customHeight="1">
      <c r="B189" s="32"/>
      <c r="C189" s="173" t="s">
        <v>718</v>
      </c>
      <c r="D189" s="173" t="s">
        <v>343</v>
      </c>
      <c r="E189" s="174" t="s">
        <v>5758</v>
      </c>
      <c r="F189" s="175" t="s">
        <v>5759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5760</v>
      </c>
    </row>
    <row r="190" spans="2:65" s="1" customFormat="1" ht="24.25" customHeight="1">
      <c r="B190" s="32"/>
      <c r="C190" s="138" t="s">
        <v>722</v>
      </c>
      <c r="D190" s="138" t="s">
        <v>298</v>
      </c>
      <c r="E190" s="139" t="s">
        <v>5761</v>
      </c>
      <c r="F190" s="140" t="s">
        <v>5762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5763</v>
      </c>
    </row>
    <row r="191" spans="2:65" s="1" customFormat="1" ht="24.25" customHeight="1">
      <c r="B191" s="32"/>
      <c r="C191" s="173" t="s">
        <v>738</v>
      </c>
      <c r="D191" s="173" t="s">
        <v>343</v>
      </c>
      <c r="E191" s="174" t="s">
        <v>5764</v>
      </c>
      <c r="F191" s="175" t="s">
        <v>5765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5766</v>
      </c>
    </row>
    <row r="192" spans="2:65" s="1" customFormat="1" ht="24.25" customHeight="1">
      <c r="B192" s="32"/>
      <c r="C192" s="138" t="s">
        <v>742</v>
      </c>
      <c r="D192" s="138" t="s">
        <v>298</v>
      </c>
      <c r="E192" s="139" t="s">
        <v>5761</v>
      </c>
      <c r="F192" s="140" t="s">
        <v>5762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5767</v>
      </c>
    </row>
    <row r="193" spans="2:65" s="11" customFormat="1" ht="25.9" customHeight="1">
      <c r="B193" s="126"/>
      <c r="D193" s="127" t="s">
        <v>75</v>
      </c>
      <c r="E193" s="128" t="s">
        <v>5768</v>
      </c>
      <c r="F193" s="128" t="s">
        <v>5769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5770</v>
      </c>
      <c r="F194" s="175" t="s">
        <v>5771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5772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3717</v>
      </c>
      <c r="F195" s="140" t="s">
        <v>5734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5773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5774</v>
      </c>
      <c r="F196" s="175" t="s">
        <v>5775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5776</v>
      </c>
    </row>
    <row r="197" spans="2:65" s="1" customFormat="1" ht="24.25" customHeight="1">
      <c r="B197" s="32"/>
      <c r="C197" s="138" t="s">
        <v>764</v>
      </c>
      <c r="D197" s="138" t="s">
        <v>298</v>
      </c>
      <c r="E197" s="139" t="s">
        <v>4079</v>
      </c>
      <c r="F197" s="140" t="s">
        <v>5751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5777</v>
      </c>
    </row>
    <row r="198" spans="2:65" s="1" customFormat="1" ht="24.25" customHeight="1">
      <c r="B198" s="32"/>
      <c r="C198" s="138" t="s">
        <v>770</v>
      </c>
      <c r="D198" s="138" t="s">
        <v>298</v>
      </c>
      <c r="E198" s="139" t="s">
        <v>5778</v>
      </c>
      <c r="F198" s="140" t="s">
        <v>5779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5780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5781</v>
      </c>
      <c r="F199" s="175" t="s">
        <v>5782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5783</v>
      </c>
    </row>
    <row r="200" spans="2:65" s="1" customFormat="1" ht="24.25" customHeight="1">
      <c r="B200" s="32"/>
      <c r="C200" s="138" t="s">
        <v>781</v>
      </c>
      <c r="D200" s="138" t="s">
        <v>298</v>
      </c>
      <c r="E200" s="139" t="s">
        <v>5784</v>
      </c>
      <c r="F200" s="140" t="s">
        <v>5785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5786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5788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5789</v>
      </c>
      <c r="F202" s="175" t="s">
        <v>7180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5790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5791</v>
      </c>
      <c r="F203" s="175" t="s">
        <v>5792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5793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5794</v>
      </c>
      <c r="F204" s="175" t="s">
        <v>7179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5795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5796</v>
      </c>
      <c r="F205" s="175" t="s">
        <v>5797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5798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5799</v>
      </c>
      <c r="F206" s="175" t="s">
        <v>5800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5801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5802</v>
      </c>
      <c r="F207" s="175" t="s">
        <v>5803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5804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5805</v>
      </c>
      <c r="F208" s="140" t="s">
        <v>5806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5807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5808</v>
      </c>
      <c r="F209" s="140" t="s">
        <v>5809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5810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5811</v>
      </c>
      <c r="F210" s="140" t="s">
        <v>5812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5813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5814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5815</v>
      </c>
      <c r="F211" s="140" t="s">
        <v>5816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5817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5818</v>
      </c>
      <c r="F212" s="140" t="s">
        <v>5819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5820</v>
      </c>
    </row>
    <row r="213" spans="2:65" s="1" customFormat="1" ht="24.25" customHeight="1">
      <c r="B213" s="32"/>
      <c r="C213" s="138" t="s">
        <v>910</v>
      </c>
      <c r="D213" s="138" t="s">
        <v>298</v>
      </c>
      <c r="E213" s="139" t="s">
        <v>5821</v>
      </c>
      <c r="F213" s="140" t="s">
        <v>5822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5823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09"/>
  <sheetViews>
    <sheetView showGridLines="0" topLeftCell="A204" workbookViewId="0">
      <selection activeCell="K260" sqref="K26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5824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002 - SK - Strukturovaná kabeláž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5826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5827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5828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5829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5830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5831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5832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5833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5834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49" t="str">
        <f>E7</f>
        <v>Pobytová odlehčovací služba Zábřeh - Sušilova</v>
      </c>
      <c r="F120" s="250"/>
      <c r="G120" s="250"/>
      <c r="H120" s="250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49" t="s">
        <v>194</v>
      </c>
      <c r="F122" s="236"/>
      <c r="G122" s="236"/>
      <c r="H122" s="236"/>
      <c r="L122" s="20"/>
    </row>
    <row r="123" spans="2:12" ht="12" customHeight="1">
      <c r="B123" s="20"/>
      <c r="C123" s="27" t="s">
        <v>3005</v>
      </c>
      <c r="L123" s="20"/>
    </row>
    <row r="124" spans="2:12" s="1" customFormat="1" ht="16.5" customHeight="1">
      <c r="B124" s="32"/>
      <c r="E124" s="227" t="s">
        <v>5586</v>
      </c>
      <c r="F124" s="248"/>
      <c r="G124" s="248"/>
      <c r="H124" s="248"/>
      <c r="L124" s="32"/>
    </row>
    <row r="125" spans="2:12" s="1" customFormat="1" ht="12" customHeight="1">
      <c r="B125" s="32"/>
      <c r="C125" s="27" t="s">
        <v>3007</v>
      </c>
      <c r="L125" s="32"/>
    </row>
    <row r="126" spans="2:12" s="1" customFormat="1" ht="16.5" customHeight="1">
      <c r="B126" s="32"/>
      <c r="E126" s="212" t="str">
        <f>E13</f>
        <v>002 - SK - Strukturovaná kabeláž</v>
      </c>
      <c r="F126" s="248"/>
      <c r="G126" s="248"/>
      <c r="H126" s="248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5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5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5593</v>
      </c>
      <c r="F135" s="128" t="s">
        <v>5835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5836</v>
      </c>
      <c r="F136" s="136" t="s">
        <v>5837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5" customHeight="1">
      <c r="B137" s="32"/>
      <c r="C137" s="173" t="s">
        <v>83</v>
      </c>
      <c r="D137" s="173" t="s">
        <v>343</v>
      </c>
      <c r="E137" s="174" t="s">
        <v>5838</v>
      </c>
      <c r="F137" s="175" t="s">
        <v>5839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5840</v>
      </c>
    </row>
    <row r="138" spans="2:65" s="1" customFormat="1" ht="24.25" customHeight="1">
      <c r="B138" s="32"/>
      <c r="C138" s="173" t="s">
        <v>85</v>
      </c>
      <c r="D138" s="173" t="s">
        <v>343</v>
      </c>
      <c r="E138" s="174" t="s">
        <v>5841</v>
      </c>
      <c r="F138" s="175" t="s">
        <v>5842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5843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5844</v>
      </c>
      <c r="F139" s="175" t="s">
        <v>5845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5846</v>
      </c>
    </row>
    <row r="140" spans="2:65" s="1" customFormat="1" ht="24.25" customHeight="1">
      <c r="B140" s="32"/>
      <c r="C140" s="173" t="s">
        <v>107</v>
      </c>
      <c r="D140" s="173" t="s">
        <v>343</v>
      </c>
      <c r="E140" s="174" t="s">
        <v>5847</v>
      </c>
      <c r="F140" s="175" t="s">
        <v>5848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5849</v>
      </c>
    </row>
    <row r="141" spans="2:65" s="1" customFormat="1" ht="24.25" customHeight="1">
      <c r="B141" s="32"/>
      <c r="C141" s="173" t="s">
        <v>332</v>
      </c>
      <c r="D141" s="173" t="s">
        <v>343</v>
      </c>
      <c r="E141" s="174" t="s">
        <v>5850</v>
      </c>
      <c r="F141" s="175" t="s">
        <v>5851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5852</v>
      </c>
    </row>
    <row r="142" spans="2:65" s="1" customFormat="1" ht="24.25" customHeight="1">
      <c r="B142" s="32"/>
      <c r="C142" s="173" t="s">
        <v>336</v>
      </c>
      <c r="D142" s="173" t="s">
        <v>343</v>
      </c>
      <c r="E142" s="174" t="s">
        <v>5853</v>
      </c>
      <c r="F142" s="175" t="s">
        <v>5854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5855</v>
      </c>
    </row>
    <row r="143" spans="2:65" s="11" customFormat="1" ht="22.9" customHeight="1">
      <c r="B143" s="126"/>
      <c r="D143" s="127" t="s">
        <v>75</v>
      </c>
      <c r="E143" s="136" t="s">
        <v>5856</v>
      </c>
      <c r="F143" s="136" t="s">
        <v>5857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5858</v>
      </c>
      <c r="F144" s="175" t="s">
        <v>5859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5860</v>
      </c>
    </row>
    <row r="145" spans="2:65" s="1" customFormat="1" ht="24.25" customHeight="1">
      <c r="B145" s="32"/>
      <c r="C145" s="173" t="s">
        <v>347</v>
      </c>
      <c r="D145" s="173" t="s">
        <v>343</v>
      </c>
      <c r="E145" s="174" t="s">
        <v>5861</v>
      </c>
      <c r="F145" s="175" t="s">
        <v>5862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5863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5864</v>
      </c>
      <c r="F146" s="175" t="s">
        <v>5865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5866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5867</v>
      </c>
      <c r="F147" s="175" t="s">
        <v>5868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5869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5870</v>
      </c>
      <c r="F148" s="175" t="s">
        <v>5871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5872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5873</v>
      </c>
      <c r="F149" s="175" t="s">
        <v>5874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5875</v>
      </c>
    </row>
    <row r="150" spans="2:65" s="11" customFormat="1" ht="22.9" customHeight="1">
      <c r="B150" s="126"/>
      <c r="D150" s="127" t="s">
        <v>75</v>
      </c>
      <c r="E150" s="136" t="s">
        <v>5876</v>
      </c>
      <c r="F150" s="136" t="s">
        <v>5877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5" customHeight="1">
      <c r="B151" s="32"/>
      <c r="C151" s="173" t="s">
        <v>373</v>
      </c>
      <c r="D151" s="173" t="s">
        <v>343</v>
      </c>
      <c r="E151" s="174" t="s">
        <v>5878</v>
      </c>
      <c r="F151" s="175" t="s">
        <v>5879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5880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5881</v>
      </c>
      <c r="F152" s="175" t="s">
        <v>5882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5883</v>
      </c>
    </row>
    <row r="153" spans="2:65" s="1" customFormat="1" ht="24.25" customHeight="1">
      <c r="B153" s="32"/>
      <c r="C153" s="173" t="s">
        <v>385</v>
      </c>
      <c r="D153" s="173" t="s">
        <v>343</v>
      </c>
      <c r="E153" s="174" t="s">
        <v>5861</v>
      </c>
      <c r="F153" s="175" t="s">
        <v>5862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5884</v>
      </c>
    </row>
    <row r="154" spans="2:65" s="11" customFormat="1" ht="22.9" customHeight="1">
      <c r="B154" s="126"/>
      <c r="D154" s="127" t="s">
        <v>75</v>
      </c>
      <c r="E154" s="136" t="s">
        <v>5885</v>
      </c>
      <c r="F154" s="136" t="s">
        <v>5886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5" customHeight="1">
      <c r="B155" s="32"/>
      <c r="C155" s="173" t="s">
        <v>378</v>
      </c>
      <c r="D155" s="173" t="s">
        <v>343</v>
      </c>
      <c r="E155" s="174" t="s">
        <v>5887</v>
      </c>
      <c r="F155" s="175" t="s">
        <v>5888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5889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5881</v>
      </c>
      <c r="F156" s="175" t="s">
        <v>5882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5890</v>
      </c>
    </row>
    <row r="157" spans="2:65" s="1" customFormat="1" ht="24.25" customHeight="1">
      <c r="B157" s="32"/>
      <c r="C157" s="173" t="s">
        <v>397</v>
      </c>
      <c r="D157" s="173" t="s">
        <v>343</v>
      </c>
      <c r="E157" s="174" t="s">
        <v>5861</v>
      </c>
      <c r="F157" s="175" t="s">
        <v>5862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5891</v>
      </c>
    </row>
    <row r="158" spans="2:65" s="11" customFormat="1" ht="22.9" customHeight="1">
      <c r="B158" s="126"/>
      <c r="D158" s="127" t="s">
        <v>75</v>
      </c>
      <c r="E158" s="136" t="s">
        <v>5892</v>
      </c>
      <c r="F158" s="136" t="s">
        <v>5893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5" customHeight="1">
      <c r="B159" s="32"/>
      <c r="C159" s="173" t="s">
        <v>402</v>
      </c>
      <c r="D159" s="173" t="s">
        <v>343</v>
      </c>
      <c r="E159" s="174" t="s">
        <v>5894</v>
      </c>
      <c r="F159" s="175" t="s">
        <v>5895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5896</v>
      </c>
    </row>
    <row r="160" spans="2:65" s="1" customFormat="1" ht="24.25" customHeight="1">
      <c r="B160" s="32"/>
      <c r="C160" s="173" t="s">
        <v>409</v>
      </c>
      <c r="D160" s="173" t="s">
        <v>343</v>
      </c>
      <c r="E160" s="174" t="s">
        <v>5861</v>
      </c>
      <c r="F160" s="175" t="s">
        <v>5862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5897</v>
      </c>
    </row>
    <row r="161" spans="2:65" s="11" customFormat="1" ht="22.9" customHeight="1">
      <c r="B161" s="126"/>
      <c r="D161" s="127" t="s">
        <v>75</v>
      </c>
      <c r="E161" s="136" t="s">
        <v>5898</v>
      </c>
      <c r="F161" s="136" t="s">
        <v>4165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5" customHeight="1">
      <c r="B162" s="32"/>
      <c r="C162" s="173" t="s">
        <v>7</v>
      </c>
      <c r="D162" s="173" t="s">
        <v>343</v>
      </c>
      <c r="E162" s="174" t="s">
        <v>5899</v>
      </c>
      <c r="F162" s="175" t="s">
        <v>5900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5901</v>
      </c>
    </row>
    <row r="163" spans="2:65" s="1" customFormat="1" ht="24.25" customHeight="1">
      <c r="B163" s="32"/>
      <c r="C163" s="173" t="s">
        <v>422</v>
      </c>
      <c r="D163" s="173" t="s">
        <v>343</v>
      </c>
      <c r="E163" s="174" t="s">
        <v>5902</v>
      </c>
      <c r="F163" s="175" t="s">
        <v>5903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5904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5905</v>
      </c>
      <c r="F164" s="175" t="s">
        <v>5906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5907</v>
      </c>
    </row>
    <row r="165" spans="2:65" s="1" customFormat="1" ht="24.25" customHeight="1">
      <c r="B165" s="32"/>
      <c r="C165" s="173" t="s">
        <v>432</v>
      </c>
      <c r="D165" s="173" t="s">
        <v>343</v>
      </c>
      <c r="E165" s="174" t="s">
        <v>5908</v>
      </c>
      <c r="F165" s="175" t="s">
        <v>5909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5910</v>
      </c>
    </row>
    <row r="166" spans="2:65" s="1" customFormat="1" ht="24.25" customHeight="1">
      <c r="B166" s="32"/>
      <c r="C166" s="173" t="s">
        <v>445</v>
      </c>
      <c r="D166" s="173" t="s">
        <v>343</v>
      </c>
      <c r="E166" s="174" t="s">
        <v>5911</v>
      </c>
      <c r="F166" s="175" t="s">
        <v>5912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5913</v>
      </c>
    </row>
    <row r="167" spans="2:65" s="11" customFormat="1" ht="25.9" customHeight="1">
      <c r="B167" s="126"/>
      <c r="D167" s="127" t="s">
        <v>75</v>
      </c>
      <c r="E167" s="128" t="s">
        <v>5729</v>
      </c>
      <c r="F167" s="128" t="s">
        <v>5914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5915</v>
      </c>
      <c r="F168" s="140" t="s">
        <v>5916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5917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5918</v>
      </c>
      <c r="F169" s="140" t="s">
        <v>5919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5920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5921</v>
      </c>
      <c r="F170" s="140" t="s">
        <v>5922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5923</v>
      </c>
    </row>
    <row r="171" spans="2:65" s="1" customFormat="1" ht="24.25" customHeight="1">
      <c r="B171" s="32"/>
      <c r="C171" s="138" t="s">
        <v>466</v>
      </c>
      <c r="D171" s="138" t="s">
        <v>298</v>
      </c>
      <c r="E171" s="139" t="s">
        <v>5924</v>
      </c>
      <c r="F171" s="140" t="s">
        <v>5925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5926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5927</v>
      </c>
      <c r="F172" s="140" t="s">
        <v>5928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5929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5930</v>
      </c>
      <c r="F173" s="140" t="s">
        <v>5931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5932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5933</v>
      </c>
      <c r="F174" s="140" t="s">
        <v>5934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5935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5936</v>
      </c>
      <c r="F175" s="140" t="s">
        <v>5937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5938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5939</v>
      </c>
      <c r="F176" s="140" t="s">
        <v>5940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5941</v>
      </c>
    </row>
    <row r="177" spans="2:65" s="1" customFormat="1" ht="24.25" customHeight="1">
      <c r="B177" s="32"/>
      <c r="C177" s="138" t="s">
        <v>497</v>
      </c>
      <c r="D177" s="138" t="s">
        <v>298</v>
      </c>
      <c r="E177" s="139" t="s">
        <v>5942</v>
      </c>
      <c r="F177" s="140" t="s">
        <v>5943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5944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5945</v>
      </c>
      <c r="F178" s="140" t="s">
        <v>5946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5947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5948</v>
      </c>
      <c r="F179" s="140" t="s">
        <v>5949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5950</v>
      </c>
    </row>
    <row r="180" spans="2:65" s="11" customFormat="1" ht="25.9" customHeight="1">
      <c r="B180" s="126"/>
      <c r="D180" s="127" t="s">
        <v>75</v>
      </c>
      <c r="E180" s="128" t="s">
        <v>5768</v>
      </c>
      <c r="F180" s="128" t="s">
        <v>5730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5951</v>
      </c>
      <c r="F181" s="175" t="s">
        <v>5952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5953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5954</v>
      </c>
    </row>
    <row r="183" spans="2:65" s="1" customFormat="1" ht="24.25" customHeight="1">
      <c r="B183" s="32"/>
      <c r="C183" s="173" t="s">
        <v>531</v>
      </c>
      <c r="D183" s="173" t="s">
        <v>343</v>
      </c>
      <c r="E183" s="174" t="s">
        <v>5955</v>
      </c>
      <c r="F183" s="175" t="s">
        <v>5956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5957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3717</v>
      </c>
      <c r="F184" s="140" t="s">
        <v>5734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5958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5959</v>
      </c>
      <c r="F185" s="175" t="s">
        <v>5960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5961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3717</v>
      </c>
      <c r="F186" s="140" t="s">
        <v>5734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5962</v>
      </c>
    </row>
    <row r="187" spans="2:65" s="1" customFormat="1" ht="24.25" customHeight="1">
      <c r="B187" s="32"/>
      <c r="C187" s="173" t="s">
        <v>558</v>
      </c>
      <c r="D187" s="173" t="s">
        <v>343</v>
      </c>
      <c r="E187" s="174" t="s">
        <v>3358</v>
      </c>
      <c r="F187" s="175" t="s">
        <v>3359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5963</v>
      </c>
    </row>
    <row r="188" spans="2:65" s="1" customFormat="1" ht="24.25" customHeight="1">
      <c r="B188" s="32"/>
      <c r="C188" s="138" t="s">
        <v>563</v>
      </c>
      <c r="D188" s="138" t="s">
        <v>298</v>
      </c>
      <c r="E188" s="139" t="s">
        <v>3346</v>
      </c>
      <c r="F188" s="140" t="s">
        <v>5964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5965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5748</v>
      </c>
      <c r="F189" s="175" t="s">
        <v>5749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5966</v>
      </c>
    </row>
    <row r="190" spans="2:65" s="1" customFormat="1" ht="24.25" customHeight="1">
      <c r="B190" s="32"/>
      <c r="C190" s="138" t="s">
        <v>583</v>
      </c>
      <c r="D190" s="138" t="s">
        <v>298</v>
      </c>
      <c r="E190" s="139" t="s">
        <v>4079</v>
      </c>
      <c r="F190" s="140" t="s">
        <v>5751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5967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5968</v>
      </c>
      <c r="F191" s="175" t="s">
        <v>5969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5970</v>
      </c>
    </row>
    <row r="192" spans="2:65" s="1" customFormat="1" ht="24.25" customHeight="1">
      <c r="B192" s="32"/>
      <c r="C192" s="138" t="s">
        <v>593</v>
      </c>
      <c r="D192" s="138" t="s">
        <v>298</v>
      </c>
      <c r="E192" s="139" t="s">
        <v>4079</v>
      </c>
      <c r="F192" s="140" t="s">
        <v>5751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5971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5972</v>
      </c>
      <c r="F193" s="175" t="s">
        <v>5973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5974</v>
      </c>
    </row>
    <row r="194" spans="2:65" s="1" customFormat="1" ht="24.25" customHeight="1">
      <c r="B194" s="32"/>
      <c r="C194" s="138" t="s">
        <v>603</v>
      </c>
      <c r="D194" s="138" t="s">
        <v>298</v>
      </c>
      <c r="E194" s="139" t="s">
        <v>4079</v>
      </c>
      <c r="F194" s="140" t="s">
        <v>5751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5975</v>
      </c>
    </row>
    <row r="195" spans="2:65" s="1" customFormat="1" ht="24.25" customHeight="1">
      <c r="B195" s="32"/>
      <c r="C195" s="173" t="s">
        <v>609</v>
      </c>
      <c r="D195" s="173" t="s">
        <v>343</v>
      </c>
      <c r="E195" s="174" t="s">
        <v>5976</v>
      </c>
      <c r="F195" s="175" t="s">
        <v>5977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5978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3301</v>
      </c>
      <c r="F196" s="140" t="s">
        <v>5756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5979</v>
      </c>
    </row>
    <row r="197" spans="2:65" s="1" customFormat="1" ht="24.25" customHeight="1">
      <c r="B197" s="32"/>
      <c r="C197" s="173" t="s">
        <v>620</v>
      </c>
      <c r="D197" s="173" t="s">
        <v>343</v>
      </c>
      <c r="E197" s="174" t="s">
        <v>5980</v>
      </c>
      <c r="F197" s="175" t="s">
        <v>5981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5982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3316</v>
      </c>
      <c r="F198" s="140" t="s">
        <v>5983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5984</v>
      </c>
    </row>
    <row r="199" spans="2:65" s="1" customFormat="1" ht="24.25" customHeight="1">
      <c r="B199" s="32"/>
      <c r="C199" s="173" t="s">
        <v>632</v>
      </c>
      <c r="D199" s="173" t="s">
        <v>343</v>
      </c>
      <c r="E199" s="174" t="s">
        <v>5985</v>
      </c>
      <c r="F199" s="175" t="s">
        <v>5986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5987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3316</v>
      </c>
      <c r="F200" s="140" t="s">
        <v>5983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5988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5989</v>
      </c>
      <c r="F202" s="140" t="s">
        <v>5990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5991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5992</v>
      </c>
      <c r="F203" s="140" t="s">
        <v>5993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5994</v>
      </c>
    </row>
    <row r="204" spans="2:65" s="1" customFormat="1" ht="24.25" customHeight="1">
      <c r="B204" s="32"/>
      <c r="C204" s="138" t="s">
        <v>722</v>
      </c>
      <c r="D204" s="138" t="s">
        <v>298</v>
      </c>
      <c r="E204" s="139" t="s">
        <v>5995</v>
      </c>
      <c r="F204" s="140" t="s">
        <v>5996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5997</v>
      </c>
    </row>
    <row r="205" spans="2:65" s="1" customFormat="1" ht="24.25" customHeight="1">
      <c r="B205" s="32"/>
      <c r="C205" s="138" t="s">
        <v>738</v>
      </c>
      <c r="D205" s="138" t="s">
        <v>298</v>
      </c>
      <c r="E205" s="139" t="s">
        <v>5998</v>
      </c>
      <c r="F205" s="140" t="s">
        <v>5999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6000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6001</v>
      </c>
      <c r="F206" s="140" t="s">
        <v>6002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3952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3952</v>
      </c>
      <c r="BM206" s="149" t="s">
        <v>6003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6004</v>
      </c>
      <c r="F207" s="140" t="s">
        <v>6005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3952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3952</v>
      </c>
      <c r="BM207" s="149" t="s">
        <v>6006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6007</v>
      </c>
      <c r="F208" s="175" t="s">
        <v>6008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6009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6010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003 - CCTV – kamerový systém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5834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36"/>
      <c r="G116" s="236"/>
      <c r="H116" s="236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27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12" t="str">
        <f>E13</f>
        <v>003 - CCTV – kamerový systém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5835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6011</v>
      </c>
      <c r="F130" s="175" t="s">
        <v>6012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6013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6014</v>
      </c>
      <c r="F131" s="175" t="s">
        <v>6015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6016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6017</v>
      </c>
      <c r="F132" s="175" t="s">
        <v>6018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6019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6020</v>
      </c>
      <c r="F133" s="175" t="s">
        <v>6021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6022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5802</v>
      </c>
      <c r="F134" s="175" t="s">
        <v>5803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6023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6024</v>
      </c>
      <c r="F135" s="175" t="s">
        <v>7181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6025</v>
      </c>
    </row>
    <row r="136" spans="2:65" s="1" customFormat="1" ht="24.25" customHeight="1">
      <c r="B136" s="32"/>
      <c r="C136" s="173" t="s">
        <v>342</v>
      </c>
      <c r="D136" s="173" t="s">
        <v>343</v>
      </c>
      <c r="E136" s="174" t="s">
        <v>6026</v>
      </c>
      <c r="F136" s="175" t="s">
        <v>6027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6028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6029</v>
      </c>
      <c r="F137" s="175" t="s">
        <v>6030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6031</v>
      </c>
    </row>
    <row r="138" spans="2:65" s="11" customFormat="1" ht="25.9" customHeight="1">
      <c r="B138" s="126"/>
      <c r="D138" s="127" t="s">
        <v>75</v>
      </c>
      <c r="E138" s="128" t="s">
        <v>5729</v>
      </c>
      <c r="F138" s="128" t="s">
        <v>5914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6032</v>
      </c>
      <c r="F139" s="140" t="s">
        <v>6033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6034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6035</v>
      </c>
      <c r="F140" s="140" t="s">
        <v>6036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6037</v>
      </c>
    </row>
    <row r="141" spans="2:65" s="1" customFormat="1" ht="24.25" customHeight="1">
      <c r="B141" s="32"/>
      <c r="C141" s="138" t="s">
        <v>365</v>
      </c>
      <c r="D141" s="138" t="s">
        <v>298</v>
      </c>
      <c r="E141" s="139" t="s">
        <v>6038</v>
      </c>
      <c r="F141" s="140" t="s">
        <v>6039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6040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6041</v>
      </c>
      <c r="F142" s="140" t="s">
        <v>6042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6043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6044</v>
      </c>
      <c r="F143" s="140" t="s">
        <v>6045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6046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6047</v>
      </c>
      <c r="F144" s="140" t="s">
        <v>6048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6049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6050</v>
      </c>
      <c r="F145" s="140" t="s">
        <v>6051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6052</v>
      </c>
    </row>
    <row r="146" spans="2:65" s="1" customFormat="1" ht="24.25" customHeight="1">
      <c r="B146" s="32"/>
      <c r="C146" s="138" t="s">
        <v>378</v>
      </c>
      <c r="D146" s="138" t="s">
        <v>298</v>
      </c>
      <c r="E146" s="139" t="s">
        <v>6053</v>
      </c>
      <c r="F146" s="140" t="s">
        <v>5822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6054</v>
      </c>
    </row>
    <row r="147" spans="2:65" s="11" customFormat="1" ht="25.9" customHeight="1">
      <c r="B147" s="126"/>
      <c r="D147" s="127" t="s">
        <v>75</v>
      </c>
      <c r="E147" s="128" t="s">
        <v>5768</v>
      </c>
      <c r="F147" s="128" t="s">
        <v>5730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5" customHeight="1">
      <c r="B148" s="32"/>
      <c r="C148" s="173" t="s">
        <v>393</v>
      </c>
      <c r="D148" s="173" t="s">
        <v>343</v>
      </c>
      <c r="E148" s="174" t="s">
        <v>6055</v>
      </c>
      <c r="F148" s="175" t="s">
        <v>6056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6057</v>
      </c>
    </row>
    <row r="149" spans="2:65" s="11" customFormat="1" ht="25.9" customHeight="1">
      <c r="B149" s="126"/>
      <c r="D149" s="127" t="s">
        <v>75</v>
      </c>
      <c r="E149" s="128" t="s">
        <v>5787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5" customHeight="1">
      <c r="B150" s="32"/>
      <c r="C150" s="138" t="s">
        <v>397</v>
      </c>
      <c r="D150" s="138" t="s">
        <v>298</v>
      </c>
      <c r="E150" s="139" t="s">
        <v>5998</v>
      </c>
      <c r="F150" s="140" t="s">
        <v>5999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6058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6001</v>
      </c>
      <c r="F151" s="140" t="s">
        <v>6002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3952</v>
      </c>
      <c r="BM151" s="149" t="s">
        <v>6059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6004</v>
      </c>
      <c r="F152" s="140" t="s">
        <v>6005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3952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3952</v>
      </c>
      <c r="BM152" s="149" t="s">
        <v>6060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 xr:uid="{00000000-0009-0000-0000-00000F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6061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004 - STA - Společná televizní anténa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36"/>
      <c r="G115" s="236"/>
      <c r="H115" s="236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27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12" t="str">
        <f>E13</f>
        <v>004 - STA - Společná televizní anténa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6062</v>
      </c>
      <c r="F129" s="175" t="s">
        <v>6063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6064</v>
      </c>
    </row>
    <row r="130" spans="2:65" s="1" customFormat="1" ht="24.25" customHeight="1">
      <c r="B130" s="32"/>
      <c r="C130" s="173" t="s">
        <v>85</v>
      </c>
      <c r="D130" s="173" t="s">
        <v>343</v>
      </c>
      <c r="E130" s="174" t="s">
        <v>6065</v>
      </c>
      <c r="F130" s="175" t="s">
        <v>6066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6067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6068</v>
      </c>
      <c r="F131" s="175" t="s">
        <v>6069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6070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6071</v>
      </c>
      <c r="F132" s="175" t="s">
        <v>6072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6073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6074</v>
      </c>
      <c r="F133" s="175" t="s">
        <v>6075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6076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6077</v>
      </c>
      <c r="F134" s="175" t="s">
        <v>6078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6079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6080</v>
      </c>
      <c r="F135" s="175" t="s">
        <v>6081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6082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6083</v>
      </c>
      <c r="F136" s="175" t="s">
        <v>6084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6085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6086</v>
      </c>
      <c r="F137" s="175" t="s">
        <v>6087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6088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6089</v>
      </c>
      <c r="F138" s="175" t="s">
        <v>6090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6091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6092</v>
      </c>
      <c r="F139" s="175" t="s">
        <v>6093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6094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6095</v>
      </c>
      <c r="F140" s="175" t="s">
        <v>6096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6097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6098</v>
      </c>
      <c r="F141" s="175" t="s">
        <v>6099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6100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6101</v>
      </c>
      <c r="F142" s="175" t="s">
        <v>6102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6103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6104</v>
      </c>
      <c r="F143" s="175" t="s">
        <v>6105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6106</v>
      </c>
    </row>
    <row r="144" spans="2:65" s="1" customFormat="1" ht="24.25" customHeight="1">
      <c r="B144" s="32"/>
      <c r="C144" s="173" t="s">
        <v>378</v>
      </c>
      <c r="D144" s="173" t="s">
        <v>343</v>
      </c>
      <c r="E144" s="174" t="s">
        <v>6107</v>
      </c>
      <c r="F144" s="175" t="s">
        <v>6108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6109</v>
      </c>
    </row>
    <row r="145" spans="2:65" s="11" customFormat="1" ht="25.9" customHeight="1">
      <c r="B145" s="126"/>
      <c r="D145" s="127" t="s">
        <v>75</v>
      </c>
      <c r="E145" s="128" t="s">
        <v>5729</v>
      </c>
      <c r="F145" s="128" t="s">
        <v>5914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6110</v>
      </c>
      <c r="F146" s="140" t="s">
        <v>6111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6112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6113</v>
      </c>
      <c r="F147" s="140" t="s">
        <v>6114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6115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6116</v>
      </c>
      <c r="F148" s="140" t="s">
        <v>6117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6118</v>
      </c>
    </row>
    <row r="149" spans="2:65" s="1" customFormat="1" ht="24.25" customHeight="1">
      <c r="B149" s="32"/>
      <c r="C149" s="138" t="s">
        <v>409</v>
      </c>
      <c r="D149" s="138" t="s">
        <v>298</v>
      </c>
      <c r="E149" s="139" t="s">
        <v>6119</v>
      </c>
      <c r="F149" s="140" t="s">
        <v>6120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6121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6122</v>
      </c>
      <c r="F150" s="140" t="s">
        <v>6123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6124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6125</v>
      </c>
      <c r="F151" s="140" t="s">
        <v>6126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6127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6128</v>
      </c>
      <c r="F152" s="140" t="s">
        <v>6129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6130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6131</v>
      </c>
      <c r="F153" s="140" t="s">
        <v>6132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6133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6134</v>
      </c>
      <c r="F154" s="140" t="s">
        <v>6135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6136</v>
      </c>
    </row>
    <row r="155" spans="2:65" s="11" customFormat="1" ht="25.9" customHeight="1">
      <c r="B155" s="126"/>
      <c r="D155" s="127" t="s">
        <v>75</v>
      </c>
      <c r="E155" s="128" t="s">
        <v>5768</v>
      </c>
      <c r="F155" s="128" t="s">
        <v>5730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6137</v>
      </c>
      <c r="F156" s="175" t="s">
        <v>6138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6139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3717</v>
      </c>
      <c r="F157" s="140" t="s">
        <v>5734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6140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6141</v>
      </c>
      <c r="F158" s="175" t="s">
        <v>6142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6143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3717</v>
      </c>
      <c r="F159" s="140" t="s">
        <v>5734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6144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5748</v>
      </c>
      <c r="F160" s="175" t="s">
        <v>5749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6145</v>
      </c>
    </row>
    <row r="161" spans="2:65" s="1" customFormat="1" ht="24.25" customHeight="1">
      <c r="B161" s="32"/>
      <c r="C161" s="138" t="s">
        <v>474</v>
      </c>
      <c r="D161" s="138" t="s">
        <v>298</v>
      </c>
      <c r="E161" s="139" t="s">
        <v>4079</v>
      </c>
      <c r="F161" s="140" t="s">
        <v>5751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6146</v>
      </c>
    </row>
    <row r="162" spans="2:65" s="1" customFormat="1" ht="24.25" customHeight="1">
      <c r="B162" s="32"/>
      <c r="C162" s="138" t="s">
        <v>479</v>
      </c>
      <c r="D162" s="138" t="s">
        <v>298</v>
      </c>
      <c r="E162" s="139" t="s">
        <v>6147</v>
      </c>
      <c r="F162" s="140" t="s">
        <v>6148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6149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5972</v>
      </c>
      <c r="F163" s="175" t="s">
        <v>5973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6150</v>
      </c>
    </row>
    <row r="164" spans="2:65" s="1" customFormat="1" ht="24.25" customHeight="1">
      <c r="B164" s="32"/>
      <c r="C164" s="138" t="s">
        <v>490</v>
      </c>
      <c r="D164" s="138" t="s">
        <v>298</v>
      </c>
      <c r="E164" s="139" t="s">
        <v>5778</v>
      </c>
      <c r="F164" s="140" t="s">
        <v>5779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6151</v>
      </c>
    </row>
    <row r="165" spans="2:65" s="1" customFormat="1" ht="24.25" customHeight="1">
      <c r="B165" s="32"/>
      <c r="C165" s="138" t="s">
        <v>497</v>
      </c>
      <c r="D165" s="138" t="s">
        <v>298</v>
      </c>
      <c r="E165" s="139" t="s">
        <v>6147</v>
      </c>
      <c r="F165" s="140" t="s">
        <v>6148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6152</v>
      </c>
    </row>
    <row r="166" spans="2:65" s="1" customFormat="1" ht="24.25" customHeight="1">
      <c r="B166" s="32"/>
      <c r="C166" s="173" t="s">
        <v>505</v>
      </c>
      <c r="D166" s="173" t="s">
        <v>343</v>
      </c>
      <c r="E166" s="174" t="s">
        <v>6153</v>
      </c>
      <c r="F166" s="175" t="s">
        <v>6154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6155</v>
      </c>
    </row>
    <row r="167" spans="2:65" s="1" customFormat="1" ht="24.25" customHeight="1">
      <c r="B167" s="32"/>
      <c r="C167" s="138" t="s">
        <v>512</v>
      </c>
      <c r="D167" s="138" t="s">
        <v>298</v>
      </c>
      <c r="E167" s="139" t="s">
        <v>6156</v>
      </c>
      <c r="F167" s="140" t="s">
        <v>6157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6158</v>
      </c>
    </row>
    <row r="168" spans="2:65" s="1" customFormat="1" ht="24.25" customHeight="1">
      <c r="B168" s="32"/>
      <c r="C168" s="173" t="s">
        <v>521</v>
      </c>
      <c r="D168" s="173" t="s">
        <v>343</v>
      </c>
      <c r="E168" s="174" t="s">
        <v>5976</v>
      </c>
      <c r="F168" s="175" t="s">
        <v>5977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6159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3301</v>
      </c>
      <c r="F169" s="140" t="s">
        <v>5756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6160</v>
      </c>
    </row>
    <row r="170" spans="2:65" s="1" customFormat="1" ht="24.25" customHeight="1">
      <c r="B170" s="32"/>
      <c r="C170" s="173" t="s">
        <v>531</v>
      </c>
      <c r="D170" s="173" t="s">
        <v>343</v>
      </c>
      <c r="E170" s="174" t="s">
        <v>5985</v>
      </c>
      <c r="F170" s="175" t="s">
        <v>5986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6161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3316</v>
      </c>
      <c r="F171" s="140" t="s">
        <v>5983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6162</v>
      </c>
    </row>
    <row r="172" spans="2:65" s="1" customFormat="1" ht="24.25" customHeight="1">
      <c r="B172" s="32"/>
      <c r="C172" s="173" t="s">
        <v>547</v>
      </c>
      <c r="D172" s="173" t="s">
        <v>343</v>
      </c>
      <c r="E172" s="174" t="s">
        <v>3358</v>
      </c>
      <c r="F172" s="175" t="s">
        <v>3359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6163</v>
      </c>
    </row>
    <row r="173" spans="2:65" s="1" customFormat="1" ht="24.25" customHeight="1">
      <c r="B173" s="32"/>
      <c r="C173" s="138" t="s">
        <v>552</v>
      </c>
      <c r="D173" s="138" t="s">
        <v>298</v>
      </c>
      <c r="E173" s="139" t="s">
        <v>3346</v>
      </c>
      <c r="F173" s="140" t="s">
        <v>5964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6164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6165</v>
      </c>
      <c r="F174" s="175" t="s">
        <v>6166</v>
      </c>
      <c r="G174" s="176" t="s">
        <v>3208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6167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 xr:uid="{00000000-0009-0000-0000-000010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30" customHeight="1">
      <c r="B13" s="32"/>
      <c r="E13" s="212" t="s">
        <v>6168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30" customHeight="1">
      <c r="B91" s="32"/>
      <c r="E91" s="212" t="str">
        <f>E13</f>
        <v>005 - ACS, INT, TÚ - interkom, systém elektronické kontroly vstupu, telefonní ústředna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6169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6170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6171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5832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5586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3007</v>
      </c>
      <c r="L120" s="32"/>
    </row>
    <row r="121" spans="2:20" s="1" customFormat="1" ht="30" customHeight="1">
      <c r="B121" s="32"/>
      <c r="E121" s="212" t="str">
        <f>E13</f>
        <v>005 - ACS, INT, TÚ - interkom, systém elektronické kontroly vstupu, telefonní ústředna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5593</v>
      </c>
      <c r="F130" s="128" t="s">
        <v>5835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6172</v>
      </c>
      <c r="F131" s="136" t="s">
        <v>6173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6174</v>
      </c>
      <c r="F132" s="175" t="s">
        <v>6175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6176</v>
      </c>
    </row>
    <row r="133" spans="2:65" s="1" customFormat="1" ht="24.25" customHeight="1">
      <c r="B133" s="32"/>
      <c r="C133" s="173" t="s">
        <v>85</v>
      </c>
      <c r="D133" s="173" t="s">
        <v>343</v>
      </c>
      <c r="E133" s="174" t="s">
        <v>6177</v>
      </c>
      <c r="F133" s="175" t="s">
        <v>6178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6179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6180</v>
      </c>
      <c r="F134" s="175" t="s">
        <v>6181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6182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6183</v>
      </c>
      <c r="F135" s="175" t="s">
        <v>6184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6185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6186</v>
      </c>
      <c r="F136" s="175" t="s">
        <v>6187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6188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6189</v>
      </c>
      <c r="F137" s="175" t="s">
        <v>6190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6191</v>
      </c>
    </row>
    <row r="138" spans="2:65" s="1" customFormat="1" ht="24.25" customHeight="1">
      <c r="B138" s="32"/>
      <c r="C138" s="173" t="s">
        <v>342</v>
      </c>
      <c r="D138" s="173" t="s">
        <v>343</v>
      </c>
      <c r="E138" s="174" t="s">
        <v>6192</v>
      </c>
      <c r="F138" s="175" t="s">
        <v>6193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6194</v>
      </c>
    </row>
    <row r="139" spans="2:65" s="1" customFormat="1" ht="24.25" customHeight="1">
      <c r="B139" s="32"/>
      <c r="C139" s="173" t="s">
        <v>347</v>
      </c>
      <c r="D139" s="173" t="s">
        <v>343</v>
      </c>
      <c r="E139" s="174" t="s">
        <v>6195</v>
      </c>
      <c r="F139" s="175" t="s">
        <v>6196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6197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6198</v>
      </c>
      <c r="F140" s="175" t="s">
        <v>6199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6200</v>
      </c>
    </row>
    <row r="141" spans="2:65" s="1" customFormat="1" ht="24.25" customHeight="1">
      <c r="B141" s="32"/>
      <c r="C141" s="173" t="s">
        <v>358</v>
      </c>
      <c r="D141" s="173" t="s">
        <v>343</v>
      </c>
      <c r="E141" s="174" t="s">
        <v>6201</v>
      </c>
      <c r="F141" s="175" t="s">
        <v>6202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6203</v>
      </c>
    </row>
    <row r="142" spans="2:65" s="11" customFormat="1" ht="22.9" customHeight="1">
      <c r="B142" s="126"/>
      <c r="D142" s="127" t="s">
        <v>75</v>
      </c>
      <c r="E142" s="136" t="s">
        <v>6204</v>
      </c>
      <c r="F142" s="136" t="s">
        <v>6205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6206</v>
      </c>
      <c r="F143" s="175" t="s">
        <v>6207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6208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6209</v>
      </c>
      <c r="F144" s="175" t="s">
        <v>6210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6211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6212</v>
      </c>
      <c r="F145" s="175" t="s">
        <v>6213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6214</v>
      </c>
    </row>
    <row r="146" spans="2:65" s="11" customFormat="1" ht="22.9" customHeight="1">
      <c r="B146" s="126"/>
      <c r="D146" s="127" t="s">
        <v>75</v>
      </c>
      <c r="E146" s="136" t="s">
        <v>6215</v>
      </c>
      <c r="F146" s="136" t="s">
        <v>6216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5" customHeight="1">
      <c r="B147" s="32"/>
      <c r="C147" s="173" t="s">
        <v>379</v>
      </c>
      <c r="D147" s="173" t="s">
        <v>343</v>
      </c>
      <c r="E147" s="174" t="s">
        <v>6217</v>
      </c>
      <c r="F147" s="175" t="s">
        <v>6218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6219</v>
      </c>
    </row>
    <row r="148" spans="2:65" s="1" customFormat="1" ht="24.25" customHeight="1">
      <c r="B148" s="32"/>
      <c r="C148" s="173" t="s">
        <v>385</v>
      </c>
      <c r="D148" s="173" t="s">
        <v>343</v>
      </c>
      <c r="E148" s="174" t="s">
        <v>6220</v>
      </c>
      <c r="F148" s="175" t="s">
        <v>6221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6222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5616</v>
      </c>
      <c r="F149" s="175" t="s">
        <v>5617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6223</v>
      </c>
    </row>
    <row r="150" spans="2:65" s="11" customFormat="1" ht="25.9" customHeight="1">
      <c r="B150" s="126"/>
      <c r="D150" s="127" t="s">
        <v>75</v>
      </c>
      <c r="E150" s="128" t="s">
        <v>5729</v>
      </c>
      <c r="F150" s="128" t="s">
        <v>5914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6224</v>
      </c>
      <c r="F151" s="140" t="s">
        <v>6225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6226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6227</v>
      </c>
      <c r="F152" s="140" t="s">
        <v>6228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6229</v>
      </c>
    </row>
    <row r="153" spans="2:65" s="1" customFormat="1" ht="24.25" customHeight="1">
      <c r="B153" s="32"/>
      <c r="C153" s="138" t="s">
        <v>402</v>
      </c>
      <c r="D153" s="138" t="s">
        <v>298</v>
      </c>
      <c r="E153" s="139" t="s">
        <v>6230</v>
      </c>
      <c r="F153" s="140" t="s">
        <v>6231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6232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3316</v>
      </c>
      <c r="F154" s="140" t="s">
        <v>5983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6233</v>
      </c>
    </row>
    <row r="155" spans="2:65" s="1" customFormat="1" ht="24.25" customHeight="1">
      <c r="B155" s="32"/>
      <c r="C155" s="138" t="s">
        <v>7</v>
      </c>
      <c r="D155" s="138" t="s">
        <v>298</v>
      </c>
      <c r="E155" s="139" t="s">
        <v>6234</v>
      </c>
      <c r="F155" s="140" t="s">
        <v>6235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6236</v>
      </c>
    </row>
    <row r="156" spans="2:65" s="1" customFormat="1" ht="24.25" customHeight="1">
      <c r="B156" s="32"/>
      <c r="C156" s="138" t="s">
        <v>422</v>
      </c>
      <c r="D156" s="138" t="s">
        <v>298</v>
      </c>
      <c r="E156" s="139" t="s">
        <v>6237</v>
      </c>
      <c r="F156" s="140" t="s">
        <v>6238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6239</v>
      </c>
    </row>
    <row r="157" spans="2:65" s="1" customFormat="1" ht="24.25" customHeight="1">
      <c r="B157" s="32"/>
      <c r="C157" s="138" t="s">
        <v>427</v>
      </c>
      <c r="D157" s="138" t="s">
        <v>298</v>
      </c>
      <c r="E157" s="139" t="s">
        <v>6240</v>
      </c>
      <c r="F157" s="140" t="s">
        <v>6241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6242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6243</v>
      </c>
      <c r="F158" s="140" t="s">
        <v>6244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6245</v>
      </c>
    </row>
    <row r="159" spans="2:65" s="1" customFormat="1" ht="24.25" customHeight="1">
      <c r="B159" s="32"/>
      <c r="C159" s="138" t="s">
        <v>445</v>
      </c>
      <c r="D159" s="138" t="s">
        <v>298</v>
      </c>
      <c r="E159" s="139" t="s">
        <v>6246</v>
      </c>
      <c r="F159" s="140" t="s">
        <v>6247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6248</v>
      </c>
    </row>
    <row r="160" spans="2:65" s="1" customFormat="1" ht="24.25" customHeight="1">
      <c r="B160" s="32"/>
      <c r="C160" s="138" t="s">
        <v>451</v>
      </c>
      <c r="D160" s="138" t="s">
        <v>298</v>
      </c>
      <c r="E160" s="139" t="s">
        <v>6249</v>
      </c>
      <c r="F160" s="140" t="s">
        <v>6250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6251</v>
      </c>
    </row>
    <row r="161" spans="2:65" s="1" customFormat="1" ht="24.25" customHeight="1">
      <c r="B161" s="32"/>
      <c r="C161" s="138" t="s">
        <v>457</v>
      </c>
      <c r="D161" s="138" t="s">
        <v>298</v>
      </c>
      <c r="E161" s="139" t="s">
        <v>6252</v>
      </c>
      <c r="F161" s="140" t="s">
        <v>6253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6254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6255</v>
      </c>
      <c r="F162" s="140" t="s">
        <v>6256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6257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6258</v>
      </c>
      <c r="F163" s="140" t="s">
        <v>6259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6260</v>
      </c>
    </row>
    <row r="164" spans="2:65" s="1" customFormat="1" ht="24.25" customHeight="1">
      <c r="B164" s="32"/>
      <c r="C164" s="138" t="s">
        <v>470</v>
      </c>
      <c r="D164" s="138" t="s">
        <v>298</v>
      </c>
      <c r="E164" s="139" t="s">
        <v>6261</v>
      </c>
      <c r="F164" s="140" t="s">
        <v>6262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6263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6264</v>
      </c>
      <c r="F165" s="140" t="s">
        <v>6265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6266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6267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006 - KS – Komunikační systém sestra – klient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36"/>
      <c r="G115" s="236"/>
      <c r="H115" s="236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27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12" t="str">
        <f>E13</f>
        <v>006 - KS – Komunikační systém sestra – klient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6268</v>
      </c>
      <c r="F129" s="175" t="s">
        <v>6269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6270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6271</v>
      </c>
      <c r="F130" s="175" t="s">
        <v>6272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6273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6274</v>
      </c>
      <c r="F131" s="175" t="s">
        <v>6275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6276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6277</v>
      </c>
      <c r="F132" s="175" t="s">
        <v>6278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6279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6280</v>
      </c>
      <c r="F133" s="175" t="s">
        <v>6281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6282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6283</v>
      </c>
      <c r="F134" s="175" t="s">
        <v>6284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6285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6286</v>
      </c>
      <c r="F135" s="175" t="s">
        <v>6287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6288</v>
      </c>
    </row>
    <row r="136" spans="2:65" s="1" customFormat="1" ht="24.25" customHeight="1">
      <c r="B136" s="32"/>
      <c r="C136" s="173" t="s">
        <v>347</v>
      </c>
      <c r="D136" s="173" t="s">
        <v>343</v>
      </c>
      <c r="E136" s="174" t="s">
        <v>6289</v>
      </c>
      <c r="F136" s="175" t="s">
        <v>6290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6291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6292</v>
      </c>
      <c r="F137" s="175" t="s">
        <v>6293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6294</v>
      </c>
    </row>
    <row r="138" spans="2:65" s="1" customFormat="1" ht="24.25" customHeight="1">
      <c r="B138" s="32"/>
      <c r="C138" s="173" t="s">
        <v>358</v>
      </c>
      <c r="D138" s="173" t="s">
        <v>343</v>
      </c>
      <c r="E138" s="174" t="s">
        <v>6295</v>
      </c>
      <c r="F138" s="175" t="s">
        <v>6296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6297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6298</v>
      </c>
      <c r="F139" s="175" t="s">
        <v>6299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6300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6301</v>
      </c>
      <c r="F140" s="175" t="s">
        <v>6302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6303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6304</v>
      </c>
      <c r="F141" s="175" t="s">
        <v>6305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6306</v>
      </c>
    </row>
    <row r="142" spans="2:65" s="1" customFormat="1" ht="24.25" customHeight="1">
      <c r="B142" s="32"/>
      <c r="C142" s="173" t="s">
        <v>379</v>
      </c>
      <c r="D142" s="173" t="s">
        <v>343</v>
      </c>
      <c r="E142" s="174" t="s">
        <v>6307</v>
      </c>
      <c r="F142" s="175" t="s">
        <v>6308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6309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6310</v>
      </c>
      <c r="F143" s="175" t="s">
        <v>6311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6312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6313</v>
      </c>
      <c r="F144" s="175" t="s">
        <v>6314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6315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6316</v>
      </c>
      <c r="F145" s="175" t="s">
        <v>6317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6318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6319</v>
      </c>
      <c r="F146" s="175" t="s">
        <v>6320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6321</v>
      </c>
    </row>
    <row r="147" spans="2:65" s="1" customFormat="1" ht="24.25" customHeight="1">
      <c r="B147" s="32"/>
      <c r="C147" s="173" t="s">
        <v>402</v>
      </c>
      <c r="D147" s="173" t="s">
        <v>343</v>
      </c>
      <c r="E147" s="174" t="s">
        <v>5899</v>
      </c>
      <c r="F147" s="175" t="s">
        <v>5900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6322</v>
      </c>
    </row>
    <row r="148" spans="2:65" s="1" customFormat="1" ht="24.25" customHeight="1">
      <c r="B148" s="32"/>
      <c r="C148" s="173" t="s">
        <v>409</v>
      </c>
      <c r="D148" s="173" t="s">
        <v>343</v>
      </c>
      <c r="E148" s="174" t="s">
        <v>5902</v>
      </c>
      <c r="F148" s="175" t="s">
        <v>5903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6323</v>
      </c>
    </row>
    <row r="149" spans="2:65" s="11" customFormat="1" ht="25.9" customHeight="1">
      <c r="B149" s="126"/>
      <c r="D149" s="127" t="s">
        <v>75</v>
      </c>
      <c r="E149" s="128" t="s">
        <v>5729</v>
      </c>
      <c r="F149" s="128" t="s">
        <v>5914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6324</v>
      </c>
      <c r="F150" s="140" t="s">
        <v>6325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6326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6327</v>
      </c>
      <c r="F151" s="140" t="s">
        <v>6328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6329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6330</v>
      </c>
      <c r="F152" s="140" t="s">
        <v>6331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6332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6333</v>
      </c>
      <c r="F153" s="140" t="s">
        <v>6334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6335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6336</v>
      </c>
      <c r="F154" s="140" t="s">
        <v>6337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6338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6339</v>
      </c>
      <c r="F155" s="140" t="s">
        <v>6340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6341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3301</v>
      </c>
      <c r="F156" s="140" t="s">
        <v>5756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6342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6343</v>
      </c>
      <c r="F157" s="140" t="s">
        <v>6344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6345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6346</v>
      </c>
      <c r="F158" s="140" t="s">
        <v>6347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6348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6349</v>
      </c>
      <c r="F159" s="140" t="s">
        <v>6350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6351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6352</v>
      </c>
      <c r="F160" s="140" t="s">
        <v>6353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6354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6355</v>
      </c>
      <c r="F161" s="140" t="s">
        <v>6356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6357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6358</v>
      </c>
      <c r="F162" s="140" t="s">
        <v>6359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6360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6361</v>
      </c>
      <c r="F163" s="140" t="s">
        <v>6362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6363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6364</v>
      </c>
      <c r="F164" s="140" t="s">
        <v>6365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6366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6367</v>
      </c>
      <c r="F165" s="140" t="s">
        <v>6368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6369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6370</v>
      </c>
      <c r="F166" s="140" t="s">
        <v>6371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6372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6373</v>
      </c>
      <c r="F167" s="140" t="s">
        <v>6374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6375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6376</v>
      </c>
      <c r="F168" s="140" t="s">
        <v>6377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6378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6379</v>
      </c>
      <c r="F169" s="140" t="s">
        <v>6380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6381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6382</v>
      </c>
      <c r="F170" s="140" t="s">
        <v>6383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6384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6385</v>
      </c>
      <c r="F171" s="140" t="s">
        <v>6386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6387</v>
      </c>
    </row>
    <row r="172" spans="2:65" s="1" customFormat="1" ht="24.25" customHeight="1">
      <c r="B172" s="32"/>
      <c r="C172" s="138" t="s">
        <v>552</v>
      </c>
      <c r="D172" s="138" t="s">
        <v>298</v>
      </c>
      <c r="E172" s="139" t="s">
        <v>6053</v>
      </c>
      <c r="F172" s="140" t="s">
        <v>5822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4517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6388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5945</v>
      </c>
      <c r="F173" s="140" t="s">
        <v>5946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6389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6390</v>
      </c>
      <c r="F174" s="140" t="s">
        <v>6391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6392</v>
      </c>
    </row>
    <row r="175" spans="2:65" s="11" customFormat="1" ht="25.9" customHeight="1">
      <c r="B175" s="126"/>
      <c r="D175" s="127" t="s">
        <v>75</v>
      </c>
      <c r="E175" s="128" t="s">
        <v>5768</v>
      </c>
      <c r="F175" s="128" t="s">
        <v>5730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6393</v>
      </c>
      <c r="F176" s="175" t="s">
        <v>6394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6395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3717</v>
      </c>
      <c r="F177" s="140" t="s">
        <v>5734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6396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3957</v>
      </c>
      <c r="F178" s="175" t="s">
        <v>3958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6397</v>
      </c>
    </row>
    <row r="179" spans="2:65" s="1" customFormat="1" ht="24.25" customHeight="1">
      <c r="B179" s="32"/>
      <c r="C179" s="138" t="s">
        <v>593</v>
      </c>
      <c r="D179" s="138" t="s">
        <v>298</v>
      </c>
      <c r="E179" s="139" t="s">
        <v>3502</v>
      </c>
      <c r="F179" s="140" t="s">
        <v>6398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6399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5968</v>
      </c>
      <c r="F180" s="175" t="s">
        <v>5969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6400</v>
      </c>
    </row>
    <row r="181" spans="2:65" s="1" customFormat="1" ht="24.25" customHeight="1">
      <c r="B181" s="32"/>
      <c r="C181" s="138" t="s">
        <v>603</v>
      </c>
      <c r="D181" s="138" t="s">
        <v>298</v>
      </c>
      <c r="E181" s="139" t="s">
        <v>4079</v>
      </c>
      <c r="F181" s="140" t="s">
        <v>5751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6401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5972</v>
      </c>
      <c r="F182" s="175" t="s">
        <v>5973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6402</v>
      </c>
    </row>
    <row r="183" spans="2:65" s="1" customFormat="1" ht="24.25" customHeight="1">
      <c r="B183" s="32"/>
      <c r="C183" s="138" t="s">
        <v>614</v>
      </c>
      <c r="D183" s="138" t="s">
        <v>298</v>
      </c>
      <c r="E183" s="139" t="s">
        <v>4079</v>
      </c>
      <c r="F183" s="140" t="s">
        <v>5751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6403</v>
      </c>
    </row>
    <row r="184" spans="2:65" s="1" customFormat="1" ht="24.25" customHeight="1">
      <c r="B184" s="32"/>
      <c r="C184" s="173" t="s">
        <v>620</v>
      </c>
      <c r="D184" s="173" t="s">
        <v>343</v>
      </c>
      <c r="E184" s="174" t="s">
        <v>5976</v>
      </c>
      <c r="F184" s="175" t="s">
        <v>5977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6404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3301</v>
      </c>
      <c r="F185" s="140" t="s">
        <v>5756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6405</v>
      </c>
    </row>
    <row r="186" spans="2:65" s="1" customFormat="1" ht="24.25" customHeight="1">
      <c r="B186" s="32"/>
      <c r="C186" s="173" t="s">
        <v>632</v>
      </c>
      <c r="D186" s="173" t="s">
        <v>343</v>
      </c>
      <c r="E186" s="174" t="s">
        <v>5980</v>
      </c>
      <c r="F186" s="175" t="s">
        <v>5981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6406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3316</v>
      </c>
      <c r="F187" s="140" t="s">
        <v>5983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6407</v>
      </c>
    </row>
    <row r="188" spans="2:65" s="1" customFormat="1" ht="24.25" customHeight="1">
      <c r="B188" s="32"/>
      <c r="C188" s="173" t="s">
        <v>695</v>
      </c>
      <c r="D188" s="173" t="s">
        <v>343</v>
      </c>
      <c r="E188" s="174" t="s">
        <v>5985</v>
      </c>
      <c r="F188" s="175" t="s">
        <v>5986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6408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3316</v>
      </c>
      <c r="F189" s="140" t="s">
        <v>5983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6409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96"/>
  <sheetViews>
    <sheetView showGridLines="0" view="pageBreakPreview" topLeftCell="A2052" zoomScaleNormal="100" zoomScaleSheetLayoutView="100" workbookViewId="0">
      <selection activeCell="H2061" sqref="H206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12" t="s">
        <v>194</v>
      </c>
      <c r="F9" s="248"/>
      <c r="G9" s="248"/>
      <c r="H9" s="248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44" t="s">
        <v>1</v>
      </c>
      <c r="F27" s="244"/>
      <c r="G27" s="244"/>
      <c r="H27" s="244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4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5" customHeight="1">
      <c r="B40" s="32"/>
      <c r="L40" s="32"/>
    </row>
    <row r="41" spans="2:56" ht="14.5" customHeight="1">
      <c r="B41" s="20"/>
      <c r="L41" s="20"/>
    </row>
    <row r="42" spans="2:56" ht="14.5" customHeight="1">
      <c r="B42" s="20"/>
      <c r="L42" s="20"/>
    </row>
    <row r="43" spans="2:56" ht="14.5" customHeight="1">
      <c r="B43" s="20"/>
      <c r="L43" s="20"/>
    </row>
    <row r="44" spans="2:56" ht="14.5" customHeight="1">
      <c r="B44" s="20"/>
      <c r="L44" s="20"/>
    </row>
    <row r="45" spans="2:56" ht="14.5" customHeight="1">
      <c r="B45" s="20"/>
      <c r="L45" s="20"/>
    </row>
    <row r="46" spans="2:56" ht="14.5" customHeight="1">
      <c r="B46" s="20"/>
      <c r="L46" s="20"/>
    </row>
    <row r="47" spans="2:56" ht="14.5" customHeight="1">
      <c r="B47" s="20"/>
      <c r="L47" s="20"/>
    </row>
    <row r="48" spans="2:56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 xml:space="preserve">SO 01 - Pobytová odlehčovací služba 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49" t="str">
        <f>E7</f>
        <v>Pobytová odlehčovací služba Zábřeh - Sušilova</v>
      </c>
      <c r="F133" s="250"/>
      <c r="G133" s="250"/>
      <c r="H133" s="250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12" t="str">
        <f>E9</f>
        <v xml:space="preserve">SO 01 - Pobytová odlehčovací služba </v>
      </c>
      <c r="F135" s="248"/>
      <c r="G135" s="248"/>
      <c r="H135" s="248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5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5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2529.9245553899996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5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5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5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5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5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5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5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5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5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5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5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5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5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5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5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5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5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5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0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5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5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5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0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0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0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0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5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0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0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5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5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0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5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5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5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5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5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0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0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5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5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0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0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0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0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0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0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5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0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20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0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0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0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0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0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0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0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0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0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5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5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0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0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0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0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0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0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5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5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5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5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0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0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0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0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0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0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5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5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5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5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5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5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5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5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5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5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5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5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5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5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5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5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5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5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5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5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5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5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5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5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5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5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5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5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5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5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5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5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5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5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5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5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5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5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5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138.12243372999998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5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5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0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5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5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5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5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5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5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5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5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5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5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5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5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5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5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5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5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5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5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5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5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5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5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5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5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5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5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5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5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5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5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5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5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5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5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5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5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5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5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5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5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5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5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5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5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5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5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5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5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5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5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5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5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5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5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5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5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5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5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5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5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5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5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5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5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5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5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5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5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5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5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5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5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5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5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5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5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5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5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4.2598916000000004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5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128.91999999999999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0.9630323999999999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 t="s">
        <v>2118</v>
      </c>
      <c r="H1936" s="155">
        <v>128.91999999999999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128.91999999999999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128.91999999999999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5" customHeight="1">
      <c r="B1939" s="32"/>
      <c r="C1939" s="173" t="s">
        <v>2119</v>
      </c>
      <c r="D1939" s="173" t="s">
        <v>343</v>
      </c>
      <c r="E1939" s="174" t="s">
        <v>2120</v>
      </c>
      <c r="F1939" s="175" t="s">
        <v>2121</v>
      </c>
      <c r="G1939" s="176" t="s">
        <v>339</v>
      </c>
      <c r="H1939" s="177">
        <v>311.81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1.9706392000000001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2122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2123</v>
      </c>
      <c r="H1940" s="155">
        <v>311.81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311.81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311.81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5" customHeight="1">
      <c r="B1943" s="32"/>
      <c r="C1943" s="138" t="s">
        <v>2124</v>
      </c>
      <c r="D1943" s="138" t="s">
        <v>298</v>
      </c>
      <c r="E1943" s="139" t="s">
        <v>2125</v>
      </c>
      <c r="F1943" s="140" t="s">
        <v>2126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2127</v>
      </c>
    </row>
    <row r="1944" spans="2:65" s="1" customFormat="1" ht="24.25" customHeight="1">
      <c r="B1944" s="32"/>
      <c r="C1944" s="173" t="s">
        <v>2128</v>
      </c>
      <c r="D1944" s="173" t="s">
        <v>343</v>
      </c>
      <c r="E1944" s="174" t="s">
        <v>2129</v>
      </c>
      <c r="F1944" s="175" t="s">
        <v>2130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2131</v>
      </c>
    </row>
    <row r="1945" spans="2:65" s="1" customFormat="1" ht="24.25" customHeight="1">
      <c r="B1945" s="32"/>
      <c r="C1945" s="173" t="s">
        <v>2132</v>
      </c>
      <c r="D1945" s="173" t="s">
        <v>343</v>
      </c>
      <c r="E1945" s="174" t="s">
        <v>2133</v>
      </c>
      <c r="F1945" s="175" t="s">
        <v>2130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2134</v>
      </c>
    </row>
    <row r="1946" spans="2:65" s="1" customFormat="1" ht="24.25" customHeight="1">
      <c r="B1946" s="32"/>
      <c r="C1946" s="173" t="s">
        <v>2135</v>
      </c>
      <c r="D1946" s="173" t="s">
        <v>343</v>
      </c>
      <c r="E1946" s="174" t="s">
        <v>2136</v>
      </c>
      <c r="F1946" s="175" t="s">
        <v>2137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2138</v>
      </c>
    </row>
    <row r="1947" spans="2:65" s="1" customFormat="1" ht="24.25" customHeight="1">
      <c r="B1947" s="32"/>
      <c r="C1947" s="173" t="s">
        <v>2139</v>
      </c>
      <c r="D1947" s="173" t="s">
        <v>343</v>
      </c>
      <c r="E1947" s="174" t="s">
        <v>2140</v>
      </c>
      <c r="F1947" s="175" t="s">
        <v>2141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2142</v>
      </c>
    </row>
    <row r="1948" spans="2:65" s="1" customFormat="1" ht="24.25" customHeight="1">
      <c r="B1948" s="32"/>
      <c r="C1948" s="173" t="s">
        <v>2143</v>
      </c>
      <c r="D1948" s="173" t="s">
        <v>343</v>
      </c>
      <c r="E1948" s="174" t="s">
        <v>2144</v>
      </c>
      <c r="F1948" s="175" t="s">
        <v>2145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2146</v>
      </c>
    </row>
    <row r="1949" spans="2:65" s="1" customFormat="1" ht="24.25" customHeight="1">
      <c r="B1949" s="32"/>
      <c r="C1949" s="173" t="s">
        <v>2147</v>
      </c>
      <c r="D1949" s="173" t="s">
        <v>343</v>
      </c>
      <c r="E1949" s="174" t="s">
        <v>2148</v>
      </c>
      <c r="F1949" s="175" t="s">
        <v>2149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2150</v>
      </c>
    </row>
    <row r="1950" spans="2:65" s="1" customFormat="1" ht="24.25" customHeight="1">
      <c r="B1950" s="32"/>
      <c r="C1950" s="173" t="s">
        <v>2151</v>
      </c>
      <c r="D1950" s="173" t="s">
        <v>343</v>
      </c>
      <c r="E1950" s="174" t="s">
        <v>2152</v>
      </c>
      <c r="F1950" s="175" t="s">
        <v>2149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2153</v>
      </c>
    </row>
    <row r="1951" spans="2:65" s="1" customFormat="1" ht="24.25" customHeight="1">
      <c r="B1951" s="32"/>
      <c r="C1951" s="173" t="s">
        <v>2154</v>
      </c>
      <c r="D1951" s="173" t="s">
        <v>343</v>
      </c>
      <c r="E1951" s="174" t="s">
        <v>2155</v>
      </c>
      <c r="F1951" s="175" t="s">
        <v>2156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2157</v>
      </c>
    </row>
    <row r="1952" spans="2:65" s="1" customFormat="1" ht="24.25" customHeight="1">
      <c r="B1952" s="32"/>
      <c r="C1952" s="173" t="s">
        <v>2158</v>
      </c>
      <c r="D1952" s="173" t="s">
        <v>343</v>
      </c>
      <c r="E1952" s="174" t="s">
        <v>2159</v>
      </c>
      <c r="F1952" s="175" t="s">
        <v>2160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2161</v>
      </c>
    </row>
    <row r="1953" spans="2:65" s="1" customFormat="1" ht="24.25" customHeight="1">
      <c r="B1953" s="32"/>
      <c r="C1953" s="173" t="s">
        <v>2162</v>
      </c>
      <c r="D1953" s="173" t="s">
        <v>343</v>
      </c>
      <c r="E1953" s="174" t="s">
        <v>2163</v>
      </c>
      <c r="F1953" s="175" t="s">
        <v>2160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2164</v>
      </c>
    </row>
    <row r="1954" spans="2:65" s="1" customFormat="1" ht="24.25" customHeight="1">
      <c r="B1954" s="32"/>
      <c r="C1954" s="173" t="s">
        <v>2165</v>
      </c>
      <c r="D1954" s="173" t="s">
        <v>343</v>
      </c>
      <c r="E1954" s="174" t="s">
        <v>2166</v>
      </c>
      <c r="F1954" s="175" t="s">
        <v>2160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2167</v>
      </c>
    </row>
    <row r="1955" spans="2:65" s="1" customFormat="1" ht="24.25" customHeight="1">
      <c r="B1955" s="32"/>
      <c r="C1955" s="138" t="s">
        <v>2168</v>
      </c>
      <c r="D1955" s="138" t="s">
        <v>298</v>
      </c>
      <c r="E1955" s="139" t="s">
        <v>2169</v>
      </c>
      <c r="F1955" s="140" t="s">
        <v>2170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2171</v>
      </c>
    </row>
    <row r="1956" spans="2:65" s="1" customFormat="1" ht="24.25" customHeight="1">
      <c r="B1956" s="32"/>
      <c r="C1956" s="173" t="s">
        <v>2172</v>
      </c>
      <c r="D1956" s="173" t="s">
        <v>343</v>
      </c>
      <c r="E1956" s="174" t="s">
        <v>2173</v>
      </c>
      <c r="F1956" s="175" t="s">
        <v>2174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2175</v>
      </c>
    </row>
    <row r="1957" spans="2:65" s="1" customFormat="1" ht="24.25" customHeight="1">
      <c r="B1957" s="32"/>
      <c r="C1957" s="173" t="s">
        <v>2176</v>
      </c>
      <c r="D1957" s="173" t="s">
        <v>343</v>
      </c>
      <c r="E1957" s="174" t="s">
        <v>2177</v>
      </c>
      <c r="F1957" s="175" t="s">
        <v>2178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2179</v>
      </c>
    </row>
    <row r="1958" spans="2:65" s="1" customFormat="1" ht="24.25" customHeight="1">
      <c r="B1958" s="32"/>
      <c r="C1958" s="173" t="s">
        <v>2180</v>
      </c>
      <c r="D1958" s="173" t="s">
        <v>343</v>
      </c>
      <c r="E1958" s="174" t="s">
        <v>2181</v>
      </c>
      <c r="F1958" s="175" t="s">
        <v>2178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2182</v>
      </c>
    </row>
    <row r="1959" spans="2:65" s="1" customFormat="1" ht="24.25" customHeight="1">
      <c r="B1959" s="32"/>
      <c r="C1959" s="173" t="s">
        <v>2183</v>
      </c>
      <c r="D1959" s="173" t="s">
        <v>343</v>
      </c>
      <c r="E1959" s="174" t="s">
        <v>2184</v>
      </c>
      <c r="F1959" s="175" t="s">
        <v>2178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2185</v>
      </c>
    </row>
    <row r="1960" spans="2:65" s="1" customFormat="1" ht="33" customHeight="1">
      <c r="B1960" s="32"/>
      <c r="C1960" s="173" t="s">
        <v>2186</v>
      </c>
      <c r="D1960" s="173" t="s">
        <v>343</v>
      </c>
      <c r="E1960" s="174" t="s">
        <v>2187</v>
      </c>
      <c r="F1960" s="175" t="s">
        <v>2188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2189</v>
      </c>
    </row>
    <row r="1961" spans="2:65" s="1" customFormat="1" ht="37.9" customHeight="1">
      <c r="B1961" s="32"/>
      <c r="C1961" s="173" t="s">
        <v>2190</v>
      </c>
      <c r="D1961" s="173" t="s">
        <v>343</v>
      </c>
      <c r="E1961" s="174" t="s">
        <v>2191</v>
      </c>
      <c r="F1961" s="175" t="s">
        <v>2192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2193</v>
      </c>
    </row>
    <row r="1962" spans="2:65" s="1" customFormat="1" ht="37.9" customHeight="1">
      <c r="B1962" s="32"/>
      <c r="C1962" s="173" t="s">
        <v>2194</v>
      </c>
      <c r="D1962" s="173" t="s">
        <v>343</v>
      </c>
      <c r="E1962" s="174" t="s">
        <v>2195</v>
      </c>
      <c r="F1962" s="175" t="s">
        <v>2192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2196</v>
      </c>
    </row>
    <row r="1963" spans="2:65" s="1" customFormat="1" ht="37.9" customHeight="1">
      <c r="B1963" s="32"/>
      <c r="C1963" s="173" t="s">
        <v>2197</v>
      </c>
      <c r="D1963" s="173" t="s">
        <v>343</v>
      </c>
      <c r="E1963" s="174" t="s">
        <v>2198</v>
      </c>
      <c r="F1963" s="175" t="s">
        <v>2199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2200</v>
      </c>
    </row>
    <row r="1964" spans="2:65" s="1" customFormat="1" ht="33" customHeight="1">
      <c r="B1964" s="32"/>
      <c r="C1964" s="173" t="s">
        <v>2201</v>
      </c>
      <c r="D1964" s="173" t="s">
        <v>343</v>
      </c>
      <c r="E1964" s="174" t="s">
        <v>2202</v>
      </c>
      <c r="F1964" s="175" t="s">
        <v>2203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2204</v>
      </c>
    </row>
    <row r="1965" spans="2:65" s="1" customFormat="1" ht="33" customHeight="1">
      <c r="B1965" s="32"/>
      <c r="C1965" s="173" t="s">
        <v>2205</v>
      </c>
      <c r="D1965" s="173" t="s">
        <v>343</v>
      </c>
      <c r="E1965" s="174" t="s">
        <v>2206</v>
      </c>
      <c r="F1965" s="175" t="s">
        <v>2203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2207</v>
      </c>
    </row>
    <row r="1966" spans="2:65" s="1" customFormat="1" ht="33" customHeight="1">
      <c r="B1966" s="32"/>
      <c r="C1966" s="173" t="s">
        <v>2208</v>
      </c>
      <c r="D1966" s="173" t="s">
        <v>343</v>
      </c>
      <c r="E1966" s="174" t="s">
        <v>2209</v>
      </c>
      <c r="F1966" s="175" t="s">
        <v>2203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2210</v>
      </c>
    </row>
    <row r="1967" spans="2:65" s="1" customFormat="1" ht="33" customHeight="1">
      <c r="B1967" s="32"/>
      <c r="C1967" s="173" t="s">
        <v>2211</v>
      </c>
      <c r="D1967" s="173" t="s">
        <v>343</v>
      </c>
      <c r="E1967" s="174" t="s">
        <v>2212</v>
      </c>
      <c r="F1967" s="175" t="s">
        <v>2203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2213</v>
      </c>
    </row>
    <row r="1968" spans="2:65" s="1" customFormat="1" ht="33" customHeight="1">
      <c r="B1968" s="32"/>
      <c r="C1968" s="173" t="s">
        <v>2214</v>
      </c>
      <c r="D1968" s="173" t="s">
        <v>343</v>
      </c>
      <c r="E1968" s="174" t="s">
        <v>2215</v>
      </c>
      <c r="F1968" s="175" t="s">
        <v>2203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2216</v>
      </c>
    </row>
    <row r="1969" spans="2:65" s="1" customFormat="1" ht="33" customHeight="1">
      <c r="B1969" s="32"/>
      <c r="C1969" s="173" t="s">
        <v>2217</v>
      </c>
      <c r="D1969" s="173" t="s">
        <v>343</v>
      </c>
      <c r="E1969" s="174" t="s">
        <v>2218</v>
      </c>
      <c r="F1969" s="175" t="s">
        <v>2203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2219</v>
      </c>
    </row>
    <row r="1970" spans="2:65" s="1" customFormat="1" ht="33" customHeight="1">
      <c r="B1970" s="32"/>
      <c r="C1970" s="173" t="s">
        <v>2220</v>
      </c>
      <c r="D1970" s="173" t="s">
        <v>343</v>
      </c>
      <c r="E1970" s="174" t="s">
        <v>2221</v>
      </c>
      <c r="F1970" s="175" t="s">
        <v>2222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2223</v>
      </c>
    </row>
    <row r="1971" spans="2:65" s="1" customFormat="1" ht="24.25" customHeight="1">
      <c r="B1971" s="32"/>
      <c r="C1971" s="173" t="s">
        <v>2224</v>
      </c>
      <c r="D1971" s="173" t="s">
        <v>343</v>
      </c>
      <c r="E1971" s="174" t="s">
        <v>2225</v>
      </c>
      <c r="F1971" s="175" t="s">
        <v>2226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2227</v>
      </c>
    </row>
    <row r="1972" spans="2:65" s="1" customFormat="1" ht="33" customHeight="1">
      <c r="B1972" s="32"/>
      <c r="C1972" s="173" t="s">
        <v>2228</v>
      </c>
      <c r="D1972" s="173" t="s">
        <v>343</v>
      </c>
      <c r="E1972" s="174" t="s">
        <v>2229</v>
      </c>
      <c r="F1972" s="175" t="s">
        <v>2203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2230</v>
      </c>
    </row>
    <row r="1973" spans="2:65" s="1" customFormat="1" ht="33" customHeight="1">
      <c r="B1973" s="32"/>
      <c r="C1973" s="173" t="s">
        <v>2231</v>
      </c>
      <c r="D1973" s="173" t="s">
        <v>343</v>
      </c>
      <c r="E1973" s="174" t="s">
        <v>2232</v>
      </c>
      <c r="F1973" s="175" t="s">
        <v>2203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2233</v>
      </c>
    </row>
    <row r="1974" spans="2:65" s="1" customFormat="1" ht="33" customHeight="1">
      <c r="B1974" s="32"/>
      <c r="C1974" s="173" t="s">
        <v>2234</v>
      </c>
      <c r="D1974" s="173" t="s">
        <v>343</v>
      </c>
      <c r="E1974" s="174" t="s">
        <v>2235</v>
      </c>
      <c r="F1974" s="175" t="s">
        <v>2203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2236</v>
      </c>
    </row>
    <row r="1975" spans="2:65" s="1" customFormat="1" ht="33" customHeight="1">
      <c r="B1975" s="32"/>
      <c r="C1975" s="173" t="s">
        <v>2237</v>
      </c>
      <c r="D1975" s="173" t="s">
        <v>343</v>
      </c>
      <c r="E1975" s="174" t="s">
        <v>2238</v>
      </c>
      <c r="F1975" s="175" t="s">
        <v>2203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2239</v>
      </c>
    </row>
    <row r="1976" spans="2:65" s="1" customFormat="1" ht="33" customHeight="1">
      <c r="B1976" s="32"/>
      <c r="C1976" s="173" t="s">
        <v>2240</v>
      </c>
      <c r="D1976" s="173" t="s">
        <v>343</v>
      </c>
      <c r="E1976" s="174" t="s">
        <v>2241</v>
      </c>
      <c r="F1976" s="175" t="s">
        <v>2203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2242</v>
      </c>
    </row>
    <row r="1977" spans="2:65" s="1" customFormat="1" ht="33" customHeight="1">
      <c r="B1977" s="32"/>
      <c r="C1977" s="173" t="s">
        <v>2243</v>
      </c>
      <c r="D1977" s="173" t="s">
        <v>343</v>
      </c>
      <c r="E1977" s="174" t="s">
        <v>2244</v>
      </c>
      <c r="F1977" s="175" t="s">
        <v>2203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2245</v>
      </c>
    </row>
    <row r="1978" spans="2:65" s="1" customFormat="1" ht="33" customHeight="1">
      <c r="B1978" s="32"/>
      <c r="C1978" s="173" t="s">
        <v>2246</v>
      </c>
      <c r="D1978" s="173" t="s">
        <v>343</v>
      </c>
      <c r="E1978" s="174" t="s">
        <v>2247</v>
      </c>
      <c r="F1978" s="175" t="s">
        <v>2203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2248</v>
      </c>
    </row>
    <row r="1979" spans="2:65" s="1" customFormat="1" ht="33" customHeight="1">
      <c r="B1979" s="32"/>
      <c r="C1979" s="173" t="s">
        <v>2249</v>
      </c>
      <c r="D1979" s="173" t="s">
        <v>343</v>
      </c>
      <c r="E1979" s="174" t="s">
        <v>2250</v>
      </c>
      <c r="F1979" s="175" t="s">
        <v>2251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2252</v>
      </c>
    </row>
    <row r="1980" spans="2:65" s="1" customFormat="1" ht="33" customHeight="1">
      <c r="B1980" s="32"/>
      <c r="C1980" s="173" t="s">
        <v>2253</v>
      </c>
      <c r="D1980" s="173" t="s">
        <v>343</v>
      </c>
      <c r="E1980" s="174" t="s">
        <v>2254</v>
      </c>
      <c r="F1980" s="175" t="s">
        <v>2251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2255</v>
      </c>
    </row>
    <row r="1981" spans="2:65" s="1" customFormat="1" ht="24.25" customHeight="1">
      <c r="B1981" s="32"/>
      <c r="C1981" s="173" t="s">
        <v>2256</v>
      </c>
      <c r="D1981" s="173" t="s">
        <v>343</v>
      </c>
      <c r="E1981" s="174" t="s">
        <v>2257</v>
      </c>
      <c r="F1981" s="175" t="s">
        <v>2258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2259</v>
      </c>
    </row>
    <row r="1982" spans="2:65" s="1" customFormat="1" ht="24.25" customHeight="1">
      <c r="B1982" s="32"/>
      <c r="C1982" s="173" t="s">
        <v>2260</v>
      </c>
      <c r="D1982" s="173" t="s">
        <v>343</v>
      </c>
      <c r="E1982" s="174" t="s">
        <v>2261</v>
      </c>
      <c r="F1982" s="175" t="s">
        <v>2258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2262</v>
      </c>
    </row>
    <row r="1983" spans="2:65" s="1" customFormat="1" ht="24.25" customHeight="1">
      <c r="B1983" s="32"/>
      <c r="C1983" s="173" t="s">
        <v>2263</v>
      </c>
      <c r="D1983" s="173" t="s">
        <v>343</v>
      </c>
      <c r="E1983" s="174" t="s">
        <v>2264</v>
      </c>
      <c r="F1983" s="175" t="s">
        <v>2258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2265</v>
      </c>
    </row>
    <row r="1984" spans="2:65" s="1" customFormat="1" ht="24.25" customHeight="1">
      <c r="B1984" s="32"/>
      <c r="C1984" s="138" t="s">
        <v>2266</v>
      </c>
      <c r="D1984" s="138" t="s">
        <v>298</v>
      </c>
      <c r="E1984" s="139" t="s">
        <v>2267</v>
      </c>
      <c r="F1984" s="140" t="s">
        <v>2268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2269</v>
      </c>
    </row>
    <row r="1985" spans="2:65" s="1" customFormat="1" ht="37.9" customHeight="1">
      <c r="B1985" s="32"/>
      <c r="C1985" s="173" t="s">
        <v>2270</v>
      </c>
      <c r="D1985" s="173" t="s">
        <v>343</v>
      </c>
      <c r="E1985" s="174" t="s">
        <v>2271</v>
      </c>
      <c r="F1985" s="175" t="s">
        <v>2272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2273</v>
      </c>
    </row>
    <row r="1986" spans="2:65" s="1" customFormat="1" ht="24.25" customHeight="1">
      <c r="B1986" s="32"/>
      <c r="C1986" s="138" t="s">
        <v>2274</v>
      </c>
      <c r="D1986" s="138" t="s">
        <v>298</v>
      </c>
      <c r="E1986" s="139" t="s">
        <v>2275</v>
      </c>
      <c r="F1986" s="140" t="s">
        <v>2276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2277</v>
      </c>
    </row>
    <row r="1987" spans="2:65" s="1" customFormat="1" ht="33" customHeight="1">
      <c r="B1987" s="32"/>
      <c r="C1987" s="173" t="s">
        <v>2278</v>
      </c>
      <c r="D1987" s="173" t="s">
        <v>343</v>
      </c>
      <c r="E1987" s="174" t="s">
        <v>2279</v>
      </c>
      <c r="F1987" s="175" t="s">
        <v>2280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2281</v>
      </c>
    </row>
    <row r="1988" spans="2:65" s="1" customFormat="1" ht="24.25" customHeight="1">
      <c r="B1988" s="32"/>
      <c r="C1988" s="138" t="s">
        <v>2282</v>
      </c>
      <c r="D1988" s="138" t="s">
        <v>298</v>
      </c>
      <c r="E1988" s="139" t="s">
        <v>2283</v>
      </c>
      <c r="F1988" s="140" t="s">
        <v>2284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2285</v>
      </c>
    </row>
    <row r="1989" spans="2:65" s="1" customFormat="1" ht="37.9" customHeight="1">
      <c r="B1989" s="32"/>
      <c r="C1989" s="173" t="s">
        <v>2286</v>
      </c>
      <c r="D1989" s="173" t="s">
        <v>343</v>
      </c>
      <c r="E1989" s="174" t="s">
        <v>2287</v>
      </c>
      <c r="F1989" s="175" t="s">
        <v>2288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2289</v>
      </c>
    </row>
    <row r="1990" spans="2:65" s="1" customFormat="1" ht="33" customHeight="1">
      <c r="B1990" s="32"/>
      <c r="C1990" s="173" t="s">
        <v>2290</v>
      </c>
      <c r="D1990" s="173" t="s">
        <v>343</v>
      </c>
      <c r="E1990" s="174" t="s">
        <v>2291</v>
      </c>
      <c r="F1990" s="175" t="s">
        <v>2292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2293</v>
      </c>
    </row>
    <row r="1991" spans="2:65" s="1" customFormat="1" ht="37.9" customHeight="1">
      <c r="B1991" s="32"/>
      <c r="C1991" s="173" t="s">
        <v>2294</v>
      </c>
      <c r="D1991" s="173" t="s">
        <v>343</v>
      </c>
      <c r="E1991" s="174" t="s">
        <v>2295</v>
      </c>
      <c r="F1991" s="175" t="s">
        <v>2288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2296</v>
      </c>
    </row>
    <row r="1992" spans="2:65" s="1" customFormat="1" ht="37.9" customHeight="1">
      <c r="B1992" s="32"/>
      <c r="C1992" s="173" t="s">
        <v>2297</v>
      </c>
      <c r="D1992" s="173" t="s">
        <v>343</v>
      </c>
      <c r="E1992" s="174" t="s">
        <v>2298</v>
      </c>
      <c r="F1992" s="175" t="s">
        <v>2299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2300</v>
      </c>
    </row>
    <row r="1993" spans="2:65" s="1" customFormat="1" ht="33" customHeight="1">
      <c r="B1993" s="32"/>
      <c r="C1993" s="173" t="s">
        <v>2301</v>
      </c>
      <c r="D1993" s="173" t="s">
        <v>343</v>
      </c>
      <c r="E1993" s="174" t="s">
        <v>2302</v>
      </c>
      <c r="F1993" s="175" t="s">
        <v>2303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2304</v>
      </c>
    </row>
    <row r="1994" spans="2:65" s="1" customFormat="1" ht="37.9" customHeight="1">
      <c r="B1994" s="32"/>
      <c r="C1994" s="173" t="s">
        <v>2305</v>
      </c>
      <c r="D1994" s="173" t="s">
        <v>343</v>
      </c>
      <c r="E1994" s="174" t="s">
        <v>2306</v>
      </c>
      <c r="F1994" s="175" t="s">
        <v>2307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2308</v>
      </c>
    </row>
    <row r="1995" spans="2:65" s="1" customFormat="1" ht="37.9" customHeight="1">
      <c r="B1995" s="32"/>
      <c r="C1995" s="173" t="s">
        <v>2309</v>
      </c>
      <c r="D1995" s="173" t="s">
        <v>343</v>
      </c>
      <c r="E1995" s="174" t="s">
        <v>2310</v>
      </c>
      <c r="F1995" s="175" t="s">
        <v>2311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2312</v>
      </c>
    </row>
    <row r="1996" spans="2:65" s="1" customFormat="1" ht="33" customHeight="1">
      <c r="B1996" s="32"/>
      <c r="C1996" s="173" t="s">
        <v>2313</v>
      </c>
      <c r="D1996" s="173" t="s">
        <v>343</v>
      </c>
      <c r="E1996" s="174" t="s">
        <v>2314</v>
      </c>
      <c r="F1996" s="175" t="s">
        <v>2315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2316</v>
      </c>
    </row>
    <row r="1997" spans="2:65" s="1" customFormat="1" ht="33" customHeight="1">
      <c r="B1997" s="32"/>
      <c r="C1997" s="173" t="s">
        <v>2317</v>
      </c>
      <c r="D1997" s="173" t="s">
        <v>343</v>
      </c>
      <c r="E1997" s="174" t="s">
        <v>2318</v>
      </c>
      <c r="F1997" s="175" t="s">
        <v>2315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2319</v>
      </c>
    </row>
    <row r="1998" spans="2:65" s="1" customFormat="1" ht="33" customHeight="1">
      <c r="B1998" s="32"/>
      <c r="C1998" s="173" t="s">
        <v>2320</v>
      </c>
      <c r="D1998" s="173" t="s">
        <v>343</v>
      </c>
      <c r="E1998" s="174" t="s">
        <v>2321</v>
      </c>
      <c r="F1998" s="175" t="s">
        <v>2322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2323</v>
      </c>
    </row>
    <row r="1999" spans="2:65" s="1" customFormat="1" ht="33" customHeight="1">
      <c r="B1999" s="32"/>
      <c r="C1999" s="138" t="s">
        <v>2324</v>
      </c>
      <c r="D1999" s="138" t="s">
        <v>298</v>
      </c>
      <c r="E1999" s="139" t="s">
        <v>2325</v>
      </c>
      <c r="F1999" s="140" t="s">
        <v>2326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2327</v>
      </c>
    </row>
    <row r="2000" spans="2:65" s="1" customFormat="1" ht="33" customHeight="1">
      <c r="B2000" s="32"/>
      <c r="C2000" s="173" t="s">
        <v>2328</v>
      </c>
      <c r="D2000" s="173" t="s">
        <v>343</v>
      </c>
      <c r="E2000" s="174" t="s">
        <v>2329</v>
      </c>
      <c r="F2000" s="175" t="s">
        <v>2330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2331</v>
      </c>
    </row>
    <row r="2001" spans="2:65" s="1" customFormat="1" ht="33" customHeight="1">
      <c r="B2001" s="32"/>
      <c r="C2001" s="173" t="s">
        <v>2332</v>
      </c>
      <c r="D2001" s="173" t="s">
        <v>343</v>
      </c>
      <c r="E2001" s="174" t="s">
        <v>2333</v>
      </c>
      <c r="F2001" s="175" t="s">
        <v>2330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2334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2335</v>
      </c>
      <c r="F2002" s="175" t="s">
        <v>2330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2336</v>
      </c>
    </row>
    <row r="2003" spans="2:65" s="1" customFormat="1" ht="33" customHeight="1">
      <c r="B2003" s="32"/>
      <c r="C2003" s="173" t="s">
        <v>2337</v>
      </c>
      <c r="D2003" s="173" t="s">
        <v>343</v>
      </c>
      <c r="E2003" s="174" t="s">
        <v>2338</v>
      </c>
      <c r="F2003" s="175" t="s">
        <v>2330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2339</v>
      </c>
    </row>
    <row r="2004" spans="2:65" s="1" customFormat="1" ht="33" customHeight="1">
      <c r="B2004" s="32"/>
      <c r="C2004" s="173" t="s">
        <v>2340</v>
      </c>
      <c r="D2004" s="173" t="s">
        <v>343</v>
      </c>
      <c r="E2004" s="174" t="s">
        <v>2341</v>
      </c>
      <c r="F2004" s="175" t="s">
        <v>2330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2342</v>
      </c>
    </row>
    <row r="2005" spans="2:65" s="1" customFormat="1" ht="33" customHeight="1">
      <c r="B2005" s="32"/>
      <c r="C2005" s="173" t="s">
        <v>2343</v>
      </c>
      <c r="D2005" s="173" t="s">
        <v>343</v>
      </c>
      <c r="E2005" s="174" t="s">
        <v>2344</v>
      </c>
      <c r="F2005" s="175" t="s">
        <v>2345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2346</v>
      </c>
    </row>
    <row r="2006" spans="2:65" s="1" customFormat="1" ht="33" customHeight="1">
      <c r="B2006" s="32"/>
      <c r="C2006" s="173" t="s">
        <v>2347</v>
      </c>
      <c r="D2006" s="173" t="s">
        <v>343</v>
      </c>
      <c r="E2006" s="174" t="s">
        <v>2348</v>
      </c>
      <c r="F2006" s="175" t="s">
        <v>2345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2349</v>
      </c>
    </row>
    <row r="2007" spans="2:65" s="1" customFormat="1" ht="33" customHeight="1">
      <c r="B2007" s="32"/>
      <c r="C2007" s="173" t="s">
        <v>2350</v>
      </c>
      <c r="D2007" s="173" t="s">
        <v>343</v>
      </c>
      <c r="E2007" s="174" t="s">
        <v>2351</v>
      </c>
      <c r="F2007" s="175" t="s">
        <v>2345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2352</v>
      </c>
    </row>
    <row r="2008" spans="2:65" s="1" customFormat="1" ht="33" customHeight="1">
      <c r="B2008" s="32"/>
      <c r="C2008" s="173" t="s">
        <v>2353</v>
      </c>
      <c r="D2008" s="173" t="s">
        <v>343</v>
      </c>
      <c r="E2008" s="174" t="s">
        <v>2354</v>
      </c>
      <c r="F2008" s="175" t="s">
        <v>2345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2355</v>
      </c>
    </row>
    <row r="2009" spans="2:65" s="1" customFormat="1" ht="33" customHeight="1">
      <c r="B2009" s="32"/>
      <c r="C2009" s="173" t="s">
        <v>2356</v>
      </c>
      <c r="D2009" s="173" t="s">
        <v>343</v>
      </c>
      <c r="E2009" s="174" t="s">
        <v>2357</v>
      </c>
      <c r="F2009" s="175" t="s">
        <v>2345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2358</v>
      </c>
    </row>
    <row r="2010" spans="2:65" s="1" customFormat="1" ht="33" customHeight="1">
      <c r="B2010" s="32"/>
      <c r="C2010" s="173" t="s">
        <v>2359</v>
      </c>
      <c r="D2010" s="173" t="s">
        <v>343</v>
      </c>
      <c r="E2010" s="174" t="s">
        <v>2360</v>
      </c>
      <c r="F2010" s="175" t="s">
        <v>2345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2361</v>
      </c>
    </row>
    <row r="2011" spans="2:65" s="1" customFormat="1" ht="33" customHeight="1">
      <c r="B2011" s="32"/>
      <c r="C2011" s="138" t="s">
        <v>2362</v>
      </c>
      <c r="D2011" s="138" t="s">
        <v>298</v>
      </c>
      <c r="E2011" s="139" t="s">
        <v>2363</v>
      </c>
      <c r="F2011" s="140" t="s">
        <v>2364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2365</v>
      </c>
    </row>
    <row r="2012" spans="2:65" s="1" customFormat="1" ht="24.25" customHeight="1">
      <c r="B2012" s="32"/>
      <c r="C2012" s="173" t="s">
        <v>2366</v>
      </c>
      <c r="D2012" s="173" t="s">
        <v>343</v>
      </c>
      <c r="E2012" s="174" t="s">
        <v>2367</v>
      </c>
      <c r="F2012" s="175" t="s">
        <v>2368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2369</v>
      </c>
    </row>
    <row r="2013" spans="2:65" s="1" customFormat="1" ht="21.75" customHeight="1">
      <c r="B2013" s="32"/>
      <c r="C2013" s="138" t="s">
        <v>2370</v>
      </c>
      <c r="D2013" s="138" t="s">
        <v>298</v>
      </c>
      <c r="E2013" s="139" t="s">
        <v>2371</v>
      </c>
      <c r="F2013" s="140" t="s">
        <v>2372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2373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2374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2375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5" customHeight="1">
      <c r="B2018" s="32"/>
      <c r="C2018" s="173" t="s">
        <v>2376</v>
      </c>
      <c r="D2018" s="173" t="s">
        <v>343</v>
      </c>
      <c r="E2018" s="174" t="s">
        <v>2377</v>
      </c>
      <c r="F2018" s="175" t="s">
        <v>2378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2379</v>
      </c>
    </row>
    <row r="2019" spans="2:65" s="1" customFormat="1" ht="24.25" customHeight="1">
      <c r="B2019" s="32"/>
      <c r="C2019" s="173" t="s">
        <v>2380</v>
      </c>
      <c r="D2019" s="173" t="s">
        <v>343</v>
      </c>
      <c r="E2019" s="174" t="s">
        <v>2381</v>
      </c>
      <c r="F2019" s="175" t="s">
        <v>2378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2382</v>
      </c>
    </row>
    <row r="2020" spans="2:65" s="1" customFormat="1" ht="21.75" customHeight="1">
      <c r="B2020" s="32"/>
      <c r="C2020" s="138" t="s">
        <v>2383</v>
      </c>
      <c r="D2020" s="138" t="s">
        <v>298</v>
      </c>
      <c r="E2020" s="139" t="s">
        <v>2384</v>
      </c>
      <c r="F2020" s="140" t="s">
        <v>2385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2386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2387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2388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5" customHeight="1">
      <c r="B2025" s="32"/>
      <c r="C2025" s="173" t="s">
        <v>2389</v>
      </c>
      <c r="D2025" s="173" t="s">
        <v>343</v>
      </c>
      <c r="E2025" s="174" t="s">
        <v>2390</v>
      </c>
      <c r="F2025" s="175" t="s">
        <v>2391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2392</v>
      </c>
    </row>
    <row r="2026" spans="2:65" s="1" customFormat="1" ht="24.25" customHeight="1">
      <c r="B2026" s="32"/>
      <c r="C2026" s="173" t="s">
        <v>2393</v>
      </c>
      <c r="D2026" s="173" t="s">
        <v>343</v>
      </c>
      <c r="E2026" s="174" t="s">
        <v>2394</v>
      </c>
      <c r="F2026" s="175" t="s">
        <v>2391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2395</v>
      </c>
    </row>
    <row r="2027" spans="2:65" s="1" customFormat="1" ht="24.25" customHeight="1">
      <c r="B2027" s="32"/>
      <c r="C2027" s="138" t="s">
        <v>2396</v>
      </c>
      <c r="D2027" s="138" t="s">
        <v>298</v>
      </c>
      <c r="E2027" s="139" t="s">
        <v>2397</v>
      </c>
      <c r="F2027" s="140" t="s">
        <v>2398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2399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2400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2401</v>
      </c>
      <c r="D2031" s="173" t="s">
        <v>343</v>
      </c>
      <c r="E2031" s="174" t="s">
        <v>2402</v>
      </c>
      <c r="F2031" s="175" t="s">
        <v>2403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2404</v>
      </c>
    </row>
    <row r="2032" spans="2:65" s="1" customFormat="1" ht="37.9" customHeight="1">
      <c r="B2032" s="32"/>
      <c r="C2032" s="173" t="s">
        <v>2405</v>
      </c>
      <c r="D2032" s="173" t="s">
        <v>343</v>
      </c>
      <c r="E2032" s="174" t="s">
        <v>2406</v>
      </c>
      <c r="F2032" s="175" t="s">
        <v>2407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2408</v>
      </c>
    </row>
    <row r="2033" spans="2:65" s="1" customFormat="1" ht="24.25" customHeight="1">
      <c r="B2033" s="32"/>
      <c r="C2033" s="138" t="s">
        <v>2409</v>
      </c>
      <c r="D2033" s="138" t="s">
        <v>298</v>
      </c>
      <c r="E2033" s="139" t="s">
        <v>2410</v>
      </c>
      <c r="F2033" s="140" t="s">
        <v>2411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2412</v>
      </c>
    </row>
    <row r="2034" spans="2:65" s="1" customFormat="1" ht="37.9" customHeight="1">
      <c r="B2034" s="32"/>
      <c r="C2034" s="173" t="s">
        <v>2413</v>
      </c>
      <c r="D2034" s="173" t="s">
        <v>343</v>
      </c>
      <c r="E2034" s="174" t="s">
        <v>2414</v>
      </c>
      <c r="F2034" s="175" t="s">
        <v>2415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2416</v>
      </c>
    </row>
    <row r="2035" spans="2:65" s="1" customFormat="1" ht="37.9" customHeight="1">
      <c r="B2035" s="32"/>
      <c r="C2035" s="173" t="s">
        <v>2417</v>
      </c>
      <c r="D2035" s="173" t="s">
        <v>343</v>
      </c>
      <c r="E2035" s="174" t="s">
        <v>2418</v>
      </c>
      <c r="F2035" s="175" t="s">
        <v>2419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2420</v>
      </c>
    </row>
    <row r="2036" spans="2:65" s="1" customFormat="1" ht="24.25" customHeight="1">
      <c r="B2036" s="32"/>
      <c r="C2036" s="138" t="s">
        <v>2421</v>
      </c>
      <c r="D2036" s="138" t="s">
        <v>298</v>
      </c>
      <c r="E2036" s="139" t="s">
        <v>2422</v>
      </c>
      <c r="F2036" s="140" t="s">
        <v>2423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2424</v>
      </c>
    </row>
    <row r="2037" spans="2:65" s="1" customFormat="1" ht="37.9" customHeight="1">
      <c r="B2037" s="32"/>
      <c r="C2037" s="173" t="s">
        <v>2425</v>
      </c>
      <c r="D2037" s="173" t="s">
        <v>343</v>
      </c>
      <c r="E2037" s="174" t="s">
        <v>2426</v>
      </c>
      <c r="F2037" s="175" t="s">
        <v>2427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2428</v>
      </c>
    </row>
    <row r="2038" spans="2:65" s="1" customFormat="1" ht="24.25" customHeight="1">
      <c r="B2038" s="32"/>
      <c r="C2038" s="138" t="s">
        <v>2429</v>
      </c>
      <c r="D2038" s="138" t="s">
        <v>298</v>
      </c>
      <c r="E2038" s="139" t="s">
        <v>2430</v>
      </c>
      <c r="F2038" s="140" t="s">
        <v>2431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2432</v>
      </c>
    </row>
    <row r="2039" spans="2:65" s="1" customFormat="1" ht="44.25" customHeight="1">
      <c r="B2039" s="32"/>
      <c r="C2039" s="173" t="s">
        <v>2433</v>
      </c>
      <c r="D2039" s="173" t="s">
        <v>343</v>
      </c>
      <c r="E2039" s="174" t="s">
        <v>2434</v>
      </c>
      <c r="F2039" s="175" t="s">
        <v>2435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2436</v>
      </c>
    </row>
    <row r="2040" spans="2:65" s="1" customFormat="1" ht="33" customHeight="1">
      <c r="B2040" s="32"/>
      <c r="C2040" s="138" t="s">
        <v>2437</v>
      </c>
      <c r="D2040" s="138" t="s">
        <v>298</v>
      </c>
      <c r="E2040" s="139" t="s">
        <v>2438</v>
      </c>
      <c r="F2040" s="140" t="s">
        <v>2439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2440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2441</v>
      </c>
      <c r="D2044" s="173" t="s">
        <v>343</v>
      </c>
      <c r="E2044" s="174" t="s">
        <v>2442</v>
      </c>
      <c r="F2044" s="175" t="s">
        <v>2443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2444</v>
      </c>
    </row>
    <row r="2045" spans="2:65" s="1" customFormat="1" ht="16.5" customHeight="1">
      <c r="B2045" s="32"/>
      <c r="C2045" s="138" t="s">
        <v>2445</v>
      </c>
      <c r="D2045" s="138" t="s">
        <v>298</v>
      </c>
      <c r="E2045" s="139" t="s">
        <v>2446</v>
      </c>
      <c r="F2045" s="140" t="s">
        <v>2447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2448</v>
      </c>
    </row>
    <row r="2046" spans="2:65" s="1" customFormat="1" ht="16.5" customHeight="1">
      <c r="B2046" s="32"/>
      <c r="C2046" s="138" t="s">
        <v>2449</v>
      </c>
      <c r="D2046" s="138" t="s">
        <v>298</v>
      </c>
      <c r="E2046" s="139" t="s">
        <v>2450</v>
      </c>
      <c r="F2046" s="140" t="s">
        <v>2451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2452</v>
      </c>
    </row>
    <row r="2047" spans="2:65" s="1" customFormat="1" ht="16.5" customHeight="1">
      <c r="B2047" s="32"/>
      <c r="C2047" s="138" t="s">
        <v>2453</v>
      </c>
      <c r="D2047" s="138" t="s">
        <v>298</v>
      </c>
      <c r="E2047" s="139" t="s">
        <v>2454</v>
      </c>
      <c r="F2047" s="140" t="s">
        <v>2455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2456</v>
      </c>
    </row>
    <row r="2048" spans="2:65" s="1" customFormat="1" ht="16.5" customHeight="1">
      <c r="B2048" s="32"/>
      <c r="C2048" s="138" t="s">
        <v>2457</v>
      </c>
      <c r="D2048" s="138" t="s">
        <v>298</v>
      </c>
      <c r="E2048" s="139" t="s">
        <v>2458</v>
      </c>
      <c r="F2048" s="140" t="s">
        <v>2459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2460</v>
      </c>
    </row>
    <row r="2049" spans="2:65" s="1" customFormat="1" ht="16.5" customHeight="1">
      <c r="B2049" s="32"/>
      <c r="C2049" s="138" t="s">
        <v>2461</v>
      </c>
      <c r="D2049" s="138" t="s">
        <v>298</v>
      </c>
      <c r="E2049" s="139" t="s">
        <v>2462</v>
      </c>
      <c r="F2049" s="140" t="s">
        <v>2463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2464</v>
      </c>
    </row>
    <row r="2050" spans="2:65" s="1" customFormat="1" ht="16.5" customHeight="1">
      <c r="B2050" s="32"/>
      <c r="C2050" s="138" t="s">
        <v>2465</v>
      </c>
      <c r="D2050" s="138" t="s">
        <v>298</v>
      </c>
      <c r="E2050" s="139" t="s">
        <v>2466</v>
      </c>
      <c r="F2050" s="140" t="s">
        <v>2467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2468</v>
      </c>
    </row>
    <row r="2051" spans="2:65" s="1" customFormat="1" ht="16.5" customHeight="1">
      <c r="B2051" s="32"/>
      <c r="C2051" s="138" t="s">
        <v>2469</v>
      </c>
      <c r="D2051" s="138" t="s">
        <v>298</v>
      </c>
      <c r="E2051" s="139" t="s">
        <v>2470</v>
      </c>
      <c r="F2051" s="140" t="s">
        <v>2471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2472</v>
      </c>
    </row>
    <row r="2052" spans="2:65" s="1" customFormat="1" ht="16.5" customHeight="1">
      <c r="B2052" s="32"/>
      <c r="C2052" s="138" t="s">
        <v>2473</v>
      </c>
      <c r="D2052" s="138" t="s">
        <v>298</v>
      </c>
      <c r="E2052" s="139" t="s">
        <v>2474</v>
      </c>
      <c r="F2052" s="140" t="s">
        <v>2475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2476</v>
      </c>
    </row>
    <row r="2053" spans="2:65" s="1" customFormat="1" ht="16.5" customHeight="1">
      <c r="B2053" s="32"/>
      <c r="C2053" s="138" t="s">
        <v>2477</v>
      </c>
      <c r="D2053" s="138" t="s">
        <v>298</v>
      </c>
      <c r="E2053" s="139" t="s">
        <v>2478</v>
      </c>
      <c r="F2053" s="140" t="s">
        <v>2479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2480</v>
      </c>
    </row>
    <row r="2054" spans="2:65" s="1" customFormat="1" ht="16.5" customHeight="1">
      <c r="B2054" s="32"/>
      <c r="C2054" s="138" t="s">
        <v>2481</v>
      </c>
      <c r="D2054" s="138" t="s">
        <v>298</v>
      </c>
      <c r="E2054" s="139" t="s">
        <v>2482</v>
      </c>
      <c r="F2054" s="140" t="s">
        <v>2483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2484</v>
      </c>
    </row>
    <row r="2055" spans="2:65" s="1" customFormat="1" ht="16.5" customHeight="1">
      <c r="B2055" s="32"/>
      <c r="C2055" s="138" t="s">
        <v>2485</v>
      </c>
      <c r="D2055" s="138" t="s">
        <v>298</v>
      </c>
      <c r="E2055" s="139" t="s">
        <v>2486</v>
      </c>
      <c r="F2055" s="140" t="s">
        <v>2487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2488</v>
      </c>
    </row>
    <row r="2056" spans="2:65" s="1" customFormat="1" ht="16.5" customHeight="1">
      <c r="B2056" s="32"/>
      <c r="C2056" s="138" t="s">
        <v>2489</v>
      </c>
      <c r="D2056" s="138" t="s">
        <v>298</v>
      </c>
      <c r="E2056" s="139" t="s">
        <v>2490</v>
      </c>
      <c r="F2056" s="140" t="s">
        <v>2491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2492</v>
      </c>
    </row>
    <row r="2057" spans="2:65" s="1" customFormat="1" ht="16.5" customHeight="1">
      <c r="B2057" s="32"/>
      <c r="C2057" s="138" t="s">
        <v>2493</v>
      </c>
      <c r="D2057" s="138" t="s">
        <v>298</v>
      </c>
      <c r="E2057" s="139" t="s">
        <v>2494</v>
      </c>
      <c r="F2057" s="140" t="s">
        <v>2495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2496</v>
      </c>
    </row>
    <row r="2058" spans="2:65" s="1" customFormat="1" ht="16.5" customHeight="1">
      <c r="B2058" s="32"/>
      <c r="C2058" s="138" t="s">
        <v>2497</v>
      </c>
      <c r="D2058" s="138" t="s">
        <v>298</v>
      </c>
      <c r="E2058" s="139" t="s">
        <v>2498</v>
      </c>
      <c r="F2058" s="140" t="s">
        <v>2499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2500</v>
      </c>
    </row>
    <row r="2059" spans="2:65" s="1" customFormat="1" ht="16.5" customHeight="1">
      <c r="B2059" s="32"/>
      <c r="C2059" s="138" t="s">
        <v>2501</v>
      </c>
      <c r="D2059" s="138" t="s">
        <v>298</v>
      </c>
      <c r="E2059" s="139" t="s">
        <v>2502</v>
      </c>
      <c r="F2059" s="140" t="s">
        <v>2503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2504</v>
      </c>
    </row>
    <row r="2060" spans="2:65" s="1" customFormat="1" ht="16.5" customHeight="1">
      <c r="B2060" s="32"/>
      <c r="C2060" s="138" t="s">
        <v>2505</v>
      </c>
      <c r="D2060" s="138" t="s">
        <v>298</v>
      </c>
      <c r="E2060" s="139" t="s">
        <v>2506</v>
      </c>
      <c r="F2060" s="140" t="s">
        <v>2507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2508</v>
      </c>
    </row>
    <row r="2061" spans="2:65" s="1" customFormat="1" ht="16.5" customHeight="1">
      <c r="B2061" s="32"/>
      <c r="C2061" s="138" t="s">
        <v>2509</v>
      </c>
      <c r="D2061" s="138" t="s">
        <v>298</v>
      </c>
      <c r="E2061" s="139" t="s">
        <v>2510</v>
      </c>
      <c r="F2061" s="140" t="s">
        <v>2511</v>
      </c>
      <c r="G2061" s="141" t="s">
        <v>1102</v>
      </c>
      <c r="H2061" s="142">
        <v>1</v>
      </c>
      <c r="I2061" s="143"/>
      <c r="J2061" s="144">
        <f t="shared" si="60"/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si="61"/>
        <v>0</v>
      </c>
      <c r="Q2061" s="147">
        <v>0</v>
      </c>
      <c r="R2061" s="147">
        <f t="shared" si="62"/>
        <v>0</v>
      </c>
      <c r="S2061" s="147">
        <v>0</v>
      </c>
      <c r="T2061" s="148">
        <f t="shared" si="63"/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si="64"/>
        <v>0</v>
      </c>
      <c r="BF2061" s="150">
        <f t="shared" si="65"/>
        <v>0</v>
      </c>
      <c r="BG2061" s="150">
        <f t="shared" si="66"/>
        <v>0</v>
      </c>
      <c r="BH2061" s="150">
        <f t="shared" si="67"/>
        <v>0</v>
      </c>
      <c r="BI2061" s="150">
        <f t="shared" si="68"/>
        <v>0</v>
      </c>
      <c r="BJ2061" s="17" t="s">
        <v>83</v>
      </c>
      <c r="BK2061" s="150">
        <f t="shared" si="69"/>
        <v>0</v>
      </c>
      <c r="BL2061" s="17" t="s">
        <v>378</v>
      </c>
      <c r="BM2061" s="149" t="s">
        <v>2512</v>
      </c>
    </row>
    <row r="2062" spans="2:65" s="1" customFormat="1" ht="16.5" customHeight="1">
      <c r="B2062" s="32"/>
      <c r="C2062" s="138" t="s">
        <v>2513</v>
      </c>
      <c r="D2062" s="138" t="s">
        <v>298</v>
      </c>
      <c r="E2062" s="139" t="s">
        <v>2514</v>
      </c>
      <c r="F2062" s="140" t="s">
        <v>2515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42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85</v>
      </c>
      <c r="BK2062" s="150">
        <f t="shared" si="69"/>
        <v>0</v>
      </c>
      <c r="BL2062" s="17" t="s">
        <v>378</v>
      </c>
      <c r="BM2062" s="149" t="s">
        <v>2516</v>
      </c>
    </row>
    <row r="2063" spans="2:65" s="1" customFormat="1" ht="24.25" customHeight="1">
      <c r="B2063" s="32"/>
      <c r="C2063" s="138" t="s">
        <v>2517</v>
      </c>
      <c r="D2063" s="138" t="s">
        <v>298</v>
      </c>
      <c r="E2063" s="139" t="s">
        <v>2518</v>
      </c>
      <c r="F2063" s="140" t="s">
        <v>2519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2520</v>
      </c>
    </row>
    <row r="2064" spans="2:65" s="11" customFormat="1" ht="22.9" customHeight="1">
      <c r="B2064" s="126"/>
      <c r="D2064" s="127" t="s">
        <v>75</v>
      </c>
      <c r="E2064" s="136" t="s">
        <v>2521</v>
      </c>
      <c r="F2064" s="136" t="s">
        <v>2522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2523</v>
      </c>
      <c r="D2065" s="138" t="s">
        <v>298</v>
      </c>
      <c r="E2065" s="139" t="s">
        <v>2524</v>
      </c>
      <c r="F2065" s="140" t="s">
        <v>2525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2526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2527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2528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2529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2530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2531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2532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2533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5" customHeight="1">
      <c r="B2075" s="32"/>
      <c r="C2075" s="173" t="s">
        <v>2534</v>
      </c>
      <c r="D2075" s="173" t="s">
        <v>343</v>
      </c>
      <c r="E2075" s="174" t="s">
        <v>2535</v>
      </c>
      <c r="F2075" s="175" t="s">
        <v>2536</v>
      </c>
      <c r="G2075" s="176" t="s">
        <v>1102</v>
      </c>
      <c r="H2075" s="177">
        <v>1</v>
      </c>
      <c r="I2075" s="178"/>
      <c r="J2075" s="179">
        <f t="shared" ref="J2075:J2082" si="7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71">O2075*H2075</f>
        <v>0</v>
      </c>
      <c r="Q2075" s="147">
        <v>0</v>
      </c>
      <c r="R2075" s="147">
        <f t="shared" ref="R2075:R2082" si="72">Q2075*H2075</f>
        <v>0</v>
      </c>
      <c r="S2075" s="147">
        <v>0</v>
      </c>
      <c r="T2075" s="148">
        <f t="shared" ref="T2075:T2082" si="7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74">IF(N2075="základní",J2075,0)</f>
        <v>0</v>
      </c>
      <c r="BF2075" s="150">
        <f t="shared" ref="BF2075:BF2082" si="75">IF(N2075="snížená",J2075,0)</f>
        <v>0</v>
      </c>
      <c r="BG2075" s="150">
        <f t="shared" ref="BG2075:BG2082" si="76">IF(N2075="zákl. přenesená",J2075,0)</f>
        <v>0</v>
      </c>
      <c r="BH2075" s="150">
        <f t="shared" ref="BH2075:BH2082" si="77">IF(N2075="sníž. přenesená",J2075,0)</f>
        <v>0</v>
      </c>
      <c r="BI2075" s="150">
        <f t="shared" ref="BI2075:BI2082" si="78">IF(N2075="nulová",J2075,0)</f>
        <v>0</v>
      </c>
      <c r="BJ2075" s="17" t="s">
        <v>83</v>
      </c>
      <c r="BK2075" s="150">
        <f t="shared" ref="BK2075:BK2082" si="79">ROUND(I2075*H2075,2)</f>
        <v>0</v>
      </c>
      <c r="BL2075" s="17" t="s">
        <v>378</v>
      </c>
      <c r="BM2075" s="149" t="s">
        <v>2537</v>
      </c>
    </row>
    <row r="2076" spans="2:65" s="1" customFormat="1" ht="24.25" customHeight="1">
      <c r="B2076" s="32"/>
      <c r="C2076" s="173" t="s">
        <v>2538</v>
      </c>
      <c r="D2076" s="173" t="s">
        <v>343</v>
      </c>
      <c r="E2076" s="174" t="s">
        <v>2539</v>
      </c>
      <c r="F2076" s="175" t="s">
        <v>2536</v>
      </c>
      <c r="G2076" s="176" t="s">
        <v>1102</v>
      </c>
      <c r="H2076" s="177">
        <v>1</v>
      </c>
      <c r="I2076" s="178"/>
      <c r="J2076" s="179">
        <f t="shared" si="7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71"/>
        <v>0</v>
      </c>
      <c r="Q2076" s="147">
        <v>0</v>
      </c>
      <c r="R2076" s="147">
        <f t="shared" si="72"/>
        <v>0</v>
      </c>
      <c r="S2076" s="147">
        <v>0</v>
      </c>
      <c r="T2076" s="148">
        <f t="shared" si="7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74"/>
        <v>0</v>
      </c>
      <c r="BF2076" s="150">
        <f t="shared" si="75"/>
        <v>0</v>
      </c>
      <c r="BG2076" s="150">
        <f t="shared" si="76"/>
        <v>0</v>
      </c>
      <c r="BH2076" s="150">
        <f t="shared" si="77"/>
        <v>0</v>
      </c>
      <c r="BI2076" s="150">
        <f t="shared" si="78"/>
        <v>0</v>
      </c>
      <c r="BJ2076" s="17" t="s">
        <v>83</v>
      </c>
      <c r="BK2076" s="150">
        <f t="shared" si="79"/>
        <v>0</v>
      </c>
      <c r="BL2076" s="17" t="s">
        <v>378</v>
      </c>
      <c r="BM2076" s="149" t="s">
        <v>2540</v>
      </c>
    </row>
    <row r="2077" spans="2:65" s="1" customFormat="1" ht="24.25" customHeight="1">
      <c r="B2077" s="32"/>
      <c r="C2077" s="173" t="s">
        <v>2541</v>
      </c>
      <c r="D2077" s="173" t="s">
        <v>343</v>
      </c>
      <c r="E2077" s="174" t="s">
        <v>2542</v>
      </c>
      <c r="F2077" s="175" t="s">
        <v>2536</v>
      </c>
      <c r="G2077" s="176" t="s">
        <v>1102</v>
      </c>
      <c r="H2077" s="177">
        <v>1</v>
      </c>
      <c r="I2077" s="178"/>
      <c r="J2077" s="179">
        <f t="shared" si="7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71"/>
        <v>0</v>
      </c>
      <c r="Q2077" s="147">
        <v>0</v>
      </c>
      <c r="R2077" s="147">
        <f t="shared" si="72"/>
        <v>0</v>
      </c>
      <c r="S2077" s="147">
        <v>0</v>
      </c>
      <c r="T2077" s="148">
        <f t="shared" si="7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74"/>
        <v>0</v>
      </c>
      <c r="BF2077" s="150">
        <f t="shared" si="75"/>
        <v>0</v>
      </c>
      <c r="BG2077" s="150">
        <f t="shared" si="76"/>
        <v>0</v>
      </c>
      <c r="BH2077" s="150">
        <f t="shared" si="77"/>
        <v>0</v>
      </c>
      <c r="BI2077" s="150">
        <f t="shared" si="78"/>
        <v>0</v>
      </c>
      <c r="BJ2077" s="17" t="s">
        <v>83</v>
      </c>
      <c r="BK2077" s="150">
        <f t="shared" si="79"/>
        <v>0</v>
      </c>
      <c r="BL2077" s="17" t="s">
        <v>378</v>
      </c>
      <c r="BM2077" s="149" t="s">
        <v>2543</v>
      </c>
    </row>
    <row r="2078" spans="2:65" s="1" customFormat="1" ht="24.25" customHeight="1">
      <c r="B2078" s="32"/>
      <c r="C2078" s="173" t="s">
        <v>2544</v>
      </c>
      <c r="D2078" s="173" t="s">
        <v>343</v>
      </c>
      <c r="E2078" s="174" t="s">
        <v>2545</v>
      </c>
      <c r="F2078" s="175" t="s">
        <v>7194</v>
      </c>
      <c r="G2078" s="176" t="s">
        <v>1102</v>
      </c>
      <c r="H2078" s="177">
        <v>1</v>
      </c>
      <c r="I2078" s="178"/>
      <c r="J2078" s="179">
        <f t="shared" si="7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71"/>
        <v>0</v>
      </c>
      <c r="Q2078" s="147">
        <v>0</v>
      </c>
      <c r="R2078" s="147">
        <f t="shared" si="72"/>
        <v>0</v>
      </c>
      <c r="S2078" s="147">
        <v>0</v>
      </c>
      <c r="T2078" s="148">
        <f t="shared" si="7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74"/>
        <v>0</v>
      </c>
      <c r="BF2078" s="150">
        <f t="shared" si="75"/>
        <v>0</v>
      </c>
      <c r="BG2078" s="150">
        <f t="shared" si="76"/>
        <v>0</v>
      </c>
      <c r="BH2078" s="150">
        <f t="shared" si="77"/>
        <v>0</v>
      </c>
      <c r="BI2078" s="150">
        <f t="shared" si="78"/>
        <v>0</v>
      </c>
      <c r="BJ2078" s="17" t="s">
        <v>83</v>
      </c>
      <c r="BK2078" s="150">
        <f t="shared" si="79"/>
        <v>0</v>
      </c>
      <c r="BL2078" s="17" t="s">
        <v>378</v>
      </c>
      <c r="BM2078" s="149" t="s">
        <v>2546</v>
      </c>
    </row>
    <row r="2079" spans="2:65" s="1" customFormat="1" ht="24.25" customHeight="1">
      <c r="B2079" s="32"/>
      <c r="C2079" s="173" t="s">
        <v>2547</v>
      </c>
      <c r="D2079" s="173" t="s">
        <v>343</v>
      </c>
      <c r="E2079" s="174" t="s">
        <v>2548</v>
      </c>
      <c r="F2079" s="175" t="s">
        <v>2536</v>
      </c>
      <c r="G2079" s="176" t="s">
        <v>1102</v>
      </c>
      <c r="H2079" s="177">
        <v>1</v>
      </c>
      <c r="I2079" s="178"/>
      <c r="J2079" s="179">
        <f t="shared" si="7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71"/>
        <v>0</v>
      </c>
      <c r="Q2079" s="147">
        <v>0</v>
      </c>
      <c r="R2079" s="147">
        <f t="shared" si="72"/>
        <v>0</v>
      </c>
      <c r="S2079" s="147">
        <v>0</v>
      </c>
      <c r="T2079" s="148">
        <f t="shared" si="7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74"/>
        <v>0</v>
      </c>
      <c r="BF2079" s="150">
        <f t="shared" si="75"/>
        <v>0</v>
      </c>
      <c r="BG2079" s="150">
        <f t="shared" si="76"/>
        <v>0</v>
      </c>
      <c r="BH2079" s="150">
        <f t="shared" si="77"/>
        <v>0</v>
      </c>
      <c r="BI2079" s="150">
        <f t="shared" si="78"/>
        <v>0</v>
      </c>
      <c r="BJ2079" s="17" t="s">
        <v>83</v>
      </c>
      <c r="BK2079" s="150">
        <f t="shared" si="79"/>
        <v>0</v>
      </c>
      <c r="BL2079" s="17" t="s">
        <v>378</v>
      </c>
      <c r="BM2079" s="149" t="s">
        <v>2549</v>
      </c>
    </row>
    <row r="2080" spans="2:65" s="1" customFormat="1" ht="24.25" customHeight="1">
      <c r="B2080" s="32"/>
      <c r="C2080" s="173" t="s">
        <v>2550</v>
      </c>
      <c r="D2080" s="173" t="s">
        <v>343</v>
      </c>
      <c r="E2080" s="174" t="s">
        <v>2551</v>
      </c>
      <c r="F2080" s="175" t="s">
        <v>2536</v>
      </c>
      <c r="G2080" s="176" t="s">
        <v>1102</v>
      </c>
      <c r="H2080" s="177">
        <v>1</v>
      </c>
      <c r="I2080" s="178"/>
      <c r="J2080" s="179">
        <f t="shared" si="7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71"/>
        <v>0</v>
      </c>
      <c r="Q2080" s="147">
        <v>0</v>
      </c>
      <c r="R2080" s="147">
        <f t="shared" si="72"/>
        <v>0</v>
      </c>
      <c r="S2080" s="147">
        <v>0</v>
      </c>
      <c r="T2080" s="148">
        <f t="shared" si="7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74"/>
        <v>0</v>
      </c>
      <c r="BF2080" s="150">
        <f t="shared" si="75"/>
        <v>0</v>
      </c>
      <c r="BG2080" s="150">
        <f t="shared" si="76"/>
        <v>0</v>
      </c>
      <c r="BH2080" s="150">
        <f t="shared" si="77"/>
        <v>0</v>
      </c>
      <c r="BI2080" s="150">
        <f t="shared" si="78"/>
        <v>0</v>
      </c>
      <c r="BJ2080" s="17" t="s">
        <v>83</v>
      </c>
      <c r="BK2080" s="150">
        <f t="shared" si="79"/>
        <v>0</v>
      </c>
      <c r="BL2080" s="17" t="s">
        <v>378</v>
      </c>
      <c r="BM2080" s="149" t="s">
        <v>2552</v>
      </c>
    </row>
    <row r="2081" spans="2:65" s="1" customFormat="1" ht="24.25" customHeight="1">
      <c r="B2081" s="32"/>
      <c r="C2081" s="173" t="s">
        <v>2553</v>
      </c>
      <c r="D2081" s="173" t="s">
        <v>343</v>
      </c>
      <c r="E2081" s="174" t="s">
        <v>2554</v>
      </c>
      <c r="F2081" s="175" t="s">
        <v>7195</v>
      </c>
      <c r="G2081" s="176" t="s">
        <v>1102</v>
      </c>
      <c r="H2081" s="177">
        <v>1</v>
      </c>
      <c r="I2081" s="178"/>
      <c r="J2081" s="179">
        <f t="shared" si="7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71"/>
        <v>0</v>
      </c>
      <c r="Q2081" s="147">
        <v>0</v>
      </c>
      <c r="R2081" s="147">
        <f t="shared" si="72"/>
        <v>0</v>
      </c>
      <c r="S2081" s="147">
        <v>0</v>
      </c>
      <c r="T2081" s="148">
        <f t="shared" si="7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74"/>
        <v>0</v>
      </c>
      <c r="BF2081" s="150">
        <f t="shared" si="75"/>
        <v>0</v>
      </c>
      <c r="BG2081" s="150">
        <f t="shared" si="76"/>
        <v>0</v>
      </c>
      <c r="BH2081" s="150">
        <f t="shared" si="77"/>
        <v>0</v>
      </c>
      <c r="BI2081" s="150">
        <f t="shared" si="78"/>
        <v>0</v>
      </c>
      <c r="BJ2081" s="17" t="s">
        <v>83</v>
      </c>
      <c r="BK2081" s="150">
        <f t="shared" si="79"/>
        <v>0</v>
      </c>
      <c r="BL2081" s="17" t="s">
        <v>378</v>
      </c>
      <c r="BM2081" s="149" t="s">
        <v>2555</v>
      </c>
    </row>
    <row r="2082" spans="2:65" s="1" customFormat="1" ht="24.25" customHeight="1">
      <c r="B2082" s="32"/>
      <c r="C2082" s="138" t="s">
        <v>2556</v>
      </c>
      <c r="D2082" s="138" t="s">
        <v>298</v>
      </c>
      <c r="E2082" s="139" t="s">
        <v>2557</v>
      </c>
      <c r="F2082" s="140" t="s">
        <v>2558</v>
      </c>
      <c r="G2082" s="141" t="s">
        <v>339</v>
      </c>
      <c r="H2082" s="142">
        <v>90</v>
      </c>
      <c r="I2082" s="143"/>
      <c r="J2082" s="144">
        <f t="shared" si="7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71"/>
        <v>0</v>
      </c>
      <c r="Q2082" s="147">
        <v>0</v>
      </c>
      <c r="R2082" s="147">
        <f t="shared" si="72"/>
        <v>0</v>
      </c>
      <c r="S2082" s="147">
        <v>0</v>
      </c>
      <c r="T2082" s="148">
        <f t="shared" si="7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74"/>
        <v>0</v>
      </c>
      <c r="BF2082" s="150">
        <f t="shared" si="75"/>
        <v>0</v>
      </c>
      <c r="BG2082" s="150">
        <f t="shared" si="76"/>
        <v>0</v>
      </c>
      <c r="BH2082" s="150">
        <f t="shared" si="77"/>
        <v>0</v>
      </c>
      <c r="BI2082" s="150">
        <f t="shared" si="78"/>
        <v>0</v>
      </c>
      <c r="BJ2082" s="17" t="s">
        <v>83</v>
      </c>
      <c r="BK2082" s="150">
        <f t="shared" si="79"/>
        <v>0</v>
      </c>
      <c r="BL2082" s="17" t="s">
        <v>107</v>
      </c>
      <c r="BM2082" s="149" t="s">
        <v>2559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2560</v>
      </c>
      <c r="D2086" s="173" t="s">
        <v>343</v>
      </c>
      <c r="E2086" s="174" t="s">
        <v>2561</v>
      </c>
      <c r="F2086" s="175" t="s">
        <v>2562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2563</v>
      </c>
    </row>
    <row r="2087" spans="2:65" s="1" customFormat="1" ht="24.25" customHeight="1">
      <c r="B2087" s="32"/>
      <c r="C2087" s="138" t="s">
        <v>2564</v>
      </c>
      <c r="D2087" s="138" t="s">
        <v>298</v>
      </c>
      <c r="E2087" s="139" t="s">
        <v>2565</v>
      </c>
      <c r="F2087" s="140" t="s">
        <v>2566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2567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2568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2569</v>
      </c>
      <c r="D2091" s="173" t="s">
        <v>343</v>
      </c>
      <c r="E2091" s="174" t="s">
        <v>2570</v>
      </c>
      <c r="F2091" s="175" t="s">
        <v>2571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2572</v>
      </c>
    </row>
    <row r="2092" spans="2:65" s="1" customFormat="1" ht="24.25" customHeight="1">
      <c r="B2092" s="32"/>
      <c r="C2092" s="138" t="s">
        <v>2573</v>
      </c>
      <c r="D2092" s="138" t="s">
        <v>298</v>
      </c>
      <c r="E2092" s="139" t="s">
        <v>2574</v>
      </c>
      <c r="F2092" s="140" t="s">
        <v>2575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2576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2577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5" customHeight="1">
      <c r="B2096" s="32"/>
      <c r="C2096" s="173" t="s">
        <v>2578</v>
      </c>
      <c r="D2096" s="173" t="s">
        <v>343</v>
      </c>
      <c r="E2096" s="174" t="s">
        <v>2579</v>
      </c>
      <c r="F2096" s="175" t="s">
        <v>2580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2581</v>
      </c>
    </row>
    <row r="2097" spans="2:65" s="1" customFormat="1" ht="24.25" customHeight="1">
      <c r="B2097" s="32"/>
      <c r="C2097" s="138" t="s">
        <v>2582</v>
      </c>
      <c r="D2097" s="138" t="s">
        <v>298</v>
      </c>
      <c r="E2097" s="139" t="s">
        <v>2583</v>
      </c>
      <c r="F2097" s="140" t="s">
        <v>2584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2585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2586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5" customHeight="1">
      <c r="B2101" s="32"/>
      <c r="C2101" s="173" t="s">
        <v>2587</v>
      </c>
      <c r="D2101" s="173" t="s">
        <v>343</v>
      </c>
      <c r="E2101" s="174" t="s">
        <v>2588</v>
      </c>
      <c r="F2101" s="175" t="s">
        <v>2589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2590</v>
      </c>
    </row>
    <row r="2102" spans="2:65" s="1" customFormat="1" ht="24.25" customHeight="1">
      <c r="B2102" s="32"/>
      <c r="C2102" s="138" t="s">
        <v>2591</v>
      </c>
      <c r="D2102" s="138" t="s">
        <v>298</v>
      </c>
      <c r="E2102" s="139" t="s">
        <v>2592</v>
      </c>
      <c r="F2102" s="140" t="s">
        <v>2593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2594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2595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2596</v>
      </c>
      <c r="D2106" s="173" t="s">
        <v>343</v>
      </c>
      <c r="E2106" s="174" t="s">
        <v>2597</v>
      </c>
      <c r="F2106" s="175" t="s">
        <v>2598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2599</v>
      </c>
    </row>
    <row r="2107" spans="2:65" s="12" customFormat="1">
      <c r="B2107" s="151"/>
      <c r="D2107" s="152" t="s">
        <v>304</v>
      </c>
      <c r="F2107" s="154" t="s">
        <v>2600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5" customHeight="1">
      <c r="B2108" s="32"/>
      <c r="C2108" s="138" t="s">
        <v>2601</v>
      </c>
      <c r="D2108" s="138" t="s">
        <v>298</v>
      </c>
      <c r="E2108" s="139" t="s">
        <v>2602</v>
      </c>
      <c r="F2108" s="140" t="s">
        <v>2603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2604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2605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2606</v>
      </c>
      <c r="D2112" s="173" t="s">
        <v>343</v>
      </c>
      <c r="E2112" s="174" t="s">
        <v>2607</v>
      </c>
      <c r="F2112" s="175" t="s">
        <v>2608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2609</v>
      </c>
    </row>
    <row r="2113" spans="2:65" s="12" customFormat="1">
      <c r="B2113" s="151"/>
      <c r="D2113" s="152" t="s">
        <v>304</v>
      </c>
      <c r="F2113" s="154" t="s">
        <v>2610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5" customHeight="1">
      <c r="B2114" s="32"/>
      <c r="C2114" s="138" t="s">
        <v>2611</v>
      </c>
      <c r="D2114" s="138" t="s">
        <v>298</v>
      </c>
      <c r="E2114" s="139" t="s">
        <v>2612</v>
      </c>
      <c r="F2114" s="140" t="s">
        <v>2613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2614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2615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2616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2617</v>
      </c>
      <c r="D2119" s="173" t="s">
        <v>343</v>
      </c>
      <c r="E2119" s="174" t="s">
        <v>2618</v>
      </c>
      <c r="F2119" s="175" t="s">
        <v>2619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2620</v>
      </c>
    </row>
    <row r="2120" spans="2:65" s="1" customFormat="1" ht="16.5" customHeight="1">
      <c r="B2120" s="32"/>
      <c r="C2120" s="173" t="s">
        <v>2621</v>
      </c>
      <c r="D2120" s="173" t="s">
        <v>343</v>
      </c>
      <c r="E2120" s="174" t="s">
        <v>2622</v>
      </c>
      <c r="F2120" s="175" t="s">
        <v>2623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2624</v>
      </c>
    </row>
    <row r="2121" spans="2:65" s="1" customFormat="1" ht="24.25" customHeight="1">
      <c r="B2121" s="32"/>
      <c r="C2121" s="138" t="s">
        <v>2625</v>
      </c>
      <c r="D2121" s="138" t="s">
        <v>298</v>
      </c>
      <c r="E2121" s="139" t="s">
        <v>2626</v>
      </c>
      <c r="F2121" s="140" t="s">
        <v>2627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2628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2629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2630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2631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2632</v>
      </c>
      <c r="D2127" s="173" t="s">
        <v>343</v>
      </c>
      <c r="E2127" s="174" t="s">
        <v>2633</v>
      </c>
      <c r="F2127" s="175" t="s">
        <v>2634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2635</v>
      </c>
    </row>
    <row r="2128" spans="2:65" s="1" customFormat="1" ht="16.5" customHeight="1">
      <c r="B2128" s="32"/>
      <c r="C2128" s="173" t="s">
        <v>2636</v>
      </c>
      <c r="D2128" s="173" t="s">
        <v>343</v>
      </c>
      <c r="E2128" s="174" t="s">
        <v>2637</v>
      </c>
      <c r="F2128" s="175" t="s">
        <v>2634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2638</v>
      </c>
    </row>
    <row r="2129" spans="2:65" s="1" customFormat="1" ht="16.5" customHeight="1">
      <c r="B2129" s="32"/>
      <c r="C2129" s="173" t="s">
        <v>2639</v>
      </c>
      <c r="D2129" s="173" t="s">
        <v>343</v>
      </c>
      <c r="E2129" s="174" t="s">
        <v>2640</v>
      </c>
      <c r="F2129" s="175" t="s">
        <v>2641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2642</v>
      </c>
    </row>
    <row r="2130" spans="2:65" s="1" customFormat="1" ht="24.25" customHeight="1">
      <c r="B2130" s="32"/>
      <c r="C2130" s="138" t="s">
        <v>2643</v>
      </c>
      <c r="D2130" s="138" t="s">
        <v>298</v>
      </c>
      <c r="E2130" s="139" t="s">
        <v>2644</v>
      </c>
      <c r="F2130" s="140" t="s">
        <v>2645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2646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2647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2648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2649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2650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2651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2652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2653</v>
      </c>
      <c r="D2139" s="173" t="s">
        <v>343</v>
      </c>
      <c r="E2139" s="174" t="s">
        <v>2654</v>
      </c>
      <c r="F2139" s="175" t="s">
        <v>2655</v>
      </c>
      <c r="G2139" s="176" t="s">
        <v>1102</v>
      </c>
      <c r="H2139" s="177">
        <v>2</v>
      </c>
      <c r="I2139" s="178"/>
      <c r="J2139" s="179">
        <f t="shared" ref="J2139:J2147" si="8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81">O2139*H2139</f>
        <v>0</v>
      </c>
      <c r="Q2139" s="147">
        <v>0</v>
      </c>
      <c r="R2139" s="147">
        <f t="shared" ref="R2139:R2147" si="82">Q2139*H2139</f>
        <v>0</v>
      </c>
      <c r="S2139" s="147">
        <v>0</v>
      </c>
      <c r="T2139" s="148">
        <f t="shared" ref="T2139:T2147" si="8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84">IF(N2139="základní",J2139,0)</f>
        <v>0</v>
      </c>
      <c r="BF2139" s="150">
        <f t="shared" ref="BF2139:BF2147" si="85">IF(N2139="snížená",J2139,0)</f>
        <v>0</v>
      </c>
      <c r="BG2139" s="150">
        <f t="shared" ref="BG2139:BG2147" si="86">IF(N2139="zákl. přenesená",J2139,0)</f>
        <v>0</v>
      </c>
      <c r="BH2139" s="150">
        <f t="shared" ref="BH2139:BH2147" si="87">IF(N2139="sníž. přenesená",J2139,0)</f>
        <v>0</v>
      </c>
      <c r="BI2139" s="150">
        <f t="shared" ref="BI2139:BI2147" si="88">IF(N2139="nulová",J2139,0)</f>
        <v>0</v>
      </c>
      <c r="BJ2139" s="17" t="s">
        <v>83</v>
      </c>
      <c r="BK2139" s="150">
        <f t="shared" ref="BK2139:BK2147" si="89">ROUND(I2139*H2139,2)</f>
        <v>0</v>
      </c>
      <c r="BL2139" s="17" t="s">
        <v>378</v>
      </c>
      <c r="BM2139" s="149" t="s">
        <v>2656</v>
      </c>
    </row>
    <row r="2140" spans="2:65" s="1" customFormat="1" ht="16.5" customHeight="1">
      <c r="B2140" s="32"/>
      <c r="C2140" s="173" t="s">
        <v>2657</v>
      </c>
      <c r="D2140" s="173" t="s">
        <v>343</v>
      </c>
      <c r="E2140" s="174" t="s">
        <v>2658</v>
      </c>
      <c r="F2140" s="175" t="s">
        <v>2659</v>
      </c>
      <c r="G2140" s="176" t="s">
        <v>1102</v>
      </c>
      <c r="H2140" s="177">
        <v>2</v>
      </c>
      <c r="I2140" s="178"/>
      <c r="J2140" s="179">
        <f t="shared" si="8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81"/>
        <v>0</v>
      </c>
      <c r="Q2140" s="147">
        <v>0</v>
      </c>
      <c r="R2140" s="147">
        <f t="shared" si="82"/>
        <v>0</v>
      </c>
      <c r="S2140" s="147">
        <v>0</v>
      </c>
      <c r="T2140" s="148">
        <f t="shared" si="8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84"/>
        <v>0</v>
      </c>
      <c r="BF2140" s="150">
        <f t="shared" si="85"/>
        <v>0</v>
      </c>
      <c r="BG2140" s="150">
        <f t="shared" si="86"/>
        <v>0</v>
      </c>
      <c r="BH2140" s="150">
        <f t="shared" si="87"/>
        <v>0</v>
      </c>
      <c r="BI2140" s="150">
        <f t="shared" si="88"/>
        <v>0</v>
      </c>
      <c r="BJ2140" s="17" t="s">
        <v>83</v>
      </c>
      <c r="BK2140" s="150">
        <f t="shared" si="89"/>
        <v>0</v>
      </c>
      <c r="BL2140" s="17" t="s">
        <v>378</v>
      </c>
      <c r="BM2140" s="149" t="s">
        <v>2660</v>
      </c>
    </row>
    <row r="2141" spans="2:65" s="1" customFormat="1" ht="16.5" customHeight="1">
      <c r="B2141" s="32"/>
      <c r="C2141" s="173" t="s">
        <v>2661</v>
      </c>
      <c r="D2141" s="173" t="s">
        <v>343</v>
      </c>
      <c r="E2141" s="174" t="s">
        <v>2662</v>
      </c>
      <c r="F2141" s="175" t="s">
        <v>2663</v>
      </c>
      <c r="G2141" s="176" t="s">
        <v>1102</v>
      </c>
      <c r="H2141" s="177">
        <v>1</v>
      </c>
      <c r="I2141" s="178"/>
      <c r="J2141" s="179">
        <f t="shared" si="8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81"/>
        <v>0</v>
      </c>
      <c r="Q2141" s="147">
        <v>0</v>
      </c>
      <c r="R2141" s="147">
        <f t="shared" si="82"/>
        <v>0</v>
      </c>
      <c r="S2141" s="147">
        <v>0</v>
      </c>
      <c r="T2141" s="148">
        <f t="shared" si="8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84"/>
        <v>0</v>
      </c>
      <c r="BF2141" s="150">
        <f t="shared" si="85"/>
        <v>0</v>
      </c>
      <c r="BG2141" s="150">
        <f t="shared" si="86"/>
        <v>0</v>
      </c>
      <c r="BH2141" s="150">
        <f t="shared" si="87"/>
        <v>0</v>
      </c>
      <c r="BI2141" s="150">
        <f t="shared" si="88"/>
        <v>0</v>
      </c>
      <c r="BJ2141" s="17" t="s">
        <v>83</v>
      </c>
      <c r="BK2141" s="150">
        <f t="shared" si="89"/>
        <v>0</v>
      </c>
      <c r="BL2141" s="17" t="s">
        <v>378</v>
      </c>
      <c r="BM2141" s="149" t="s">
        <v>2664</v>
      </c>
    </row>
    <row r="2142" spans="2:65" s="1" customFormat="1" ht="16.5" customHeight="1">
      <c r="B2142" s="32"/>
      <c r="C2142" s="173" t="s">
        <v>2665</v>
      </c>
      <c r="D2142" s="173" t="s">
        <v>343</v>
      </c>
      <c r="E2142" s="174" t="s">
        <v>2666</v>
      </c>
      <c r="F2142" s="175" t="s">
        <v>2667</v>
      </c>
      <c r="G2142" s="176" t="s">
        <v>1102</v>
      </c>
      <c r="H2142" s="177">
        <v>1</v>
      </c>
      <c r="I2142" s="178"/>
      <c r="J2142" s="179">
        <f t="shared" si="8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81"/>
        <v>0</v>
      </c>
      <c r="Q2142" s="147">
        <v>0</v>
      </c>
      <c r="R2142" s="147">
        <f t="shared" si="82"/>
        <v>0</v>
      </c>
      <c r="S2142" s="147">
        <v>0</v>
      </c>
      <c r="T2142" s="148">
        <f t="shared" si="8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84"/>
        <v>0</v>
      </c>
      <c r="BF2142" s="150">
        <f t="shared" si="85"/>
        <v>0</v>
      </c>
      <c r="BG2142" s="150">
        <f t="shared" si="86"/>
        <v>0</v>
      </c>
      <c r="BH2142" s="150">
        <f t="shared" si="87"/>
        <v>0</v>
      </c>
      <c r="BI2142" s="150">
        <f t="shared" si="88"/>
        <v>0</v>
      </c>
      <c r="BJ2142" s="17" t="s">
        <v>83</v>
      </c>
      <c r="BK2142" s="150">
        <f t="shared" si="89"/>
        <v>0</v>
      </c>
      <c r="BL2142" s="17" t="s">
        <v>378</v>
      </c>
      <c r="BM2142" s="149" t="s">
        <v>2668</v>
      </c>
    </row>
    <row r="2143" spans="2:65" s="1" customFormat="1" ht="16.5" customHeight="1">
      <c r="B2143" s="32"/>
      <c r="C2143" s="173" t="s">
        <v>2669</v>
      </c>
      <c r="D2143" s="173" t="s">
        <v>343</v>
      </c>
      <c r="E2143" s="174" t="s">
        <v>2670</v>
      </c>
      <c r="F2143" s="175" t="s">
        <v>2671</v>
      </c>
      <c r="G2143" s="176" t="s">
        <v>1102</v>
      </c>
      <c r="H2143" s="177">
        <v>1</v>
      </c>
      <c r="I2143" s="178"/>
      <c r="J2143" s="179">
        <f t="shared" si="8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81"/>
        <v>0</v>
      </c>
      <c r="Q2143" s="147">
        <v>0</v>
      </c>
      <c r="R2143" s="147">
        <f t="shared" si="82"/>
        <v>0</v>
      </c>
      <c r="S2143" s="147">
        <v>0</v>
      </c>
      <c r="T2143" s="148">
        <f t="shared" si="8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84"/>
        <v>0</v>
      </c>
      <c r="BF2143" s="150">
        <f t="shared" si="85"/>
        <v>0</v>
      </c>
      <c r="BG2143" s="150">
        <f t="shared" si="86"/>
        <v>0</v>
      </c>
      <c r="BH2143" s="150">
        <f t="shared" si="87"/>
        <v>0</v>
      </c>
      <c r="BI2143" s="150">
        <f t="shared" si="88"/>
        <v>0</v>
      </c>
      <c r="BJ2143" s="17" t="s">
        <v>83</v>
      </c>
      <c r="BK2143" s="150">
        <f t="shared" si="89"/>
        <v>0</v>
      </c>
      <c r="BL2143" s="17" t="s">
        <v>378</v>
      </c>
      <c r="BM2143" s="149" t="s">
        <v>2672</v>
      </c>
    </row>
    <row r="2144" spans="2:65" s="1" customFormat="1" ht="16.5" customHeight="1">
      <c r="B2144" s="32"/>
      <c r="C2144" s="173" t="s">
        <v>2673</v>
      </c>
      <c r="D2144" s="173" t="s">
        <v>343</v>
      </c>
      <c r="E2144" s="174" t="s">
        <v>2674</v>
      </c>
      <c r="F2144" s="175" t="s">
        <v>2675</v>
      </c>
      <c r="G2144" s="176" t="s">
        <v>1102</v>
      </c>
      <c r="H2144" s="177">
        <v>1</v>
      </c>
      <c r="I2144" s="178"/>
      <c r="J2144" s="179">
        <f t="shared" si="8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81"/>
        <v>0</v>
      </c>
      <c r="Q2144" s="147">
        <v>0</v>
      </c>
      <c r="R2144" s="147">
        <f t="shared" si="82"/>
        <v>0</v>
      </c>
      <c r="S2144" s="147">
        <v>0</v>
      </c>
      <c r="T2144" s="148">
        <f t="shared" si="8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84"/>
        <v>0</v>
      </c>
      <c r="BF2144" s="150">
        <f t="shared" si="85"/>
        <v>0</v>
      </c>
      <c r="BG2144" s="150">
        <f t="shared" si="86"/>
        <v>0</v>
      </c>
      <c r="BH2144" s="150">
        <f t="shared" si="87"/>
        <v>0</v>
      </c>
      <c r="BI2144" s="150">
        <f t="shared" si="88"/>
        <v>0</v>
      </c>
      <c r="BJ2144" s="17" t="s">
        <v>83</v>
      </c>
      <c r="BK2144" s="150">
        <f t="shared" si="89"/>
        <v>0</v>
      </c>
      <c r="BL2144" s="17" t="s">
        <v>378</v>
      </c>
      <c r="BM2144" s="149" t="s">
        <v>2676</v>
      </c>
    </row>
    <row r="2145" spans="2:65" s="1" customFormat="1" ht="24.25" customHeight="1">
      <c r="B2145" s="32"/>
      <c r="C2145" s="138" t="s">
        <v>2677</v>
      </c>
      <c r="D2145" s="138" t="s">
        <v>298</v>
      </c>
      <c r="E2145" s="139" t="s">
        <v>2678</v>
      </c>
      <c r="F2145" s="140" t="s">
        <v>2679</v>
      </c>
      <c r="G2145" s="141" t="s">
        <v>339</v>
      </c>
      <c r="H2145" s="142">
        <v>378.14</v>
      </c>
      <c r="I2145" s="143"/>
      <c r="J2145" s="144">
        <f t="shared" si="8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81"/>
        <v>0</v>
      </c>
      <c r="Q2145" s="147">
        <v>6.0000000000000002E-5</v>
      </c>
      <c r="R2145" s="147">
        <f t="shared" si="82"/>
        <v>2.2688400000000001E-2</v>
      </c>
      <c r="S2145" s="147">
        <v>0</v>
      </c>
      <c r="T2145" s="148">
        <f t="shared" si="8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84"/>
        <v>0</v>
      </c>
      <c r="BF2145" s="150">
        <f t="shared" si="85"/>
        <v>0</v>
      </c>
      <c r="BG2145" s="150">
        <f t="shared" si="86"/>
        <v>0</v>
      </c>
      <c r="BH2145" s="150">
        <f t="shared" si="87"/>
        <v>0</v>
      </c>
      <c r="BI2145" s="150">
        <f t="shared" si="88"/>
        <v>0</v>
      </c>
      <c r="BJ2145" s="17" t="s">
        <v>83</v>
      </c>
      <c r="BK2145" s="150">
        <f t="shared" si="89"/>
        <v>0</v>
      </c>
      <c r="BL2145" s="17" t="s">
        <v>378</v>
      </c>
      <c r="BM2145" s="149" t="s">
        <v>2680</v>
      </c>
    </row>
    <row r="2146" spans="2:65" s="1" customFormat="1" ht="24.25" customHeight="1">
      <c r="B2146" s="32"/>
      <c r="C2146" s="138" t="s">
        <v>2681</v>
      </c>
      <c r="D2146" s="138" t="s">
        <v>298</v>
      </c>
      <c r="E2146" s="139" t="s">
        <v>2682</v>
      </c>
      <c r="F2146" s="140" t="s">
        <v>2683</v>
      </c>
      <c r="G2146" s="141" t="s">
        <v>339</v>
      </c>
      <c r="H2146" s="142">
        <v>378.14</v>
      </c>
      <c r="I2146" s="143"/>
      <c r="J2146" s="144">
        <f t="shared" si="8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81"/>
        <v>0</v>
      </c>
      <c r="Q2146" s="147">
        <v>6.9999999999999994E-5</v>
      </c>
      <c r="R2146" s="147">
        <f t="shared" si="82"/>
        <v>2.6469799999999998E-2</v>
      </c>
      <c r="S2146" s="147">
        <v>0</v>
      </c>
      <c r="T2146" s="148">
        <f t="shared" si="8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84"/>
        <v>0</v>
      </c>
      <c r="BF2146" s="150">
        <f t="shared" si="85"/>
        <v>0</v>
      </c>
      <c r="BG2146" s="150">
        <f t="shared" si="86"/>
        <v>0</v>
      </c>
      <c r="BH2146" s="150">
        <f t="shared" si="87"/>
        <v>0</v>
      </c>
      <c r="BI2146" s="150">
        <f t="shared" si="88"/>
        <v>0</v>
      </c>
      <c r="BJ2146" s="17" t="s">
        <v>83</v>
      </c>
      <c r="BK2146" s="150">
        <f t="shared" si="89"/>
        <v>0</v>
      </c>
      <c r="BL2146" s="17" t="s">
        <v>378</v>
      </c>
      <c r="BM2146" s="149" t="s">
        <v>2684</v>
      </c>
    </row>
    <row r="2147" spans="2:65" s="1" customFormat="1" ht="24.25" customHeight="1">
      <c r="B2147" s="32"/>
      <c r="C2147" s="138" t="s">
        <v>2685</v>
      </c>
      <c r="D2147" s="138" t="s">
        <v>298</v>
      </c>
      <c r="E2147" s="139" t="s">
        <v>2686</v>
      </c>
      <c r="F2147" s="140" t="s">
        <v>2687</v>
      </c>
      <c r="G2147" s="141" t="s">
        <v>376</v>
      </c>
      <c r="H2147" s="142">
        <v>1</v>
      </c>
      <c r="I2147" s="143"/>
      <c r="J2147" s="144">
        <f t="shared" si="8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81"/>
        <v>0</v>
      </c>
      <c r="Q2147" s="147">
        <v>5.0000000000000002E-5</v>
      </c>
      <c r="R2147" s="147">
        <f t="shared" si="82"/>
        <v>5.0000000000000002E-5</v>
      </c>
      <c r="S2147" s="147">
        <v>0</v>
      </c>
      <c r="T2147" s="148">
        <f t="shared" si="8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84"/>
        <v>0</v>
      </c>
      <c r="BF2147" s="150">
        <f t="shared" si="85"/>
        <v>0</v>
      </c>
      <c r="BG2147" s="150">
        <f t="shared" si="86"/>
        <v>0</v>
      </c>
      <c r="BH2147" s="150">
        <f t="shared" si="87"/>
        <v>0</v>
      </c>
      <c r="BI2147" s="150">
        <f t="shared" si="88"/>
        <v>0</v>
      </c>
      <c r="BJ2147" s="17" t="s">
        <v>83</v>
      </c>
      <c r="BK2147" s="150">
        <f t="shared" si="89"/>
        <v>0</v>
      </c>
      <c r="BL2147" s="17" t="s">
        <v>378</v>
      </c>
      <c r="BM2147" s="149" t="s">
        <v>2688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2689</v>
      </c>
      <c r="D2151" s="173" t="s">
        <v>343</v>
      </c>
      <c r="E2151" s="174" t="s">
        <v>2690</v>
      </c>
      <c r="F2151" s="175" t="s">
        <v>2691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2692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2693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5" customHeight="1">
      <c r="B2155" s="32"/>
      <c r="C2155" s="138" t="s">
        <v>2694</v>
      </c>
      <c r="D2155" s="138" t="s">
        <v>298</v>
      </c>
      <c r="E2155" s="139" t="s">
        <v>2695</v>
      </c>
      <c r="F2155" s="140" t="s">
        <v>2696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2697</v>
      </c>
    </row>
    <row r="2156" spans="2:65" s="11" customFormat="1" ht="22.9" customHeight="1">
      <c r="B2156" s="126"/>
      <c r="D2156" s="127" t="s">
        <v>75</v>
      </c>
      <c r="E2156" s="136" t="s">
        <v>2698</v>
      </c>
      <c r="F2156" s="136" t="s">
        <v>2699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2700</v>
      </c>
      <c r="D2157" s="138" t="s">
        <v>298</v>
      </c>
      <c r="E2157" s="139" t="s">
        <v>2701</v>
      </c>
      <c r="F2157" s="140" t="s">
        <v>2702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2703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2704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2705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2706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2707</v>
      </c>
      <c r="D2163" s="138" t="s">
        <v>298</v>
      </c>
      <c r="E2163" s="139" t="s">
        <v>2708</v>
      </c>
      <c r="F2163" s="140" t="s">
        <v>2709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2710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2711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2712</v>
      </c>
      <c r="D2170" s="138" t="s">
        <v>298</v>
      </c>
      <c r="E2170" s="139" t="s">
        <v>2713</v>
      </c>
      <c r="F2170" s="140" t="s">
        <v>2714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2715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5" customHeight="1">
      <c r="B2176" s="32"/>
      <c r="C2176" s="138" t="s">
        <v>2716</v>
      </c>
      <c r="D2176" s="138" t="s">
        <v>298</v>
      </c>
      <c r="E2176" s="139" t="s">
        <v>2717</v>
      </c>
      <c r="F2176" s="140" t="s">
        <v>2718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2719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5" customHeight="1">
      <c r="B2180" s="32"/>
      <c r="C2180" s="173" t="s">
        <v>2720</v>
      </c>
      <c r="D2180" s="173" t="s">
        <v>343</v>
      </c>
      <c r="E2180" s="174" t="s">
        <v>2721</v>
      </c>
      <c r="F2180" s="175" t="s">
        <v>2722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2723</v>
      </c>
    </row>
    <row r="2181" spans="2:65" s="12" customFormat="1">
      <c r="B2181" s="151"/>
      <c r="D2181" s="152" t="s">
        <v>304</v>
      </c>
      <c r="F2181" s="154" t="s">
        <v>2724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2725</v>
      </c>
      <c r="D2182" s="138" t="s">
        <v>298</v>
      </c>
      <c r="E2182" s="139" t="s">
        <v>2726</v>
      </c>
      <c r="F2182" s="140" t="s">
        <v>2727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2728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2729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5" customHeight="1">
      <c r="B2186" s="32"/>
      <c r="C2186" s="173" t="s">
        <v>2730</v>
      </c>
      <c r="D2186" s="173" t="s">
        <v>343</v>
      </c>
      <c r="E2186" s="174" t="s">
        <v>2731</v>
      </c>
      <c r="F2186" s="175" t="s">
        <v>2732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2733</v>
      </c>
    </row>
    <row r="2187" spans="2:65" s="12" customFormat="1">
      <c r="B2187" s="151"/>
      <c r="D2187" s="152" t="s">
        <v>304</v>
      </c>
      <c r="F2187" s="154" t="s">
        <v>2734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2735</v>
      </c>
      <c r="D2188" s="138" t="s">
        <v>298</v>
      </c>
      <c r="E2188" s="139" t="s">
        <v>2736</v>
      </c>
      <c r="F2188" s="140" t="s">
        <v>2737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2738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2739</v>
      </c>
      <c r="D2192" s="173" t="s">
        <v>343</v>
      </c>
      <c r="E2192" s="174" t="s">
        <v>2740</v>
      </c>
      <c r="F2192" s="175" t="s">
        <v>2741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2742</v>
      </c>
    </row>
    <row r="2193" spans="2:65" s="12" customFormat="1">
      <c r="B2193" s="151"/>
      <c r="D2193" s="152" t="s">
        <v>304</v>
      </c>
      <c r="F2193" s="154" t="s">
        <v>2743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2744</v>
      </c>
      <c r="D2194" s="138" t="s">
        <v>298</v>
      </c>
      <c r="E2194" s="139" t="s">
        <v>2745</v>
      </c>
      <c r="F2194" s="140" t="s">
        <v>2746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2747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2748</v>
      </c>
      <c r="D2199" s="173" t="s">
        <v>343</v>
      </c>
      <c r="E2199" s="174" t="s">
        <v>2749</v>
      </c>
      <c r="F2199" s="175" t="s">
        <v>2750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2751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2752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2753</v>
      </c>
      <c r="D2204" s="173" t="s">
        <v>343</v>
      </c>
      <c r="E2204" s="174" t="s">
        <v>2754</v>
      </c>
      <c r="F2204" s="175" t="s">
        <v>2755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2756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2757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5" customHeight="1">
      <c r="B2209" s="32"/>
      <c r="C2209" s="138" t="s">
        <v>2758</v>
      </c>
      <c r="D2209" s="138" t="s">
        <v>298</v>
      </c>
      <c r="E2209" s="139" t="s">
        <v>2759</v>
      </c>
      <c r="F2209" s="140" t="s">
        <v>2760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2761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2762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2763</v>
      </c>
      <c r="D2213" s="138" t="s">
        <v>298</v>
      </c>
      <c r="E2213" s="139" t="s">
        <v>2764</v>
      </c>
      <c r="F2213" s="140" t="s">
        <v>2765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2766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2767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2768</v>
      </c>
      <c r="D2217" s="138" t="s">
        <v>298</v>
      </c>
      <c r="E2217" s="139" t="s">
        <v>2769</v>
      </c>
      <c r="F2217" s="140" t="s">
        <v>2770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2771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2772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5" customHeight="1">
      <c r="B2221" s="32"/>
      <c r="C2221" s="138" t="s">
        <v>2773</v>
      </c>
      <c r="D2221" s="138" t="s">
        <v>298</v>
      </c>
      <c r="E2221" s="139" t="s">
        <v>2774</v>
      </c>
      <c r="F2221" s="140" t="s">
        <v>2775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2776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2711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5" customHeight="1">
      <c r="B2228" s="32"/>
      <c r="C2228" s="138" t="s">
        <v>2777</v>
      </c>
      <c r="D2228" s="138" t="s">
        <v>298</v>
      </c>
      <c r="E2228" s="139" t="s">
        <v>2778</v>
      </c>
      <c r="F2228" s="140" t="s">
        <v>2779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2780</v>
      </c>
    </row>
    <row r="2229" spans="2:65" s="11" customFormat="1" ht="22.9" customHeight="1">
      <c r="B2229" s="126"/>
      <c r="D2229" s="127" t="s">
        <v>75</v>
      </c>
      <c r="E2229" s="136" t="s">
        <v>2781</v>
      </c>
      <c r="F2229" s="136" t="s">
        <v>2782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5" customHeight="1">
      <c r="B2230" s="32"/>
      <c r="C2230" s="138" t="s">
        <v>2783</v>
      </c>
      <c r="D2230" s="138" t="s">
        <v>298</v>
      </c>
      <c r="E2230" s="139" t="s">
        <v>2784</v>
      </c>
      <c r="F2230" s="140" t="s">
        <v>2785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2786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2787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5" customHeight="1">
      <c r="B2234" s="32"/>
      <c r="C2234" s="138" t="s">
        <v>2788</v>
      </c>
      <c r="D2234" s="138" t="s">
        <v>298</v>
      </c>
      <c r="E2234" s="139" t="s">
        <v>2789</v>
      </c>
      <c r="F2234" s="140" t="s">
        <v>2790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2791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2792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2793</v>
      </c>
      <c r="D2238" s="138" t="s">
        <v>298</v>
      </c>
      <c r="E2238" s="139" t="s">
        <v>2794</v>
      </c>
      <c r="F2238" s="140" t="s">
        <v>2795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2796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2787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2792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5" customHeight="1">
      <c r="B2243" s="32"/>
      <c r="C2243" s="138" t="s">
        <v>2797</v>
      </c>
      <c r="D2243" s="138" t="s">
        <v>298</v>
      </c>
      <c r="E2243" s="139" t="s">
        <v>2798</v>
      </c>
      <c r="F2243" s="140" t="s">
        <v>2799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2800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2801</v>
      </c>
      <c r="D2247" s="138" t="s">
        <v>298</v>
      </c>
      <c r="E2247" s="139" t="s">
        <v>2802</v>
      </c>
      <c r="F2247" s="140" t="s">
        <v>2803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2804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5" customHeight="1">
      <c r="B2251" s="32"/>
      <c r="C2251" s="138" t="s">
        <v>2805</v>
      </c>
      <c r="D2251" s="138" t="s">
        <v>298</v>
      </c>
      <c r="E2251" s="139" t="s">
        <v>2806</v>
      </c>
      <c r="F2251" s="140" t="s">
        <v>2807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2808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2809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2810</v>
      </c>
      <c r="D2255" s="138" t="s">
        <v>298</v>
      </c>
      <c r="E2255" s="139" t="s">
        <v>2811</v>
      </c>
      <c r="F2255" s="140" t="s">
        <v>2812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2813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5" customHeight="1">
      <c r="B2259" s="32"/>
      <c r="C2259" s="138" t="s">
        <v>2814</v>
      </c>
      <c r="D2259" s="138" t="s">
        <v>298</v>
      </c>
      <c r="E2259" s="139" t="s">
        <v>2815</v>
      </c>
      <c r="F2259" s="140" t="s">
        <v>2816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2817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5" customHeight="1">
      <c r="B2263" s="32"/>
      <c r="C2263" s="138" t="s">
        <v>2818</v>
      </c>
      <c r="D2263" s="138" t="s">
        <v>298</v>
      </c>
      <c r="E2263" s="139" t="s">
        <v>2819</v>
      </c>
      <c r="F2263" s="140" t="s">
        <v>2820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2821</v>
      </c>
    </row>
    <row r="2264" spans="2:65" s="11" customFormat="1" ht="22.9" customHeight="1">
      <c r="B2264" s="126"/>
      <c r="D2264" s="127" t="s">
        <v>75</v>
      </c>
      <c r="E2264" s="136" t="s">
        <v>2822</v>
      </c>
      <c r="F2264" s="136" t="s">
        <v>2823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2824</v>
      </c>
      <c r="D2265" s="138" t="s">
        <v>298</v>
      </c>
      <c r="E2265" s="139" t="s">
        <v>2825</v>
      </c>
      <c r="F2265" s="140" t="s">
        <v>2826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2827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2828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2829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5" customHeight="1">
      <c r="B2270" s="32"/>
      <c r="C2270" s="138" t="s">
        <v>2830</v>
      </c>
      <c r="D2270" s="138" t="s">
        <v>298</v>
      </c>
      <c r="E2270" s="139" t="s">
        <v>2831</v>
      </c>
      <c r="F2270" s="140" t="s">
        <v>2832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2833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2834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2835</v>
      </c>
      <c r="D2274" s="138" t="s">
        <v>298</v>
      </c>
      <c r="E2274" s="139" t="s">
        <v>2836</v>
      </c>
      <c r="F2274" s="140" t="s">
        <v>2837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2838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2834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2839</v>
      </c>
      <c r="D2278" s="138" t="s">
        <v>298</v>
      </c>
      <c r="E2278" s="139" t="s">
        <v>2840</v>
      </c>
      <c r="F2278" s="140" t="s">
        <v>2841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2842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2843</v>
      </c>
      <c r="D2282" s="173" t="s">
        <v>343</v>
      </c>
      <c r="E2282" s="174" t="s">
        <v>2844</v>
      </c>
      <c r="F2282" s="175" t="s">
        <v>2845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2846</v>
      </c>
    </row>
    <row r="2283" spans="2:65" s="12" customFormat="1">
      <c r="B2283" s="151"/>
      <c r="D2283" s="152" t="s">
        <v>304</v>
      </c>
      <c r="F2283" s="154" t="s">
        <v>2847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5" customHeight="1">
      <c r="B2284" s="32"/>
      <c r="C2284" s="138" t="s">
        <v>2848</v>
      </c>
      <c r="D2284" s="138" t="s">
        <v>298</v>
      </c>
      <c r="E2284" s="139" t="s">
        <v>2849</v>
      </c>
      <c r="F2284" s="140" t="s">
        <v>2850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2851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5" customHeight="1">
      <c r="B2288" s="32"/>
      <c r="C2288" s="173" t="s">
        <v>2852</v>
      </c>
      <c r="D2288" s="173" t="s">
        <v>343</v>
      </c>
      <c r="E2288" s="174" t="s">
        <v>2853</v>
      </c>
      <c r="F2288" s="175" t="s">
        <v>2854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2855</v>
      </c>
    </row>
    <row r="2289" spans="2:65" s="12" customFormat="1">
      <c r="B2289" s="151"/>
      <c r="D2289" s="152" t="s">
        <v>304</v>
      </c>
      <c r="F2289" s="154" t="s">
        <v>2856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5" customHeight="1">
      <c r="B2290" s="32"/>
      <c r="C2290" s="138" t="s">
        <v>2857</v>
      </c>
      <c r="D2290" s="138" t="s">
        <v>298</v>
      </c>
      <c r="E2290" s="139" t="s">
        <v>2858</v>
      </c>
      <c r="F2290" s="140" t="s">
        <v>2859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2860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2861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5" customHeight="1">
      <c r="B2294" s="32"/>
      <c r="C2294" s="173" t="s">
        <v>2862</v>
      </c>
      <c r="D2294" s="173" t="s">
        <v>343</v>
      </c>
      <c r="E2294" s="174" t="s">
        <v>2853</v>
      </c>
      <c r="F2294" s="175" t="s">
        <v>2854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2863</v>
      </c>
    </row>
    <row r="2295" spans="2:65" s="12" customFormat="1">
      <c r="B2295" s="151"/>
      <c r="D2295" s="152" t="s">
        <v>304</v>
      </c>
      <c r="F2295" s="154" t="s">
        <v>2864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2865</v>
      </c>
      <c r="D2296" s="138" t="s">
        <v>298</v>
      </c>
      <c r="E2296" s="139" t="s">
        <v>2866</v>
      </c>
      <c r="F2296" s="140" t="s">
        <v>2867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2868</v>
      </c>
    </row>
    <row r="2297" spans="2:65" s="1" customFormat="1" ht="16.5" customHeight="1">
      <c r="B2297" s="32"/>
      <c r="C2297" s="173" t="s">
        <v>2869</v>
      </c>
      <c r="D2297" s="173" t="s">
        <v>343</v>
      </c>
      <c r="E2297" s="174" t="s">
        <v>2870</v>
      </c>
      <c r="F2297" s="175" t="s">
        <v>2871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2872</v>
      </c>
    </row>
    <row r="2298" spans="2:65" s="12" customFormat="1">
      <c r="B2298" s="151"/>
      <c r="D2298" s="152" t="s">
        <v>304</v>
      </c>
      <c r="F2298" s="154" t="s">
        <v>2873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2874</v>
      </c>
      <c r="D2299" s="138" t="s">
        <v>298</v>
      </c>
      <c r="E2299" s="139" t="s">
        <v>2875</v>
      </c>
      <c r="F2299" s="140" t="s">
        <v>2876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2877</v>
      </c>
    </row>
    <row r="2300" spans="2:65" s="1" customFormat="1" ht="37.9" customHeight="1">
      <c r="B2300" s="32"/>
      <c r="C2300" s="173" t="s">
        <v>2878</v>
      </c>
      <c r="D2300" s="173" t="s">
        <v>343</v>
      </c>
      <c r="E2300" s="174" t="s">
        <v>2844</v>
      </c>
      <c r="F2300" s="175" t="s">
        <v>2845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2879</v>
      </c>
    </row>
    <row r="2301" spans="2:65" s="12" customFormat="1">
      <c r="B2301" s="151"/>
      <c r="D2301" s="152" t="s">
        <v>304</v>
      </c>
      <c r="F2301" s="154" t="s">
        <v>2880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2881</v>
      </c>
      <c r="D2302" s="138" t="s">
        <v>298</v>
      </c>
      <c r="E2302" s="139" t="s">
        <v>2882</v>
      </c>
      <c r="F2302" s="140" t="s">
        <v>2883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2884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2885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5" customHeight="1">
      <c r="B2306" s="32"/>
      <c r="C2306" s="138" t="s">
        <v>2886</v>
      </c>
      <c r="D2306" s="138" t="s">
        <v>298</v>
      </c>
      <c r="E2306" s="139" t="s">
        <v>2887</v>
      </c>
      <c r="F2306" s="140" t="s">
        <v>2888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2889</v>
      </c>
    </row>
    <row r="2307" spans="2:65" s="11" customFormat="1" ht="22.9" customHeight="1">
      <c r="B2307" s="126"/>
      <c r="D2307" s="127" t="s">
        <v>75</v>
      </c>
      <c r="E2307" s="136" t="s">
        <v>2890</v>
      </c>
      <c r="F2307" s="136" t="s">
        <v>2891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2892</v>
      </c>
      <c r="D2308" s="138" t="s">
        <v>298</v>
      </c>
      <c r="E2308" s="139" t="s">
        <v>2893</v>
      </c>
      <c r="F2308" s="140" t="s">
        <v>2894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2895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2896</v>
      </c>
      <c r="D2317" s="138" t="s">
        <v>298</v>
      </c>
      <c r="E2317" s="139" t="s">
        <v>2897</v>
      </c>
      <c r="F2317" s="140" t="s">
        <v>2898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2899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5" customHeight="1">
      <c r="B2326" s="32"/>
      <c r="C2326" s="138" t="s">
        <v>2900</v>
      </c>
      <c r="D2326" s="138" t="s">
        <v>298</v>
      </c>
      <c r="E2326" s="139" t="s">
        <v>2901</v>
      </c>
      <c r="F2326" s="140" t="s">
        <v>2902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2903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2904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2905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5" customHeight="1">
      <c r="B2331" s="32"/>
      <c r="C2331" s="138" t="s">
        <v>2906</v>
      </c>
      <c r="D2331" s="138" t="s">
        <v>298</v>
      </c>
      <c r="E2331" s="139" t="s">
        <v>2907</v>
      </c>
      <c r="F2331" s="140" t="s">
        <v>2908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2909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2910</v>
      </c>
      <c r="D2335" s="138" t="s">
        <v>298</v>
      </c>
      <c r="E2335" s="139" t="s">
        <v>2911</v>
      </c>
      <c r="F2335" s="140" t="s">
        <v>2912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2913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5" customHeight="1">
      <c r="B2344" s="32"/>
      <c r="C2344" s="173" t="s">
        <v>2914</v>
      </c>
      <c r="D2344" s="173" t="s">
        <v>343</v>
      </c>
      <c r="E2344" s="174" t="s">
        <v>2915</v>
      </c>
      <c r="F2344" s="175" t="s">
        <v>2916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2917</v>
      </c>
    </row>
    <row r="2345" spans="2:65" s="12" customFormat="1">
      <c r="B2345" s="151"/>
      <c r="D2345" s="152" t="s">
        <v>304</v>
      </c>
      <c r="F2345" s="154" t="s">
        <v>2918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5" customHeight="1">
      <c r="B2346" s="32"/>
      <c r="C2346" s="138" t="s">
        <v>2919</v>
      </c>
      <c r="D2346" s="138" t="s">
        <v>298</v>
      </c>
      <c r="E2346" s="139" t="s">
        <v>2920</v>
      </c>
      <c r="F2346" s="140" t="s">
        <v>2921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2922</v>
      </c>
    </row>
    <row r="2347" spans="2:65" s="1" customFormat="1" ht="16.5" customHeight="1">
      <c r="B2347" s="32"/>
      <c r="C2347" s="173" t="s">
        <v>2923</v>
      </c>
      <c r="D2347" s="173" t="s">
        <v>343</v>
      </c>
      <c r="E2347" s="174" t="s">
        <v>2924</v>
      </c>
      <c r="F2347" s="175" t="s">
        <v>2925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2926</v>
      </c>
    </row>
    <row r="2348" spans="2:65" s="12" customFormat="1">
      <c r="B2348" s="151"/>
      <c r="D2348" s="152" t="s">
        <v>304</v>
      </c>
      <c r="F2348" s="154" t="s">
        <v>2927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5" customHeight="1">
      <c r="B2349" s="32"/>
      <c r="C2349" s="138" t="s">
        <v>2928</v>
      </c>
      <c r="D2349" s="138" t="s">
        <v>298</v>
      </c>
      <c r="E2349" s="139" t="s">
        <v>2929</v>
      </c>
      <c r="F2349" s="140" t="s">
        <v>2930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2931</v>
      </c>
    </row>
    <row r="2350" spans="2:65" s="1" customFormat="1" ht="16.5" customHeight="1">
      <c r="B2350" s="32"/>
      <c r="C2350" s="173" t="s">
        <v>2932</v>
      </c>
      <c r="D2350" s="173" t="s">
        <v>343</v>
      </c>
      <c r="E2350" s="174" t="s">
        <v>2924</v>
      </c>
      <c r="F2350" s="175" t="s">
        <v>2925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2933</v>
      </c>
    </row>
    <row r="2351" spans="2:65" s="12" customFormat="1">
      <c r="B2351" s="151"/>
      <c r="D2351" s="152" t="s">
        <v>304</v>
      </c>
      <c r="F2351" s="154" t="s">
        <v>2934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2935</v>
      </c>
      <c r="D2352" s="138" t="s">
        <v>298</v>
      </c>
      <c r="E2352" s="139" t="s">
        <v>2936</v>
      </c>
      <c r="F2352" s="140" t="s">
        <v>2937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2938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5" customHeight="1">
      <c r="B2356" s="32"/>
      <c r="C2356" s="138" t="s">
        <v>2939</v>
      </c>
      <c r="D2356" s="138" t="s">
        <v>298</v>
      </c>
      <c r="E2356" s="139" t="s">
        <v>2940</v>
      </c>
      <c r="F2356" s="140" t="s">
        <v>2941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2942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5" customHeight="1">
      <c r="B2365" s="32"/>
      <c r="C2365" s="138" t="s">
        <v>2943</v>
      </c>
      <c r="D2365" s="138" t="s">
        <v>298</v>
      </c>
      <c r="E2365" s="139" t="s">
        <v>2944</v>
      </c>
      <c r="F2365" s="140" t="s">
        <v>2945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2946</v>
      </c>
    </row>
    <row r="2366" spans="2:65" s="11" customFormat="1" ht="22.9" customHeight="1">
      <c r="B2366" s="126"/>
      <c r="D2366" s="127" t="s">
        <v>75</v>
      </c>
      <c r="E2366" s="136" t="s">
        <v>2947</v>
      </c>
      <c r="F2366" s="136" t="s">
        <v>2948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5" customHeight="1">
      <c r="B2367" s="32"/>
      <c r="C2367" s="138" t="s">
        <v>2949</v>
      </c>
      <c r="D2367" s="138" t="s">
        <v>298</v>
      </c>
      <c r="E2367" s="139" t="s">
        <v>2950</v>
      </c>
      <c r="F2367" s="140" t="s">
        <v>2951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2952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2953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2954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2955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5" customHeight="1">
      <c r="B2373" s="32"/>
      <c r="C2373" s="138" t="s">
        <v>2956</v>
      </c>
      <c r="D2373" s="138" t="s">
        <v>298</v>
      </c>
      <c r="E2373" s="139" t="s">
        <v>2957</v>
      </c>
      <c r="F2373" s="140" t="s">
        <v>2958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2959</v>
      </c>
    </row>
    <row r="2374" spans="2:65" s="1" customFormat="1" ht="24.25" customHeight="1">
      <c r="B2374" s="32"/>
      <c r="C2374" s="138" t="s">
        <v>2960</v>
      </c>
      <c r="D2374" s="138" t="s">
        <v>298</v>
      </c>
      <c r="E2374" s="139" t="s">
        <v>2961</v>
      </c>
      <c r="F2374" s="140" t="s">
        <v>2962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2963</v>
      </c>
    </row>
    <row r="2375" spans="2:65" s="11" customFormat="1" ht="22.9" customHeight="1">
      <c r="B2375" s="126"/>
      <c r="D2375" s="127" t="s">
        <v>75</v>
      </c>
      <c r="E2375" s="136" t="s">
        <v>2964</v>
      </c>
      <c r="F2375" s="136" t="s">
        <v>2965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5" customHeight="1">
      <c r="B2376" s="32"/>
      <c r="C2376" s="138" t="s">
        <v>2966</v>
      </c>
      <c r="D2376" s="138" t="s">
        <v>298</v>
      </c>
      <c r="E2376" s="139" t="s">
        <v>2967</v>
      </c>
      <c r="F2376" s="140" t="s">
        <v>2968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2969</v>
      </c>
    </row>
    <row r="2377" spans="2:65" s="1" customFormat="1" ht="37.9" customHeight="1">
      <c r="B2377" s="32"/>
      <c r="C2377" s="173" t="s">
        <v>2970</v>
      </c>
      <c r="D2377" s="173" t="s">
        <v>343</v>
      </c>
      <c r="E2377" s="174" t="s">
        <v>2971</v>
      </c>
      <c r="F2377" s="175" t="s">
        <v>2972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2973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2974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2975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5" customHeight="1">
      <c r="B2382" s="32"/>
      <c r="C2382" s="138" t="s">
        <v>2976</v>
      </c>
      <c r="D2382" s="138" t="s">
        <v>298</v>
      </c>
      <c r="E2382" s="139" t="s">
        <v>2977</v>
      </c>
      <c r="F2382" s="140" t="s">
        <v>2978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2979</v>
      </c>
    </row>
    <row r="2383" spans="2:65" s="1" customFormat="1" ht="37.9" customHeight="1">
      <c r="B2383" s="32"/>
      <c r="C2383" s="173" t="s">
        <v>2980</v>
      </c>
      <c r="D2383" s="173" t="s">
        <v>343</v>
      </c>
      <c r="E2383" s="174" t="s">
        <v>2981</v>
      </c>
      <c r="F2383" s="175" t="s">
        <v>2982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2983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2984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5" customHeight="1">
      <c r="B2387" s="32"/>
      <c r="C2387" s="138" t="s">
        <v>2985</v>
      </c>
      <c r="D2387" s="138" t="s">
        <v>298</v>
      </c>
      <c r="E2387" s="139" t="s">
        <v>2986</v>
      </c>
      <c r="F2387" s="140" t="s">
        <v>2987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2988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2989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2990</v>
      </c>
      <c r="D2391" s="173" t="s">
        <v>343</v>
      </c>
      <c r="E2391" s="174" t="s">
        <v>2991</v>
      </c>
      <c r="F2391" s="175" t="s">
        <v>2992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2993</v>
      </c>
    </row>
    <row r="2392" spans="2:65" s="1" customFormat="1" ht="24.25" customHeight="1">
      <c r="B2392" s="32"/>
      <c r="C2392" s="138" t="s">
        <v>2994</v>
      </c>
      <c r="D2392" s="138" t="s">
        <v>298</v>
      </c>
      <c r="E2392" s="139" t="s">
        <v>2995</v>
      </c>
      <c r="F2392" s="140" t="s">
        <v>2996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2997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2998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2999</v>
      </c>
      <c r="F2394" s="136" t="s">
        <v>3000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3001</v>
      </c>
      <c r="D2395" s="138" t="s">
        <v>298</v>
      </c>
      <c r="E2395" s="139" t="s">
        <v>3002</v>
      </c>
      <c r="F2395" s="140" t="s">
        <v>3003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3004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042+b58fvQWZnILvf0HY4VJTnOyZI+tYiuCWKpYJyPHeQZjIWIXmJq94garmtAnwbRyRcL/pgec6SwLipRpB6w==" saltValue="BrUrP5n0zfhnpKVmeaer6g==" spinCount="100000" sheet="1" objects="1" scenarios="1" formatColumns="0" formatRows="0" autoFilter="0"/>
  <autoFilter ref="C142:K2395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6410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007 - AKT - Aktivní prvky počítačové sítě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6411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6412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36"/>
      <c r="G114" s="236"/>
      <c r="H114" s="236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27" t="s">
        <v>5586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3007</v>
      </c>
      <c r="L117" s="32"/>
    </row>
    <row r="118" spans="2:65" s="1" customFormat="1" ht="16.5" customHeight="1">
      <c r="B118" s="32"/>
      <c r="E118" s="212" t="str">
        <f>E13</f>
        <v>007 - AKT - Aktivní prvky počítačové sítě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5593</v>
      </c>
      <c r="F127" s="128" t="s">
        <v>6413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6414</v>
      </c>
      <c r="F128" s="175" t="s">
        <v>6415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6416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6417</v>
      </c>
      <c r="F129" s="175" t="s">
        <v>6418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6419</v>
      </c>
    </row>
    <row r="130" spans="2:65" s="1" customFormat="1" ht="24.25" customHeight="1">
      <c r="B130" s="32"/>
      <c r="C130" s="173" t="s">
        <v>94</v>
      </c>
      <c r="D130" s="173" t="s">
        <v>343</v>
      </c>
      <c r="E130" s="174" t="s">
        <v>6420</v>
      </c>
      <c r="F130" s="175" t="s">
        <v>6421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6422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6423</v>
      </c>
      <c r="F131" s="175" t="s">
        <v>6424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6425</v>
      </c>
    </row>
    <row r="132" spans="2:65" s="11" customFormat="1" ht="25.9" customHeight="1">
      <c r="B132" s="126"/>
      <c r="D132" s="127" t="s">
        <v>75</v>
      </c>
      <c r="E132" s="128" t="s">
        <v>5729</v>
      </c>
      <c r="F132" s="128" t="s">
        <v>6426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5" customHeight="1">
      <c r="B133" s="32"/>
      <c r="C133" s="138" t="s">
        <v>332</v>
      </c>
      <c r="D133" s="138" t="s">
        <v>298</v>
      </c>
      <c r="E133" s="139" t="s">
        <v>5821</v>
      </c>
      <c r="F133" s="140" t="s">
        <v>5822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6427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6428</v>
      </c>
      <c r="F134" s="140" t="s">
        <v>6429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3952</v>
      </c>
      <c r="BM134" s="149" t="s">
        <v>6430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6431</v>
      </c>
      <c r="F135" s="140" t="s">
        <v>6432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3952</v>
      </c>
      <c r="BM135" s="149" t="s">
        <v>6433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6434</v>
      </c>
      <c r="F136" s="140" t="s">
        <v>6435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3952</v>
      </c>
      <c r="BM136" s="149" t="s">
        <v>6436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6437</v>
      </c>
      <c r="F137" s="140" t="s">
        <v>6438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3952</v>
      </c>
      <c r="BM137" s="149" t="s">
        <v>6439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6440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008 - hlavní kabelové trasy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6441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49" t="str">
        <f>E7</f>
        <v>Pobytová odlehčovací služba Zábřeh - Sušilova</v>
      </c>
      <c r="F111" s="250"/>
      <c r="G111" s="250"/>
      <c r="H111" s="250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49" t="s">
        <v>194</v>
      </c>
      <c r="F113" s="236"/>
      <c r="G113" s="236"/>
      <c r="H113" s="236"/>
      <c r="L113" s="20"/>
    </row>
    <row r="114" spans="2:65" ht="12" customHeight="1">
      <c r="B114" s="20"/>
      <c r="C114" s="27" t="s">
        <v>3005</v>
      </c>
      <c r="L114" s="20"/>
    </row>
    <row r="115" spans="2:65" s="1" customFormat="1" ht="16.5" customHeight="1">
      <c r="B115" s="32"/>
      <c r="E115" s="227" t="s">
        <v>5586</v>
      </c>
      <c r="F115" s="248"/>
      <c r="G115" s="248"/>
      <c r="H115" s="248"/>
      <c r="L115" s="32"/>
    </row>
    <row r="116" spans="2:65" s="1" customFormat="1" ht="12" customHeight="1">
      <c r="B116" s="32"/>
      <c r="C116" s="27" t="s">
        <v>3007</v>
      </c>
      <c r="L116" s="32"/>
    </row>
    <row r="117" spans="2:65" s="1" customFormat="1" ht="16.5" customHeight="1">
      <c r="B117" s="32"/>
      <c r="E117" s="212" t="str">
        <f>E13</f>
        <v>008 - hlavní kabelové trasy</v>
      </c>
      <c r="F117" s="248"/>
      <c r="G117" s="248"/>
      <c r="H117" s="248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5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5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5593</v>
      </c>
      <c r="F126" s="128" t="s">
        <v>6442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6443</v>
      </c>
      <c r="F127" s="175" t="s">
        <v>6444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6445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6446</v>
      </c>
      <c r="F128" s="140" t="s">
        <v>6447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6448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6449</v>
      </c>
      <c r="F129" s="175" t="s">
        <v>6450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6451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6452</v>
      </c>
      <c r="F130" s="140" t="s">
        <v>6453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6454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6455</v>
      </c>
      <c r="F131" s="175" t="s">
        <v>6456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6457</v>
      </c>
    </row>
    <row r="132" spans="2:65" s="1" customFormat="1" ht="24.25" customHeight="1">
      <c r="B132" s="32"/>
      <c r="C132" s="138" t="s">
        <v>336</v>
      </c>
      <c r="D132" s="138" t="s">
        <v>298</v>
      </c>
      <c r="E132" s="139" t="s">
        <v>6458</v>
      </c>
      <c r="F132" s="140" t="s">
        <v>6459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6460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6461</v>
      </c>
      <c r="F133" s="140" t="s">
        <v>6462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6463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6464</v>
      </c>
      <c r="F134" s="175" t="s">
        <v>6465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6466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6467</v>
      </c>
      <c r="F135" s="140" t="s">
        <v>6468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6469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6470</v>
      </c>
      <c r="F136" s="140" t="s">
        <v>6471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6472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 xr:uid="{00000000-0009-0000-0000-00001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6473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009 - ostatní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6474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6475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6476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36"/>
      <c r="G115" s="236"/>
      <c r="H115" s="236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27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12" t="str">
        <f>E13</f>
        <v>009 - ostatní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5989</v>
      </c>
      <c r="F129" s="140" t="s">
        <v>5990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6477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6478</v>
      </c>
      <c r="F130" s="140" t="s">
        <v>6479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6480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6481</v>
      </c>
      <c r="F131" s="140" t="s">
        <v>6482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6483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6484</v>
      </c>
      <c r="F132" s="175" t="s">
        <v>6485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6486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6487</v>
      </c>
      <c r="F133" s="175" t="s">
        <v>6488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6489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6490</v>
      </c>
      <c r="F134" s="175" t="s">
        <v>6491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6492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6493</v>
      </c>
      <c r="F135" s="175" t="s">
        <v>6494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6495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6496</v>
      </c>
      <c r="F136" s="175" t="s">
        <v>6497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6498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6499</v>
      </c>
      <c r="F137" s="140" t="s">
        <v>6500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6501</v>
      </c>
    </row>
    <row r="138" spans="2:65" s="1" customFormat="1" ht="24.25" customHeight="1">
      <c r="B138" s="32"/>
      <c r="C138" s="138" t="s">
        <v>358</v>
      </c>
      <c r="D138" s="138" t="s">
        <v>298</v>
      </c>
      <c r="E138" s="139" t="s">
        <v>6502</v>
      </c>
      <c r="F138" s="140" t="s">
        <v>6503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6504</v>
      </c>
    </row>
    <row r="139" spans="2:65" s="1" customFormat="1" ht="24.25" customHeight="1">
      <c r="B139" s="32"/>
      <c r="C139" s="138" t="s">
        <v>365</v>
      </c>
      <c r="D139" s="138" t="s">
        <v>298</v>
      </c>
      <c r="E139" s="139" t="s">
        <v>6505</v>
      </c>
      <c r="F139" s="140" t="s">
        <v>6506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6507</v>
      </c>
    </row>
    <row r="140" spans="2:65" s="1" customFormat="1" ht="24.25" customHeight="1">
      <c r="B140" s="32"/>
      <c r="C140" s="138" t="s">
        <v>8</v>
      </c>
      <c r="D140" s="138" t="s">
        <v>298</v>
      </c>
      <c r="E140" s="139" t="s">
        <v>6508</v>
      </c>
      <c r="F140" s="140" t="s">
        <v>6509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6510</v>
      </c>
    </row>
    <row r="141" spans="2:65" s="1" customFormat="1" ht="24.25" customHeight="1">
      <c r="B141" s="32"/>
      <c r="C141" s="138" t="s">
        <v>373</v>
      </c>
      <c r="D141" s="138" t="s">
        <v>298</v>
      </c>
      <c r="E141" s="139" t="s">
        <v>5995</v>
      </c>
      <c r="F141" s="140" t="s">
        <v>5996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6511</v>
      </c>
    </row>
    <row r="142" spans="2:65" s="1" customFormat="1" ht="24.25" customHeight="1">
      <c r="B142" s="32"/>
      <c r="C142" s="138" t="s">
        <v>379</v>
      </c>
      <c r="D142" s="138" t="s">
        <v>298</v>
      </c>
      <c r="E142" s="139" t="s">
        <v>6512</v>
      </c>
      <c r="F142" s="140" t="s">
        <v>6513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6514</v>
      </c>
    </row>
    <row r="143" spans="2:65" s="1" customFormat="1" ht="24.25" customHeight="1">
      <c r="B143" s="32"/>
      <c r="C143" s="138" t="s">
        <v>385</v>
      </c>
      <c r="D143" s="138" t="s">
        <v>298</v>
      </c>
      <c r="E143" s="139" t="s">
        <v>6515</v>
      </c>
      <c r="F143" s="140" t="s">
        <v>6516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6517</v>
      </c>
    </row>
    <row r="144" spans="2:65" s="1" customFormat="1" ht="24.25" customHeight="1">
      <c r="B144" s="32"/>
      <c r="C144" s="138" t="s">
        <v>378</v>
      </c>
      <c r="D144" s="138" t="s">
        <v>298</v>
      </c>
      <c r="E144" s="139" t="s">
        <v>6518</v>
      </c>
      <c r="F144" s="140" t="s">
        <v>6519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6520</v>
      </c>
    </row>
    <row r="145" spans="2:65" s="1" customFormat="1" ht="24.25" customHeight="1">
      <c r="B145" s="32"/>
      <c r="C145" s="138" t="s">
        <v>393</v>
      </c>
      <c r="D145" s="138" t="s">
        <v>298</v>
      </c>
      <c r="E145" s="139" t="s">
        <v>5998</v>
      </c>
      <c r="F145" s="140" t="s">
        <v>5999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6521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6001</v>
      </c>
      <c r="F146" s="140" t="s">
        <v>6002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3952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3952</v>
      </c>
      <c r="BM146" s="149" t="s">
        <v>6522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6004</v>
      </c>
      <c r="F147" s="140" t="s">
        <v>6005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3952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3952</v>
      </c>
      <c r="BM147" s="149" t="s">
        <v>6523</v>
      </c>
    </row>
    <row r="148" spans="2:65" s="11" customFormat="1" ht="25.9" customHeight="1">
      <c r="B148" s="126"/>
      <c r="D148" s="127" t="s">
        <v>75</v>
      </c>
      <c r="E148" s="128" t="s">
        <v>5729</v>
      </c>
      <c r="F148" s="128" t="s">
        <v>6524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6525</v>
      </c>
      <c r="F149" s="175" t="s">
        <v>6526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6527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6528</v>
      </c>
      <c r="F150" s="175" t="s">
        <v>6529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6530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6531</v>
      </c>
      <c r="F151" s="175" t="s">
        <v>6532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6533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6534</v>
      </c>
      <c r="F152" s="175" t="s">
        <v>6535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6536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6537</v>
      </c>
      <c r="F153" s="175" t="s">
        <v>6538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6539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5968</v>
      </c>
      <c r="F154" s="175" t="s">
        <v>5969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6540</v>
      </c>
    </row>
    <row r="155" spans="2:65" s="1" customFormat="1" ht="24.25" customHeight="1">
      <c r="B155" s="32"/>
      <c r="C155" s="138" t="s">
        <v>451</v>
      </c>
      <c r="D155" s="138" t="s">
        <v>298</v>
      </c>
      <c r="E155" s="139" t="s">
        <v>6147</v>
      </c>
      <c r="F155" s="140" t="s">
        <v>6148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6541</v>
      </c>
    </row>
    <row r="156" spans="2:65" s="1" customFormat="1" ht="24.25" customHeight="1">
      <c r="B156" s="32"/>
      <c r="C156" s="138" t="s">
        <v>457</v>
      </c>
      <c r="D156" s="138" t="s">
        <v>298</v>
      </c>
      <c r="E156" s="139" t="s">
        <v>6542</v>
      </c>
      <c r="F156" s="140" t="s">
        <v>6543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6544</v>
      </c>
    </row>
    <row r="157" spans="2:65" s="11" customFormat="1" ht="25.9" customHeight="1">
      <c r="B157" s="126"/>
      <c r="D157" s="127" t="s">
        <v>75</v>
      </c>
      <c r="E157" s="128" t="s">
        <v>5768</v>
      </c>
      <c r="F157" s="128" t="s">
        <v>6545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4183</v>
      </c>
      <c r="F158" s="140" t="s">
        <v>4184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6546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6547</v>
      </c>
      <c r="F159" s="140" t="s">
        <v>6548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3914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6549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 xr:uid="{00000000-0009-0000-0000-00001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30" customHeight="1">
      <c r="B11" s="32"/>
      <c r="E11" s="212" t="s">
        <v>6550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40"/>
      <c r="G20" s="240"/>
      <c r="H20" s="240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44" t="s">
        <v>1</v>
      </c>
      <c r="F29" s="244"/>
      <c r="G29" s="244"/>
      <c r="H29" s="244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30" customHeight="1">
      <c r="B89" s="32"/>
      <c r="E89" s="212" t="str">
        <f>E11</f>
        <v>KS - Kolejnicový systém pro přepravu klientů s nosností 150 kg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6551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49" t="str">
        <f>E7</f>
        <v>Pobytová odlehčovací služba Zábřeh - Sušilova</v>
      </c>
      <c r="F109" s="250"/>
      <c r="G109" s="250"/>
      <c r="H109" s="250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49" t="s">
        <v>194</v>
      </c>
      <c r="F111" s="248"/>
      <c r="G111" s="248"/>
      <c r="H111" s="248"/>
      <c r="L111" s="32"/>
    </row>
    <row r="112" spans="2:47" s="1" customFormat="1" ht="12" customHeight="1">
      <c r="B112" s="32"/>
      <c r="C112" s="27" t="s">
        <v>3005</v>
      </c>
      <c r="L112" s="32"/>
    </row>
    <row r="113" spans="2:65" s="1" customFormat="1" ht="30" customHeight="1">
      <c r="B113" s="32"/>
      <c r="E113" s="212" t="str">
        <f>E11</f>
        <v>KS - Kolejnicový systém pro přepravu klientů s nosností 150 kg</v>
      </c>
      <c r="F113" s="248"/>
      <c r="G113" s="248"/>
      <c r="H113" s="248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5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5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4214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4218</v>
      </c>
      <c r="F123" s="140" t="s">
        <v>6552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6553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4221</v>
      </c>
      <c r="F126" s="140" t="s">
        <v>6554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6555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4224</v>
      </c>
      <c r="F129" s="140" t="s">
        <v>6556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6557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6558</v>
      </c>
      <c r="F132" s="140" t="s">
        <v>6559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6560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6561</v>
      </c>
      <c r="F135" s="140" t="s">
        <v>6562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6563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4236</v>
      </c>
      <c r="F138" s="140" t="s">
        <v>6564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6565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4239</v>
      </c>
      <c r="F141" s="140" t="s">
        <v>6566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6567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6568</v>
      </c>
      <c r="F144" s="140" t="s">
        <v>6569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6565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6570</v>
      </c>
      <c r="F147" s="140" t="s">
        <v>6571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6572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4245</v>
      </c>
      <c r="F150" s="140" t="s">
        <v>6573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6574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4250</v>
      </c>
      <c r="F153" s="140" t="s">
        <v>6575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6563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4253</v>
      </c>
      <c r="F156" s="140" t="s">
        <v>6576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6565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6577</v>
      </c>
      <c r="F159" s="140" t="s">
        <v>6578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6567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6579</v>
      </c>
      <c r="F162" s="140" t="s">
        <v>6580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6565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4256</v>
      </c>
      <c r="F165" s="140" t="s">
        <v>6581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6582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6583</v>
      </c>
      <c r="F168" s="140" t="s">
        <v>6584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6585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4265</v>
      </c>
      <c r="F171" s="140" t="s">
        <v>6586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6563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4268</v>
      </c>
      <c r="F174" s="140" t="s">
        <v>6587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6565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4271</v>
      </c>
      <c r="F177" s="140" t="s">
        <v>6588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6567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4274</v>
      </c>
      <c r="F180" s="140" t="s">
        <v>6589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6565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4277</v>
      </c>
      <c r="F183" s="140" t="s">
        <v>6590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6582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4280</v>
      </c>
      <c r="F186" s="140" t="s">
        <v>6591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6585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4286</v>
      </c>
      <c r="F189" s="140" t="s">
        <v>6592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6593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4289</v>
      </c>
      <c r="F192" s="140" t="s">
        <v>6594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6560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4293</v>
      </c>
      <c r="F195" s="140" t="s">
        <v>6595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6563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4296</v>
      </c>
      <c r="F198" s="140" t="s">
        <v>6596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6565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4299</v>
      </c>
      <c r="F201" s="140" t="s">
        <v>6597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6598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4302</v>
      </c>
      <c r="F204" s="140" t="s">
        <v>6599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6600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4309</v>
      </c>
      <c r="F207" s="140" t="s">
        <v>6601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6602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4312</v>
      </c>
      <c r="F210" s="140" t="s">
        <v>6603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6604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4315</v>
      </c>
      <c r="F213" s="140" t="s">
        <v>6605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6563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6606</v>
      </c>
      <c r="F216" s="140" t="s">
        <v>6607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6565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4323</v>
      </c>
      <c r="F219" s="140" t="s">
        <v>6608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6598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4326</v>
      </c>
      <c r="F222" s="140" t="s">
        <v>6609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6600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4331</v>
      </c>
      <c r="F225" s="140" t="s">
        <v>6610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6611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4334</v>
      </c>
      <c r="F228" s="140" t="s">
        <v>6612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6604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4337</v>
      </c>
      <c r="F231" s="140" t="s">
        <v>6613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6614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4340</v>
      </c>
      <c r="F234" s="140" t="s">
        <v>6615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6560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4344</v>
      </c>
      <c r="F237" s="140" t="s">
        <v>6616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6598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4348</v>
      </c>
      <c r="F240" s="140" t="s">
        <v>6617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6600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4351</v>
      </c>
      <c r="F243" s="140" t="s">
        <v>6618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4354</v>
      </c>
      <c r="F244" s="140" t="s">
        <v>6619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4357</v>
      </c>
      <c r="F245" s="140" t="s">
        <v>6620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4360</v>
      </c>
      <c r="F246" s="140" t="s">
        <v>6621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5" customHeight="1">
      <c r="B247" s="32"/>
      <c r="C247" s="138" t="s">
        <v>563</v>
      </c>
      <c r="D247" s="138" t="s">
        <v>298</v>
      </c>
      <c r="E247" s="139" t="s">
        <v>4363</v>
      </c>
      <c r="F247" s="140" t="s">
        <v>6622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5" customHeight="1">
      <c r="B248" s="32"/>
      <c r="C248" s="138" t="s">
        <v>569</v>
      </c>
      <c r="D248" s="138" t="s">
        <v>298</v>
      </c>
      <c r="E248" s="139" t="s">
        <v>6623</v>
      </c>
      <c r="F248" s="140" t="s">
        <v>6624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5" customHeight="1">
      <c r="B249" s="32"/>
      <c r="C249" s="138" t="s">
        <v>583</v>
      </c>
      <c r="D249" s="138" t="s">
        <v>298</v>
      </c>
      <c r="E249" s="139" t="s">
        <v>6625</v>
      </c>
      <c r="F249" s="140" t="s">
        <v>6626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5" customHeight="1">
      <c r="B250" s="32"/>
      <c r="C250" s="138" t="s">
        <v>588</v>
      </c>
      <c r="D250" s="138" t="s">
        <v>298</v>
      </c>
      <c r="E250" s="139" t="s">
        <v>4372</v>
      </c>
      <c r="F250" s="140" t="s">
        <v>6627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12" t="s">
        <v>6628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SO 02 - Terasa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12" t="str">
        <f>E9</f>
        <v>SO 02 - Terasa</v>
      </c>
      <c r="F115" s="248"/>
      <c r="G115" s="248"/>
      <c r="H115" s="248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5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5" customHeight="1">
      <c r="B126" s="32"/>
      <c r="C126" s="138" t="s">
        <v>83</v>
      </c>
      <c r="D126" s="138" t="s">
        <v>298</v>
      </c>
      <c r="E126" s="139" t="s">
        <v>6629</v>
      </c>
      <c r="F126" s="140" t="s">
        <v>6630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6631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6632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6633</v>
      </c>
      <c r="F131" s="140" t="s">
        <v>6634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6635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5" customHeight="1">
      <c r="B136" s="32"/>
      <c r="C136" s="138" t="s">
        <v>94</v>
      </c>
      <c r="D136" s="138" t="s">
        <v>298</v>
      </c>
      <c r="E136" s="139" t="s">
        <v>6636</v>
      </c>
      <c r="F136" s="140" t="s">
        <v>6637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6638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6639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6640</v>
      </c>
      <c r="F140" s="140" t="s">
        <v>6641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6642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6643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4513</v>
      </c>
      <c r="F145" s="140" t="s">
        <v>6644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6645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6646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6647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6648</v>
      </c>
      <c r="F152" s="140" t="s">
        <v>6649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6650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6651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5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6652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6653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6654</v>
      </c>
      <c r="F160" s="140" t="s">
        <v>6655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6656</v>
      </c>
    </row>
    <row r="161" spans="2:65" s="1" customFormat="1" ht="24.25" customHeight="1">
      <c r="B161" s="32"/>
      <c r="C161" s="173" t="s">
        <v>358</v>
      </c>
      <c r="D161" s="173" t="s">
        <v>343</v>
      </c>
      <c r="E161" s="174" t="s">
        <v>6657</v>
      </c>
      <c r="F161" s="175" t="s">
        <v>6658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6659</v>
      </c>
    </row>
    <row r="162" spans="2:65" s="12" customFormat="1">
      <c r="B162" s="151"/>
      <c r="D162" s="152" t="s">
        <v>304</v>
      </c>
      <c r="F162" s="154" t="s">
        <v>6660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6661</v>
      </c>
      <c r="F163" s="140" t="s">
        <v>6662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6663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6664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5" customHeight="1">
      <c r="B167" s="32"/>
      <c r="C167" s="138" t="s">
        <v>8</v>
      </c>
      <c r="D167" s="138" t="s">
        <v>298</v>
      </c>
      <c r="E167" s="139" t="s">
        <v>6665</v>
      </c>
      <c r="F167" s="140" t="s">
        <v>6666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6667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 xr:uid="{00000000-0009-0000-0000-00001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6669</v>
      </c>
      <c r="BA3" s="93" t="s">
        <v>1</v>
      </c>
      <c r="BB3" s="93" t="s">
        <v>1</v>
      </c>
      <c r="BC3" s="93" t="s">
        <v>6670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6671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12" t="s">
        <v>6672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SO 03 - Terenní a sadové úpravy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6673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6674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49" t="str">
        <f>E7</f>
        <v>Pobytová odlehčovací služba Zábřeh - Sušilova</v>
      </c>
      <c r="F116" s="250"/>
      <c r="G116" s="250"/>
      <c r="H116" s="250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12" t="str">
        <f>E9</f>
        <v>SO 03 - Terenní a sadové úpravy</v>
      </c>
      <c r="F118" s="248"/>
      <c r="G118" s="248"/>
      <c r="H118" s="248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5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5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6675</v>
      </c>
      <c r="F129" s="140" t="s">
        <v>6676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6677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6678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5" customHeight="1">
      <c r="B133" s="32"/>
      <c r="C133" s="138" t="s">
        <v>85</v>
      </c>
      <c r="D133" s="138" t="s">
        <v>298</v>
      </c>
      <c r="E133" s="139" t="s">
        <v>4599</v>
      </c>
      <c r="F133" s="140" t="s">
        <v>6679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6680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6681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6682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6683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6684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6685</v>
      </c>
      <c r="F140" s="140" t="s">
        <v>6686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6687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6688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6689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6669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4520</v>
      </c>
      <c r="F145" s="140" t="s">
        <v>6690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6691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6692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6693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6694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5" customHeight="1">
      <c r="B153" s="32"/>
      <c r="C153" s="138" t="s">
        <v>336</v>
      </c>
      <c r="D153" s="138" t="s">
        <v>298</v>
      </c>
      <c r="E153" s="139" t="s">
        <v>6695</v>
      </c>
      <c r="F153" s="140" t="s">
        <v>6696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6697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6694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6698</v>
      </c>
    </row>
    <row r="158" spans="2:65" s="12" customFormat="1">
      <c r="B158" s="151"/>
      <c r="D158" s="152" t="s">
        <v>304</v>
      </c>
      <c r="E158" s="153" t="s">
        <v>1</v>
      </c>
      <c r="F158" s="154" t="s">
        <v>6699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6700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6701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6702</v>
      </c>
    </row>
    <row r="164" spans="2:65" s="12" customFormat="1">
      <c r="B164" s="151"/>
      <c r="D164" s="152" t="s">
        <v>304</v>
      </c>
      <c r="E164" s="153" t="s">
        <v>1</v>
      </c>
      <c r="F164" s="154" t="s">
        <v>6703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6704</v>
      </c>
      <c r="F167" s="140" t="s">
        <v>6705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6706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6678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6707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6708</v>
      </c>
      <c r="F172" s="140" t="s">
        <v>6709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6710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6678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6707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6711</v>
      </c>
      <c r="F177" s="175" t="s">
        <v>6712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6713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6714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5" customHeight="1">
      <c r="B179" s="32"/>
      <c r="C179" s="138" t="s">
        <v>8</v>
      </c>
      <c r="D179" s="138" t="s">
        <v>298</v>
      </c>
      <c r="E179" s="139" t="s">
        <v>6715</v>
      </c>
      <c r="F179" s="140" t="s">
        <v>6716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6717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6707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6718</v>
      </c>
      <c r="F183" s="175" t="s">
        <v>6719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6720</v>
      </c>
    </row>
    <row r="184" spans="2:65" s="12" customFormat="1">
      <c r="B184" s="151"/>
      <c r="D184" s="152" t="s">
        <v>304</v>
      </c>
      <c r="F184" s="154" t="s">
        <v>6721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5" customHeight="1">
      <c r="B185" s="32"/>
      <c r="C185" s="138" t="s">
        <v>379</v>
      </c>
      <c r="D185" s="138" t="s">
        <v>298</v>
      </c>
      <c r="E185" s="139" t="s">
        <v>6722</v>
      </c>
      <c r="F185" s="140" t="s">
        <v>6723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6724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6678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6707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5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6725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6726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6727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6728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6729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6730</v>
      </c>
      <c r="F197" s="140" t="s">
        <v>6731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6732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6733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6734</v>
      </c>
      <c r="F201" s="140" t="s">
        <v>6735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6736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6737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6738</v>
      </c>
      <c r="F205" s="140" t="s">
        <v>6739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6740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6741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6742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5" customHeight="1">
      <c r="B210" s="32"/>
      <c r="C210" s="138" t="s">
        <v>402</v>
      </c>
      <c r="D210" s="138" t="s">
        <v>298</v>
      </c>
      <c r="E210" s="139" t="s">
        <v>6743</v>
      </c>
      <c r="F210" s="140" t="s">
        <v>6744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6745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6678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6746</v>
      </c>
      <c r="F214" s="140" t="s">
        <v>6747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6748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6741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6742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6749</v>
      </c>
      <c r="F219" s="140" t="s">
        <v>6750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6751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6678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6707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5" customHeight="1">
      <c r="B224" s="32"/>
      <c r="C224" s="138" t="s">
        <v>422</v>
      </c>
      <c r="D224" s="138" t="s">
        <v>298</v>
      </c>
      <c r="E224" s="139" t="s">
        <v>6752</v>
      </c>
      <c r="F224" s="140" t="s">
        <v>6753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6754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6737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6755</v>
      </c>
      <c r="F228" s="175" t="s">
        <v>6756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6757</v>
      </c>
    </row>
    <row r="229" spans="2:65" s="1" customFormat="1" ht="24.25" customHeight="1">
      <c r="B229" s="32"/>
      <c r="C229" s="138" t="s">
        <v>432</v>
      </c>
      <c r="D229" s="138" t="s">
        <v>298</v>
      </c>
      <c r="E229" s="139" t="s">
        <v>6758</v>
      </c>
      <c r="F229" s="140" t="s">
        <v>6759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6760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6733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6761</v>
      </c>
      <c r="F233" s="175" t="s">
        <v>6762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6763</v>
      </c>
    </row>
    <row r="234" spans="2:65" s="1" customFormat="1" ht="24.25" customHeight="1">
      <c r="B234" s="32"/>
      <c r="C234" s="138" t="s">
        <v>451</v>
      </c>
      <c r="D234" s="138" t="s">
        <v>298</v>
      </c>
      <c r="E234" s="139" t="s">
        <v>6764</v>
      </c>
      <c r="F234" s="140" t="s">
        <v>6765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6766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6742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5" customHeight="1">
      <c r="B238" s="32"/>
      <c r="C238" s="138" t="s">
        <v>457</v>
      </c>
      <c r="D238" s="138" t="s">
        <v>298</v>
      </c>
      <c r="E238" s="139" t="s">
        <v>6767</v>
      </c>
      <c r="F238" s="140" t="s">
        <v>6768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6769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6770</v>
      </c>
      <c r="F239" s="175" t="s">
        <v>6771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6772</v>
      </c>
    </row>
    <row r="240" spans="2:65" s="12" customFormat="1">
      <c r="B240" s="151"/>
      <c r="D240" s="152" t="s">
        <v>304</v>
      </c>
      <c r="F240" s="154" t="s">
        <v>6773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5" customHeight="1">
      <c r="B241" s="32"/>
      <c r="C241" s="138" t="s">
        <v>466</v>
      </c>
      <c r="D241" s="138" t="s">
        <v>298</v>
      </c>
      <c r="E241" s="139" t="s">
        <v>6774</v>
      </c>
      <c r="F241" s="140" t="s">
        <v>6775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6776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6777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5" customHeight="1">
      <c r="B245" s="32"/>
      <c r="C245" s="138" t="s">
        <v>470</v>
      </c>
      <c r="D245" s="138" t="s">
        <v>298</v>
      </c>
      <c r="E245" s="139" t="s">
        <v>6778</v>
      </c>
      <c r="F245" s="140" t="s">
        <v>6779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6780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6678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6781</v>
      </c>
      <c r="F249" s="140" t="s">
        <v>6782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6783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6678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6707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6784</v>
      </c>
      <c r="F254" s="140" t="s">
        <v>6785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6786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6678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6787</v>
      </c>
      <c r="F258" s="175" t="s">
        <v>6788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6789</v>
      </c>
    </row>
    <row r="259" spans="2:65" s="1" customFormat="1" ht="24.25" customHeight="1">
      <c r="B259" s="32"/>
      <c r="C259" s="138" t="s">
        <v>490</v>
      </c>
      <c r="D259" s="138" t="s">
        <v>298</v>
      </c>
      <c r="E259" s="139" t="s">
        <v>6790</v>
      </c>
      <c r="F259" s="140" t="s">
        <v>6791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6792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6678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6793</v>
      </c>
      <c r="F263" s="175" t="s">
        <v>6794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6795</v>
      </c>
    </row>
    <row r="264" spans="2:65" s="12" customFormat="1">
      <c r="B264" s="151"/>
      <c r="D264" s="152" t="s">
        <v>304</v>
      </c>
      <c r="F264" s="154" t="s">
        <v>6796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505</v>
      </c>
      <c r="D265" s="138" t="s">
        <v>298</v>
      </c>
      <c r="E265" s="139" t="s">
        <v>6797</v>
      </c>
      <c r="F265" s="140" t="s">
        <v>6798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6799</v>
      </c>
    </row>
    <row r="266" spans="2:65" s="12" customFormat="1">
      <c r="B266" s="151"/>
      <c r="D266" s="152" t="s">
        <v>304</v>
      </c>
      <c r="E266" s="153" t="s">
        <v>1</v>
      </c>
      <c r="F266" s="154" t="s">
        <v>6800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6801</v>
      </c>
      <c r="F269" s="175" t="s">
        <v>6802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6803</v>
      </c>
    </row>
    <row r="270" spans="2:65" s="12" customFormat="1">
      <c r="B270" s="151"/>
      <c r="D270" s="152" t="s">
        <v>304</v>
      </c>
      <c r="F270" s="154" t="s">
        <v>6804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6805</v>
      </c>
      <c r="F271" s="140" t="s">
        <v>6806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6807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6707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6808</v>
      </c>
      <c r="F275" s="140" t="s">
        <v>6809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6810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6678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6811</v>
      </c>
      <c r="F279" s="140" t="s">
        <v>6812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6813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6814</v>
      </c>
      <c r="F281" s="140" t="s">
        <v>6815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6816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6688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6689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6817</v>
      </c>
      <c r="F287" s="140" t="s">
        <v>6818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6819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6820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6821</v>
      </c>
      <c r="F291" s="140" t="s">
        <v>6822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6823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6824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5" customHeight="1">
      <c r="B295" s="32"/>
      <c r="C295" s="138" t="s">
        <v>558</v>
      </c>
      <c r="D295" s="138" t="s">
        <v>298</v>
      </c>
      <c r="E295" s="139" t="s">
        <v>6825</v>
      </c>
      <c r="F295" s="140" t="s">
        <v>6826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6827</v>
      </c>
    </row>
    <row r="296" spans="2:65" s="1" customFormat="1" ht="24.25" customHeight="1">
      <c r="B296" s="32"/>
      <c r="C296" s="138" t="s">
        <v>563</v>
      </c>
      <c r="D296" s="138" t="s">
        <v>298</v>
      </c>
      <c r="E296" s="139" t="s">
        <v>6828</v>
      </c>
      <c r="F296" s="140" t="s">
        <v>6829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6830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6831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6832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6833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6834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6835</v>
      </c>
      <c r="F303" s="140" t="s">
        <v>6836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6837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6727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6838</v>
      </c>
      <c r="F307" s="140" t="s">
        <v>6839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6840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6727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6841</v>
      </c>
      <c r="F311" s="140" t="s">
        <v>6842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6843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6727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6844</v>
      </c>
      <c r="F315" s="140" t="s">
        <v>6845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6846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6726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5" customHeight="1">
      <c r="B319" s="32"/>
      <c r="C319" s="138" t="s">
        <v>603</v>
      </c>
      <c r="D319" s="138" t="s">
        <v>298</v>
      </c>
      <c r="E319" s="139" t="s">
        <v>6847</v>
      </c>
      <c r="F319" s="140" t="s">
        <v>6848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6849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6726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6850</v>
      </c>
      <c r="F323" s="175" t="s">
        <v>6851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6852</v>
      </c>
    </row>
    <row r="324" spans="2:65" s="12" customFormat="1">
      <c r="B324" s="151"/>
      <c r="D324" s="152" t="s">
        <v>304</v>
      </c>
      <c r="F324" s="154" t="s">
        <v>6853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5" customHeight="1">
      <c r="B326" s="32"/>
      <c r="C326" s="138" t="s">
        <v>614</v>
      </c>
      <c r="D326" s="138" t="s">
        <v>298</v>
      </c>
      <c r="E326" s="139" t="s">
        <v>6854</v>
      </c>
      <c r="F326" s="140" t="s">
        <v>6855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6856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6857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6858</v>
      </c>
      <c r="F330" s="140" t="s">
        <v>6859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6860</v>
      </c>
    </row>
    <row r="331" spans="2:65" s="1" customFormat="1" ht="24.25" customHeight="1">
      <c r="B331" s="32"/>
      <c r="C331" s="138" t="s">
        <v>625</v>
      </c>
      <c r="D331" s="138" t="s">
        <v>298</v>
      </c>
      <c r="E331" s="139" t="s">
        <v>6861</v>
      </c>
      <c r="F331" s="140" t="s">
        <v>6862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6863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5" customHeight="1">
      <c r="B333" s="32"/>
      <c r="C333" s="138" t="s">
        <v>632</v>
      </c>
      <c r="D333" s="138" t="s">
        <v>298</v>
      </c>
      <c r="E333" s="139" t="s">
        <v>6864</v>
      </c>
      <c r="F333" s="140" t="s">
        <v>6865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6866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6867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6868</v>
      </c>
      <c r="F337" s="175" t="s">
        <v>6869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6870</v>
      </c>
    </row>
    <row r="338" spans="2:65" s="12" customFormat="1">
      <c r="B338" s="151"/>
      <c r="D338" s="152" t="s">
        <v>304</v>
      </c>
      <c r="F338" s="154" t="s">
        <v>6871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6872</v>
      </c>
      <c r="F339" s="140" t="s">
        <v>6873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6874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6875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6876</v>
      </c>
      <c r="F343" s="175" t="s">
        <v>6877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6878</v>
      </c>
    </row>
    <row r="344" spans="2:65" s="1" customFormat="1" ht="24.25" customHeight="1">
      <c r="B344" s="32"/>
      <c r="C344" s="138" t="s">
        <v>722</v>
      </c>
      <c r="D344" s="138" t="s">
        <v>298</v>
      </c>
      <c r="E344" s="139" t="s">
        <v>6879</v>
      </c>
      <c r="F344" s="140" t="s">
        <v>6880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6881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6882</v>
      </c>
      <c r="F348" s="175" t="s">
        <v>6883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6884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6885</v>
      </c>
      <c r="F349" s="175" t="s">
        <v>6886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6887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4434</v>
      </c>
      <c r="F350" s="140" t="s">
        <v>6888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6889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6890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2579</v>
      </c>
      <c r="F354" s="140" t="s">
        <v>6891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6892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5" customHeight="1">
      <c r="B356" s="32"/>
      <c r="C356" s="138" t="s">
        <v>756</v>
      </c>
      <c r="D356" s="138" t="s">
        <v>298</v>
      </c>
      <c r="E356" s="139" t="s">
        <v>6893</v>
      </c>
      <c r="F356" s="140" t="s">
        <v>6894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6895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6896</v>
      </c>
      <c r="F358" s="136" t="s">
        <v>6897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6898</v>
      </c>
      <c r="F359" s="140" t="s">
        <v>6899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6900</v>
      </c>
    </row>
    <row r="360" spans="2:65" s="1" customFormat="1" ht="24.25" customHeight="1">
      <c r="B360" s="32"/>
      <c r="C360" s="138" t="s">
        <v>770</v>
      </c>
      <c r="D360" s="138" t="s">
        <v>298</v>
      </c>
      <c r="E360" s="139" t="s">
        <v>6901</v>
      </c>
      <c r="F360" s="140" t="s">
        <v>6902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6903</v>
      </c>
    </row>
    <row r="361" spans="2:65" s="1" customFormat="1" ht="24.25" customHeight="1">
      <c r="B361" s="32"/>
      <c r="C361" s="138" t="s">
        <v>775</v>
      </c>
      <c r="D361" s="138" t="s">
        <v>298</v>
      </c>
      <c r="E361" s="139" t="s">
        <v>6904</v>
      </c>
      <c r="F361" s="140" t="s">
        <v>6905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6906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 xr:uid="{00000000-0009-0000-0000-00001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171</v>
      </c>
      <c r="AZ2" s="93" t="s">
        <v>6907</v>
      </c>
      <c r="BA2" s="93" t="s">
        <v>1</v>
      </c>
      <c r="BB2" s="93" t="s">
        <v>1</v>
      </c>
      <c r="BC2" s="93" t="s">
        <v>6908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12" t="s">
        <v>6909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SO 04 - Oplocení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9" t="str">
        <f>E7</f>
        <v>Pobytová odlehčovací služba Zábřeh - Sušilova</v>
      </c>
      <c r="F110" s="250"/>
      <c r="G110" s="250"/>
      <c r="H110" s="250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12" t="str">
        <f>E9</f>
        <v>SO 04 - Oplocení</v>
      </c>
      <c r="F112" s="248"/>
      <c r="G112" s="248"/>
      <c r="H112" s="248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5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5" customHeight="1">
      <c r="B123" s="32"/>
      <c r="C123" s="138" t="s">
        <v>83</v>
      </c>
      <c r="D123" s="138" t="s">
        <v>298</v>
      </c>
      <c r="E123" s="139" t="s">
        <v>6910</v>
      </c>
      <c r="F123" s="140" t="s">
        <v>6911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6912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6913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6907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6914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6907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5" customHeight="1">
      <c r="B131" s="32"/>
      <c r="C131" s="138" t="s">
        <v>94</v>
      </c>
      <c r="D131" s="138" t="s">
        <v>298</v>
      </c>
      <c r="E131" s="139" t="s">
        <v>6695</v>
      </c>
      <c r="F131" s="140" t="s">
        <v>6696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6915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6907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6907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6917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6907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5" customHeight="1">
      <c r="B144" s="32"/>
      <c r="C144" s="138" t="s">
        <v>336</v>
      </c>
      <c r="D144" s="138" t="s">
        <v>298</v>
      </c>
      <c r="E144" s="139" t="s">
        <v>6918</v>
      </c>
      <c r="F144" s="140" t="s">
        <v>6919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6920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6921</v>
      </c>
      <c r="F145" s="175" t="s">
        <v>6922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6923</v>
      </c>
    </row>
    <row r="146" spans="2:65" s="1" customFormat="1" ht="24.25" customHeight="1">
      <c r="B146" s="32"/>
      <c r="C146" s="138" t="s">
        <v>347</v>
      </c>
      <c r="D146" s="138" t="s">
        <v>298</v>
      </c>
      <c r="E146" s="139" t="s">
        <v>6924</v>
      </c>
      <c r="F146" s="140" t="s">
        <v>6925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6926</v>
      </c>
    </row>
    <row r="147" spans="2:65" s="1" customFormat="1" ht="24.25" customHeight="1">
      <c r="B147" s="32"/>
      <c r="C147" s="173" t="s">
        <v>354</v>
      </c>
      <c r="D147" s="173" t="s">
        <v>343</v>
      </c>
      <c r="E147" s="174" t="s">
        <v>6927</v>
      </c>
      <c r="F147" s="175" t="s">
        <v>6928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6929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6930</v>
      </c>
      <c r="F148" s="140" t="s">
        <v>6931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6932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6933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6934</v>
      </c>
      <c r="F152" s="175" t="s">
        <v>6935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6936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5" customHeight="1">
      <c r="B154" s="32"/>
      <c r="C154" s="138" t="s">
        <v>8</v>
      </c>
      <c r="D154" s="138" t="s">
        <v>298</v>
      </c>
      <c r="E154" s="139" t="s">
        <v>6937</v>
      </c>
      <c r="F154" s="140" t="s">
        <v>6938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6939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 xr:uid="{00000000-0009-0000-0000-00001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66"/>
  <sheetViews>
    <sheetView showGridLines="0" topLeftCell="A227" workbookViewId="0">
      <selection activeCell="F243" sqref="F24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6940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6941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6669</v>
      </c>
      <c r="BA4" s="93" t="s">
        <v>1</v>
      </c>
      <c r="BB4" s="93" t="s">
        <v>1</v>
      </c>
      <c r="BC4" s="93" t="s">
        <v>6942</v>
      </c>
      <c r="BD4" s="93" t="s">
        <v>85</v>
      </c>
    </row>
    <row r="5" spans="2:56" ht="7.15" customHeight="1">
      <c r="B5" s="20"/>
      <c r="L5" s="20"/>
      <c r="AZ5" s="93" t="s">
        <v>6943</v>
      </c>
      <c r="BA5" s="93" t="s">
        <v>1</v>
      </c>
      <c r="BB5" s="93" t="s">
        <v>1</v>
      </c>
      <c r="BC5" s="93" t="s">
        <v>2297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2297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185</v>
      </c>
      <c r="BA7" s="93" t="s">
        <v>1</v>
      </c>
      <c r="BB7" s="93" t="s">
        <v>1</v>
      </c>
      <c r="BC7" s="93" t="s">
        <v>6944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12" t="s">
        <v>6945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TČ.V - Vrty pro tepelná čerpadla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4439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12" t="str">
        <f>E9</f>
        <v>TČ.V - Vrty pro tepelná čerpadla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5" customHeight="1">
      <c r="B125" s="32"/>
      <c r="C125" s="138" t="s">
        <v>83</v>
      </c>
      <c r="D125" s="138" t="s">
        <v>298</v>
      </c>
      <c r="E125" s="139" t="s">
        <v>6946</v>
      </c>
      <c r="F125" s="140" t="s">
        <v>6947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6948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6949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4686</v>
      </c>
      <c r="F129" s="140" t="s">
        <v>6950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6951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6952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6669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6953</v>
      </c>
      <c r="F133" s="140" t="s">
        <v>6954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6955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6956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5" customHeight="1">
      <c r="B137" s="32"/>
      <c r="C137" s="138" t="s">
        <v>107</v>
      </c>
      <c r="D137" s="138" t="s">
        <v>298</v>
      </c>
      <c r="E137" s="139" t="s">
        <v>6957</v>
      </c>
      <c r="F137" s="140" t="s">
        <v>6958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6959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6960</v>
      </c>
      <c r="F138" s="140" t="s">
        <v>6961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6962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6963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6964</v>
      </c>
      <c r="F142" s="140" t="s">
        <v>6965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6966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6967</v>
      </c>
      <c r="F143" s="140" t="s">
        <v>6968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6969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6970</v>
      </c>
      <c r="F147" s="140" t="s">
        <v>6971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6972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4456</v>
      </c>
      <c r="F151" s="140" t="s">
        <v>6973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5" customHeight="1">
      <c r="B155" s="32"/>
      <c r="C155" s="138" t="s">
        <v>358</v>
      </c>
      <c r="D155" s="138" t="s">
        <v>298</v>
      </c>
      <c r="E155" s="139" t="s">
        <v>6695</v>
      </c>
      <c r="F155" s="140" t="s">
        <v>6696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6975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6976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6977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6978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6979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6980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5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6981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6982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6983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5" customHeight="1">
      <c r="B174" s="32"/>
      <c r="C174" s="138" t="s">
        <v>379</v>
      </c>
      <c r="D174" s="138" t="s">
        <v>298</v>
      </c>
      <c r="E174" s="139" t="s">
        <v>4472</v>
      </c>
      <c r="F174" s="140" t="s">
        <v>6984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6986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6987</v>
      </c>
      <c r="F178" s="175" t="s">
        <v>6988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6989</v>
      </c>
    </row>
    <row r="179" spans="2:65" s="12" customFormat="1">
      <c r="B179" s="151"/>
      <c r="D179" s="152" t="s">
        <v>304</v>
      </c>
      <c r="F179" s="154" t="s">
        <v>6990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5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6991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6992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6993</v>
      </c>
      <c r="F185" s="140" t="s">
        <v>6994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6995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6996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6943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6997</v>
      </c>
      <c r="F189" s="140" t="s">
        <v>6998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6999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6996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5" customHeight="1">
      <c r="B193" s="32"/>
      <c r="C193" s="138" t="s">
        <v>402</v>
      </c>
      <c r="D193" s="138" t="s">
        <v>298</v>
      </c>
      <c r="E193" s="139" t="s">
        <v>7000</v>
      </c>
      <c r="F193" s="140" t="s">
        <v>7001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7002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5" customHeight="1">
      <c r="B197" s="32"/>
      <c r="C197" s="173" t="s">
        <v>409</v>
      </c>
      <c r="D197" s="173" t="s">
        <v>343</v>
      </c>
      <c r="E197" s="174" t="s">
        <v>7003</v>
      </c>
      <c r="F197" s="175" t="s">
        <v>7004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7005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7006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7007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5" customHeight="1">
      <c r="B203" s="32"/>
      <c r="C203" s="138" t="s">
        <v>7</v>
      </c>
      <c r="D203" s="138" t="s">
        <v>298</v>
      </c>
      <c r="E203" s="139" t="s">
        <v>4480</v>
      </c>
      <c r="F203" s="140" t="s">
        <v>7008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7009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7010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7011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7012</v>
      </c>
      <c r="F208" s="140" t="s">
        <v>7013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7014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7015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5" customHeight="1">
      <c r="B212" s="32"/>
      <c r="C212" s="138" t="s">
        <v>427</v>
      </c>
      <c r="D212" s="138" t="s">
        <v>298</v>
      </c>
      <c r="E212" s="139" t="s">
        <v>7016</v>
      </c>
      <c r="F212" s="140" t="s">
        <v>7017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7018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7019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4484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5" customHeight="1">
      <c r="B217" s="32"/>
      <c r="C217" s="138" t="s">
        <v>432</v>
      </c>
      <c r="D217" s="138" t="s">
        <v>298</v>
      </c>
      <c r="E217" s="139" t="s">
        <v>7020</v>
      </c>
      <c r="F217" s="140" t="s">
        <v>7021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7022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7023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445</v>
      </c>
      <c r="D221" s="173" t="s">
        <v>343</v>
      </c>
      <c r="E221" s="174" t="s">
        <v>7024</v>
      </c>
      <c r="F221" s="175" t="s">
        <v>7025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7026</v>
      </c>
    </row>
    <row r="222" spans="2:65" s="12" customFormat="1">
      <c r="B222" s="151"/>
      <c r="D222" s="152" t="s">
        <v>304</v>
      </c>
      <c r="F222" s="154" t="s">
        <v>7027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5" customHeight="1">
      <c r="B223" s="32"/>
      <c r="C223" s="138" t="s">
        <v>451</v>
      </c>
      <c r="D223" s="138" t="s">
        <v>298</v>
      </c>
      <c r="E223" s="139" t="s">
        <v>7028</v>
      </c>
      <c r="F223" s="140" t="s">
        <v>7029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7030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7031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7032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7033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7034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5" customHeight="1">
      <c r="B230" s="32"/>
      <c r="C230" s="173" t="s">
        <v>457</v>
      </c>
      <c r="D230" s="173" t="s">
        <v>343</v>
      </c>
      <c r="E230" s="174" t="s">
        <v>7035</v>
      </c>
      <c r="F230" s="175" t="s">
        <v>7036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7037</v>
      </c>
    </row>
    <row r="231" spans="2:65" s="12" customFormat="1">
      <c r="B231" s="151"/>
      <c r="D231" s="152" t="s">
        <v>304</v>
      </c>
      <c r="F231" s="154" t="s">
        <v>7038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5" customHeight="1">
      <c r="B232" s="32"/>
      <c r="C232" s="138" t="s">
        <v>462</v>
      </c>
      <c r="D232" s="138" t="s">
        <v>298</v>
      </c>
      <c r="E232" s="139" t="s">
        <v>7039</v>
      </c>
      <c r="F232" s="140" t="s">
        <v>7040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7041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7042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5" customHeight="1">
      <c r="B236" s="32"/>
      <c r="C236" s="173" t="s">
        <v>466</v>
      </c>
      <c r="D236" s="173" t="s">
        <v>343</v>
      </c>
      <c r="E236" s="174" t="s">
        <v>4723</v>
      </c>
      <c r="F236" s="175" t="s">
        <v>4724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7043</v>
      </c>
    </row>
    <row r="237" spans="2:65" s="12" customFormat="1">
      <c r="B237" s="151"/>
      <c r="D237" s="152" t="s">
        <v>304</v>
      </c>
      <c r="F237" s="154" t="s">
        <v>7044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5" customHeight="1">
      <c r="B238" s="32"/>
      <c r="C238" s="138" t="s">
        <v>470</v>
      </c>
      <c r="D238" s="138" t="s">
        <v>298</v>
      </c>
      <c r="E238" s="139" t="s">
        <v>7045</v>
      </c>
      <c r="F238" s="140" t="s">
        <v>7046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7047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7048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7049</v>
      </c>
      <c r="F242" s="175" t="s">
        <v>7050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7051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7052</v>
      </c>
      <c r="F243" s="140" t="s">
        <v>7053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7054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7023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7031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7032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7033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7034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7042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7055</v>
      </c>
      <c r="F252" s="140" t="s">
        <v>7056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7057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7058</v>
      </c>
      <c r="F253" s="175" t="s">
        <v>7059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7060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4504</v>
      </c>
      <c r="F254" s="140" t="s">
        <v>7061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7062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7063</v>
      </c>
      <c r="F255" s="140" t="s">
        <v>7064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7065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7031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7032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7033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7034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7042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53" customHeight="1">
      <c r="B263" s="32"/>
      <c r="C263" s="138" t="s">
        <v>512</v>
      </c>
      <c r="D263" s="138" t="s">
        <v>298</v>
      </c>
      <c r="E263" s="139" t="s">
        <v>7066</v>
      </c>
      <c r="F263" s="140" t="s">
        <v>7196</v>
      </c>
      <c r="G263" s="141" t="s">
        <v>1102</v>
      </c>
      <c r="H263" s="142">
        <v>5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7067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5" customHeight="1">
      <c r="B265" s="32"/>
      <c r="C265" s="138" t="s">
        <v>521</v>
      </c>
      <c r="D265" s="138" t="s">
        <v>298</v>
      </c>
      <c r="E265" s="139" t="s">
        <v>7068</v>
      </c>
      <c r="F265" s="140" t="s">
        <v>7069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7070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+Dr3DnqBj0eIlmjECLVYHqkaRDmr2mITcLEOGkyOCPo2YWMPMD99m/oUet40F8fok6S7zM27jBHqPEgFvHU36g==" saltValue="J4cEIufh1kFrJQxXRmaPHQ==" spinCount="100000" sheet="1" objects="1" scenarios="1" formatColumns="0" formatRows="0" autoFilter="0"/>
  <autoFilter ref="C121:K265" xr:uid="{00000000-0009-0000-0000-00001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0"/>
  <sheetViews>
    <sheetView showGridLines="0" tabSelected="1" topLeftCell="A137" workbookViewId="0">
      <selection activeCell="A158" sqref="A158:XFD15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12" t="s">
        <v>3013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40"/>
      <c r="G18" s="240"/>
      <c r="H18" s="240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44" t="s">
        <v>1</v>
      </c>
      <c r="F27" s="244"/>
      <c r="G27" s="244"/>
      <c r="H27" s="244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ROUND((SUM(BE122:BE159)),  2)</f>
        <v>0</v>
      </c>
      <c r="I33" s="98">
        <v>0.21</v>
      </c>
      <c r="J33" s="86">
        <f>ROUND(((SUM(BE122:BE159))*I33),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ROUND((SUM(BF122:BF159)),  2)</f>
        <v>0</v>
      </c>
      <c r="I34" s="98">
        <v>0.12</v>
      </c>
      <c r="J34" s="86">
        <f>ROUND(((SUM(BF122:BF159))*I34),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ROUND((SUM(BG122:BG159)),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ROUND((SUM(BH122:BH159)),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ROUND((SUM(BI122:BI159)),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12" t="str">
        <f>E9</f>
        <v>VRN - Vedlejší rozpočtové náklady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3013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3014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3015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7071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7072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12" t="str">
        <f>E9</f>
        <v>VRN - Vedlejší rozpočtové náklady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4178</v>
      </c>
      <c r="F124" s="136" t="s">
        <v>4179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7073</v>
      </c>
      <c r="F125" s="140" t="s">
        <v>7074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3914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3914</v>
      </c>
      <c r="BM125" s="149" t="s">
        <v>7075</v>
      </c>
    </row>
    <row r="126" spans="2:65" s="1" customFormat="1" ht="24.25" customHeight="1">
      <c r="B126" s="32"/>
      <c r="C126" s="138" t="s">
        <v>85</v>
      </c>
      <c r="D126" s="138" t="s">
        <v>298</v>
      </c>
      <c r="E126" s="139" t="s">
        <v>7076</v>
      </c>
      <c r="F126" s="140" t="s">
        <v>7077</v>
      </c>
      <c r="G126" s="141" t="s">
        <v>7078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3914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3914</v>
      </c>
      <c r="BM126" s="149" t="s">
        <v>7079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7080</v>
      </c>
      <c r="F127" s="140" t="s">
        <v>7081</v>
      </c>
      <c r="G127" s="141" t="s">
        <v>7078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3914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3914</v>
      </c>
      <c r="BM127" s="149" t="s">
        <v>7082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4183</v>
      </c>
      <c r="F128" s="140" t="s">
        <v>4184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3914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3914</v>
      </c>
      <c r="BM128" s="149" t="s">
        <v>7083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7084</v>
      </c>
      <c r="F129" s="140" t="s">
        <v>7085</v>
      </c>
      <c r="G129" s="141" t="s">
        <v>7078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3914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3914</v>
      </c>
      <c r="BM129" s="149" t="s">
        <v>7086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7087</v>
      </c>
      <c r="F130" s="140" t="s">
        <v>7088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7089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7090</v>
      </c>
      <c r="F131" s="140" t="s">
        <v>7091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7092</v>
      </c>
    </row>
    <row r="132" spans="2:65" s="11" customFormat="1" ht="22.9" customHeight="1">
      <c r="B132" s="126"/>
      <c r="D132" s="127" t="s">
        <v>75</v>
      </c>
      <c r="E132" s="136" t="s">
        <v>3861</v>
      </c>
      <c r="F132" s="136" t="s">
        <v>3862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7093</v>
      </c>
      <c r="F133" s="140" t="s">
        <v>7094</v>
      </c>
      <c r="G133" s="141" t="s">
        <v>7078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3914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3914</v>
      </c>
      <c r="BM133" s="149" t="s">
        <v>7095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7096</v>
      </c>
      <c r="F134" s="140" t="s">
        <v>7097</v>
      </c>
      <c r="G134" s="141" t="s">
        <v>7078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3914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3914</v>
      </c>
      <c r="BM134" s="149" t="s">
        <v>7098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7099</v>
      </c>
      <c r="F135" s="140" t="s">
        <v>7100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3914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3914</v>
      </c>
      <c r="BM135" s="149" t="s">
        <v>7101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7102</v>
      </c>
      <c r="F136" s="140" t="s">
        <v>7103</v>
      </c>
      <c r="G136" s="141" t="s">
        <v>7078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3914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3914</v>
      </c>
      <c r="BM136" s="149" t="s">
        <v>7104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7105</v>
      </c>
      <c r="F137" s="140" t="s">
        <v>7106</v>
      </c>
      <c r="G137" s="141" t="s">
        <v>7078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3914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3914</v>
      </c>
      <c r="BM137" s="149" t="s">
        <v>7107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7108</v>
      </c>
      <c r="F138" s="140" t="s">
        <v>7109</v>
      </c>
      <c r="G138" s="141" t="s">
        <v>7078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3914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3914</v>
      </c>
      <c r="BM138" s="149" t="s">
        <v>7110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7111</v>
      </c>
      <c r="F139" s="140" t="s">
        <v>7112</v>
      </c>
      <c r="G139" s="141" t="s">
        <v>7078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3914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3914</v>
      </c>
      <c r="BM139" s="149" t="s">
        <v>7113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7114</v>
      </c>
      <c r="F140" s="140" t="s">
        <v>7115</v>
      </c>
      <c r="G140" s="141" t="s">
        <v>7078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3914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3914</v>
      </c>
      <c r="BM140" s="149" t="s">
        <v>7116</v>
      </c>
    </row>
    <row r="141" spans="2:65" s="1" customFormat="1" ht="24.25" customHeight="1">
      <c r="B141" s="32"/>
      <c r="C141" s="138" t="s">
        <v>378</v>
      </c>
      <c r="D141" s="138" t="s">
        <v>298</v>
      </c>
      <c r="E141" s="139" t="s">
        <v>7117</v>
      </c>
      <c r="F141" s="140" t="s">
        <v>7118</v>
      </c>
      <c r="G141" s="141" t="s">
        <v>7078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3914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3914</v>
      </c>
      <c r="BM141" s="149" t="s">
        <v>7119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7120</v>
      </c>
      <c r="F142" s="140" t="s">
        <v>7121</v>
      </c>
      <c r="G142" s="141" t="s">
        <v>7078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3914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3914</v>
      </c>
      <c r="BM142" s="149" t="s">
        <v>7122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7123</v>
      </c>
      <c r="F143" s="140" t="s">
        <v>7124</v>
      </c>
      <c r="G143" s="141" t="s">
        <v>7078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3914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3914</v>
      </c>
      <c r="BM143" s="149" t="s">
        <v>7125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7126</v>
      </c>
      <c r="F144" s="140" t="s">
        <v>7127</v>
      </c>
      <c r="G144" s="141" t="s">
        <v>7078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3914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3914</v>
      </c>
      <c r="BM144" s="149" t="s">
        <v>7128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7129</v>
      </c>
      <c r="F145" s="140" t="s">
        <v>7130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7131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7132</v>
      </c>
      <c r="F146" s="140" t="s">
        <v>7133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7134</v>
      </c>
    </row>
    <row r="147" spans="2:65" s="11" customFormat="1" ht="22.9" customHeight="1">
      <c r="B147" s="126"/>
      <c r="D147" s="127" t="s">
        <v>75</v>
      </c>
      <c r="E147" s="136" t="s">
        <v>3910</v>
      </c>
      <c r="F147" s="136" t="s">
        <v>3911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7135</v>
      </c>
      <c r="F148" s="140" t="s">
        <v>7136</v>
      </c>
      <c r="G148" s="141" t="s">
        <v>7078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3914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3914</v>
      </c>
      <c r="BM148" s="149" t="s">
        <v>7137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7138</v>
      </c>
      <c r="F149" s="140" t="s">
        <v>7139</v>
      </c>
      <c r="G149" s="141" t="s">
        <v>7078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3914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3914</v>
      </c>
      <c r="BM149" s="149" t="s">
        <v>7140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7141</v>
      </c>
      <c r="F150" s="140" t="s">
        <v>7142</v>
      </c>
      <c r="G150" s="141" t="s">
        <v>7078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3914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3914</v>
      </c>
      <c r="BM150" s="149" t="s">
        <v>7143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7144</v>
      </c>
      <c r="F151" s="140" t="s">
        <v>7145</v>
      </c>
      <c r="G151" s="141" t="s">
        <v>7078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3914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3914</v>
      </c>
      <c r="BM151" s="149" t="s">
        <v>7146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7147</v>
      </c>
      <c r="F152" s="140" t="s">
        <v>7148</v>
      </c>
      <c r="G152" s="141" t="s">
        <v>7078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3914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3914</v>
      </c>
      <c r="BM152" s="149" t="s">
        <v>7149</v>
      </c>
    </row>
    <row r="153" spans="2:65" s="11" customFormat="1" ht="22.9" customHeight="1">
      <c r="B153" s="126"/>
      <c r="D153" s="127" t="s">
        <v>75</v>
      </c>
      <c r="E153" s="136" t="s">
        <v>7150</v>
      </c>
      <c r="F153" s="136" t="s">
        <v>7151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5" customHeight="1">
      <c r="B154" s="32"/>
      <c r="C154" s="138" t="s">
        <v>457</v>
      </c>
      <c r="D154" s="138" t="s">
        <v>298</v>
      </c>
      <c r="E154" s="139" t="s">
        <v>7152</v>
      </c>
      <c r="F154" s="140" t="s">
        <v>7153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3914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3914</v>
      </c>
      <c r="BM154" s="149" t="s">
        <v>7154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7155</v>
      </c>
      <c r="F155" s="140" t="s">
        <v>7156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3914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3914</v>
      </c>
      <c r="BM155" s="149" t="s">
        <v>7157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7158</v>
      </c>
      <c r="F156" s="140" t="s">
        <v>7159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3914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3914</v>
      </c>
      <c r="BM156" s="149" t="s">
        <v>7160</v>
      </c>
    </row>
    <row r="157" spans="2:65" s="11" customFormat="1" ht="22.9" customHeight="1">
      <c r="B157" s="126"/>
      <c r="D157" s="127" t="s">
        <v>75</v>
      </c>
      <c r="E157" s="136" t="s">
        <v>7161</v>
      </c>
      <c r="F157" s="136" t="s">
        <v>7162</v>
      </c>
      <c r="I157" s="129"/>
      <c r="J157" s="137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474</v>
      </c>
      <c r="D158" s="138" t="s">
        <v>298</v>
      </c>
      <c r="E158" s="139" t="s">
        <v>7163</v>
      </c>
      <c r="F158" s="140" t="s">
        <v>7164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7165</v>
      </c>
    </row>
    <row r="159" spans="2:65" s="1" customFormat="1" ht="16.5" customHeight="1">
      <c r="B159" s="32"/>
      <c r="C159" s="138" t="s">
        <v>479</v>
      </c>
      <c r="D159" s="138" t="s">
        <v>298</v>
      </c>
      <c r="E159" s="139" t="s">
        <v>7166</v>
      </c>
      <c r="F159" s="140" t="s">
        <v>7167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3914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7168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luBM03qoDkvblbNQEeAgcLCmDjKwnFaavTDeSASNWMFpVFwu5Ac5qiRXFWn7wFYAmQCC5g1WLoIIVV1kFyzF7w==" saltValue="AHtW1/qjR+hizNq81b3PlQ==" spinCount="100000" sheet="1" objects="1" scenarios="1" formatColumns="0" formatRows="0" autoFilter="0"/>
  <autoFilter ref="C121:K159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H581"/>
  <sheetViews>
    <sheetView showGridLines="0" topLeftCell="A241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7169</v>
      </c>
      <c r="H4" s="20"/>
    </row>
    <row r="5" spans="2:8" ht="12" customHeight="1">
      <c r="B5" s="20"/>
      <c r="C5" s="24" t="s">
        <v>13</v>
      </c>
      <c r="D5" s="244" t="s">
        <v>14</v>
      </c>
      <c r="E5" s="236"/>
      <c r="F5" s="236"/>
      <c r="H5" s="20"/>
    </row>
    <row r="6" spans="2:8" ht="37.15" customHeight="1">
      <c r="B6" s="20"/>
      <c r="C6" s="26" t="s">
        <v>16</v>
      </c>
      <c r="D6" s="241" t="s">
        <v>17</v>
      </c>
      <c r="E6" s="236"/>
      <c r="F6" s="236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7170</v>
      </c>
      <c r="H9" s="118"/>
    </row>
    <row r="10" spans="2:8" s="1" customFormat="1" ht="26.5" customHeight="1">
      <c r="B10" s="32"/>
      <c r="C10" s="197" t="s">
        <v>7171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7172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7172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0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0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0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7172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2704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7172</v>
      </c>
      <c r="H122" s="32"/>
    </row>
    <row r="123" spans="2:8" s="1" customFormat="1" ht="16.899999999999999" customHeight="1">
      <c r="B123" s="32"/>
      <c r="C123" s="202" t="s">
        <v>2701</v>
      </c>
      <c r="D123" s="202" t="s">
        <v>2702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2708</v>
      </c>
      <c r="D124" s="202" t="s">
        <v>2709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2713</v>
      </c>
      <c r="D125" s="202" t="s">
        <v>2714</v>
      </c>
      <c r="E125" s="17" t="s">
        <v>301</v>
      </c>
      <c r="F125" s="203">
        <v>308.7</v>
      </c>
      <c r="H125" s="32"/>
    </row>
    <row r="126" spans="2:8" s="1" customFormat="1" ht="20">
      <c r="B126" s="32"/>
      <c r="C126" s="202" t="s">
        <v>2736</v>
      </c>
      <c r="D126" s="202" t="s">
        <v>2737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2774</v>
      </c>
      <c r="D127" s="202" t="s">
        <v>2775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2705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7172</v>
      </c>
      <c r="H130" s="32"/>
    </row>
    <row r="131" spans="2:8" s="1" customFormat="1" ht="16.899999999999999" customHeight="1">
      <c r="B131" s="32"/>
      <c r="C131" s="202" t="s">
        <v>2701</v>
      </c>
      <c r="D131" s="202" t="s">
        <v>2702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2708</v>
      </c>
      <c r="D132" s="202" t="s">
        <v>2709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2713</v>
      </c>
      <c r="D133" s="202" t="s">
        <v>2714</v>
      </c>
      <c r="E133" s="17" t="s">
        <v>301</v>
      </c>
      <c r="F133" s="203">
        <v>308.7</v>
      </c>
      <c r="H133" s="32"/>
    </row>
    <row r="134" spans="2:8" s="1" customFormat="1" ht="20">
      <c r="B134" s="32"/>
      <c r="C134" s="202" t="s">
        <v>2745</v>
      </c>
      <c r="D134" s="202" t="s">
        <v>2746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2774</v>
      </c>
      <c r="D135" s="202" t="s">
        <v>2775</v>
      </c>
      <c r="E135" s="17" t="s">
        <v>301</v>
      </c>
      <c r="F135" s="203">
        <v>322.25400000000002</v>
      </c>
      <c r="H135" s="32"/>
    </row>
    <row r="136" spans="2:8" s="1" customFormat="1" ht="20">
      <c r="B136" s="32"/>
      <c r="C136" s="202" t="s">
        <v>2749</v>
      </c>
      <c r="D136" s="202" t="s">
        <v>2750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2706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7172</v>
      </c>
      <c r="H139" s="32"/>
    </row>
    <row r="140" spans="2:8" s="1" customFormat="1" ht="16.899999999999999" customHeight="1">
      <c r="B140" s="32"/>
      <c r="C140" s="202" t="s">
        <v>2701</v>
      </c>
      <c r="D140" s="202" t="s">
        <v>2702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2708</v>
      </c>
      <c r="D141" s="202" t="s">
        <v>2709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2713</v>
      </c>
      <c r="D142" s="202" t="s">
        <v>2714</v>
      </c>
      <c r="E142" s="17" t="s">
        <v>301</v>
      </c>
      <c r="F142" s="203">
        <v>308.7</v>
      </c>
      <c r="H142" s="32"/>
    </row>
    <row r="143" spans="2:8" s="1" customFormat="1" ht="20">
      <c r="B143" s="32"/>
      <c r="C143" s="202" t="s">
        <v>2745</v>
      </c>
      <c r="D143" s="202" t="s">
        <v>2746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2774</v>
      </c>
      <c r="D144" s="202" t="s">
        <v>2775</v>
      </c>
      <c r="E144" s="17" t="s">
        <v>301</v>
      </c>
      <c r="F144" s="203">
        <v>322.25400000000002</v>
      </c>
      <c r="H144" s="32"/>
    </row>
    <row r="145" spans="2:8" s="1" customFormat="1" ht="20">
      <c r="B145" s="32"/>
      <c r="C145" s="202" t="s">
        <v>2754</v>
      </c>
      <c r="D145" s="202" t="s">
        <v>2755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7172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0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0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7172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0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0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7172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0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7172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0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2828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7172</v>
      </c>
      <c r="H188" s="32"/>
    </row>
    <row r="189" spans="2:8" s="1" customFormat="1" ht="16.899999999999999" customHeight="1">
      <c r="B189" s="32"/>
      <c r="C189" s="202" t="s">
        <v>2825</v>
      </c>
      <c r="D189" s="202" t="s">
        <v>2826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2831</v>
      </c>
      <c r="D190" s="202" t="s">
        <v>2832</v>
      </c>
      <c r="E190" s="17" t="s">
        <v>301</v>
      </c>
      <c r="F190" s="203">
        <v>503.2</v>
      </c>
      <c r="H190" s="32"/>
    </row>
    <row r="191" spans="2:8" s="1" customFormat="1" ht="20">
      <c r="B191" s="32"/>
      <c r="C191" s="202" t="s">
        <v>2836</v>
      </c>
      <c r="D191" s="202" t="s">
        <v>2837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2840</v>
      </c>
      <c r="D192" s="202" t="s">
        <v>2841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7172</v>
      </c>
      <c r="H196" s="32"/>
    </row>
    <row r="197" spans="2:8" s="1" customFormat="1" ht="16.899999999999999" customHeight="1">
      <c r="B197" s="32"/>
      <c r="C197" s="202" t="s">
        <v>2849</v>
      </c>
      <c r="D197" s="202" t="s">
        <v>2850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2825</v>
      </c>
      <c r="D198" s="202" t="s">
        <v>2826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2831</v>
      </c>
      <c r="D199" s="202" t="s">
        <v>2832</v>
      </c>
      <c r="E199" s="17" t="s">
        <v>301</v>
      </c>
      <c r="F199" s="203">
        <v>503.2</v>
      </c>
      <c r="H199" s="32"/>
    </row>
    <row r="200" spans="2:8" s="1" customFormat="1" ht="20">
      <c r="B200" s="32"/>
      <c r="C200" s="202" t="s">
        <v>2836</v>
      </c>
      <c r="D200" s="202" t="s">
        <v>2837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7172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0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0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7172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7172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7172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7172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7172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7172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7172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7172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7172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7172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7172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0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0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7172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7172</v>
      </c>
      <c r="H317" s="32"/>
    </row>
    <row r="318" spans="2:8" s="1" customFormat="1" ht="20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7172</v>
      </c>
      <c r="H328" s="32"/>
    </row>
    <row r="329" spans="2:8" s="1" customFormat="1" ht="20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0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7172</v>
      </c>
      <c r="H337" s="32"/>
    </row>
    <row r="338" spans="2:8" s="1" customFormat="1" ht="20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0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2787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2792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7172</v>
      </c>
      <c r="H357" s="32"/>
    </row>
    <row r="358" spans="2:8" s="1" customFormat="1" ht="16.899999999999999" customHeight="1">
      <c r="B358" s="32"/>
      <c r="C358" s="202" t="s">
        <v>2794</v>
      </c>
      <c r="D358" s="202" t="s">
        <v>2795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2798</v>
      </c>
      <c r="D359" s="202" t="s">
        <v>2799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7172</v>
      </c>
      <c r="H363" s="32"/>
    </row>
    <row r="364" spans="2:8" s="1" customFormat="1" ht="16.899999999999999" customHeight="1">
      <c r="B364" s="32"/>
      <c r="C364" s="202" t="s">
        <v>2811</v>
      </c>
      <c r="D364" s="202" t="s">
        <v>2812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2802</v>
      </c>
      <c r="D365" s="202" t="s">
        <v>2803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2815</v>
      </c>
      <c r="D366" s="202" t="s">
        <v>2816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7172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0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7172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0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2829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2828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2829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7172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0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0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7172</v>
      </c>
      <c r="H408" s="32"/>
    </row>
    <row r="409" spans="2:8" s="1" customFormat="1" ht="20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7172</v>
      </c>
      <c r="H424" s="32"/>
    </row>
    <row r="425" spans="2:8" s="1" customFormat="1" ht="20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0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0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5" customHeight="1">
      <c r="B493" s="32"/>
      <c r="C493" s="197" t="s">
        <v>7173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6681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6682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6683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6684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7172</v>
      </c>
      <c r="H500" s="32"/>
    </row>
    <row r="501" spans="2:8" s="1" customFormat="1" ht="16.899999999999999" customHeight="1">
      <c r="B501" s="32"/>
      <c r="C501" s="202" t="s">
        <v>4599</v>
      </c>
      <c r="D501" s="202" t="s">
        <v>6679</v>
      </c>
      <c r="E501" s="17" t="s">
        <v>311</v>
      </c>
      <c r="F501" s="203">
        <v>20.9</v>
      </c>
      <c r="H501" s="32"/>
    </row>
    <row r="502" spans="2:8" s="1" customFormat="1" ht="20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6695</v>
      </c>
      <c r="D503" s="202" t="s">
        <v>6696</v>
      </c>
      <c r="E503" s="17" t="s">
        <v>311</v>
      </c>
      <c r="F503" s="203">
        <v>30.896000000000001</v>
      </c>
      <c r="H503" s="32"/>
    </row>
    <row r="504" spans="2:8" s="1" customFormat="1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6692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7172</v>
      </c>
      <c r="H509" s="32"/>
    </row>
    <row r="510" spans="2:8" s="1" customFormat="1" ht="20">
      <c r="B510" s="32"/>
      <c r="C510" s="202" t="s">
        <v>4520</v>
      </c>
      <c r="D510" s="202" t="s">
        <v>6690</v>
      </c>
      <c r="E510" s="17" t="s">
        <v>311</v>
      </c>
      <c r="F510" s="203">
        <v>6.7</v>
      </c>
      <c r="H510" s="32"/>
    </row>
    <row r="511" spans="2:8" s="1" customFormat="1" ht="20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6695</v>
      </c>
      <c r="D512" s="202" t="s">
        <v>6696</v>
      </c>
      <c r="E512" s="17" t="s">
        <v>311</v>
      </c>
      <c r="F512" s="203">
        <v>30.896000000000001</v>
      </c>
      <c r="H512" s="32"/>
    </row>
    <row r="513" spans="2:8" s="1" customFormat="1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6669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6688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6689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6669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7172</v>
      </c>
      <c r="H518" s="32"/>
    </row>
    <row r="519" spans="2:8" s="1" customFormat="1" ht="20">
      <c r="B519" s="32"/>
      <c r="C519" s="202" t="s">
        <v>6685</v>
      </c>
      <c r="D519" s="202" t="s">
        <v>6686</v>
      </c>
      <c r="E519" s="17" t="s">
        <v>311</v>
      </c>
      <c r="F519" s="203">
        <v>3.2959999999999998</v>
      </c>
      <c r="H519" s="32"/>
    </row>
    <row r="520" spans="2:8" s="1" customFormat="1" ht="20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6695</v>
      </c>
      <c r="D521" s="202" t="s">
        <v>6696</v>
      </c>
      <c r="E521" s="17" t="s">
        <v>311</v>
      </c>
      <c r="F521" s="203">
        <v>30.896000000000001</v>
      </c>
      <c r="H521" s="32"/>
    </row>
    <row r="522" spans="2:8" s="1" customFormat="1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5" customHeight="1">
      <c r="B524" s="32"/>
      <c r="C524" s="197" t="s">
        <v>7174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6907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6913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6907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7172</v>
      </c>
      <c r="H528" s="32"/>
    </row>
    <row r="529" spans="2:8" s="1" customFormat="1" ht="16.899999999999999" customHeight="1">
      <c r="B529" s="32"/>
      <c r="C529" s="202" t="s">
        <v>6910</v>
      </c>
      <c r="D529" s="202" t="s">
        <v>6911</v>
      </c>
      <c r="E529" s="17" t="s">
        <v>311</v>
      </c>
      <c r="F529" s="203">
        <v>0.89600000000000002</v>
      </c>
      <c r="H529" s="32"/>
    </row>
    <row r="530" spans="2:8" s="1" customFormat="1" ht="20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6695</v>
      </c>
      <c r="D531" s="202" t="s">
        <v>6696</v>
      </c>
      <c r="E531" s="17" t="s">
        <v>311</v>
      </c>
      <c r="F531" s="203">
        <v>0.89600000000000002</v>
      </c>
      <c r="H531" s="32"/>
    </row>
    <row r="532" spans="2:8" s="1" customFormat="1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5" customHeight="1">
      <c r="B534" s="32"/>
      <c r="C534" s="197" t="s">
        <v>7175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6949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7172</v>
      </c>
      <c r="H538" s="32"/>
    </row>
    <row r="539" spans="2:8" s="1" customFormat="1" ht="16.899999999999999" customHeight="1">
      <c r="B539" s="32"/>
      <c r="C539" s="202" t="s">
        <v>6946</v>
      </c>
      <c r="D539" s="202" t="s">
        <v>6947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6967</v>
      </c>
      <c r="D540" s="202" t="s">
        <v>6968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6970</v>
      </c>
      <c r="D541" s="202" t="s">
        <v>6971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6695</v>
      </c>
      <c r="D542" s="202" t="s">
        <v>6696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6976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6977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6978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7172</v>
      </c>
      <c r="H548" s="32"/>
    </row>
    <row r="549" spans="2:8" s="1" customFormat="1" ht="16.899999999999999" customHeight="1">
      <c r="B549" s="32"/>
      <c r="C549" s="202" t="s">
        <v>6695</v>
      </c>
      <c r="D549" s="202" t="s">
        <v>6696</v>
      </c>
      <c r="E549" s="17" t="s">
        <v>311</v>
      </c>
      <c r="F549" s="203">
        <v>35.503999999999998</v>
      </c>
      <c r="H549" s="32"/>
    </row>
    <row r="550" spans="2:8" s="1" customFormat="1" ht="20">
      <c r="B550" s="32"/>
      <c r="C550" s="202" t="s">
        <v>4456</v>
      </c>
      <c r="D550" s="202" t="s">
        <v>6973</v>
      </c>
      <c r="E550" s="17" t="s">
        <v>311</v>
      </c>
      <c r="F550" s="203">
        <v>35.503999999999998</v>
      </c>
      <c r="H550" s="32"/>
    </row>
    <row r="551" spans="2:8" s="1" customFormat="1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6669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6952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6669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7172</v>
      </c>
      <c r="H556" s="32"/>
    </row>
    <row r="557" spans="2:8" s="1" customFormat="1">
      <c r="B557" s="32"/>
      <c r="C557" s="202" t="s">
        <v>4686</v>
      </c>
      <c r="D557" s="202" t="s">
        <v>6950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6695</v>
      </c>
      <c r="D558" s="202" t="s">
        <v>6696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6943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6996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6943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7172</v>
      </c>
      <c r="H562" s="32"/>
    </row>
    <row r="563" spans="2:8" s="1" customFormat="1" ht="16.899999999999999" customHeight="1">
      <c r="B563" s="32"/>
      <c r="C563" s="202" t="s">
        <v>6993</v>
      </c>
      <c r="D563" s="202" t="s">
        <v>6994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6695</v>
      </c>
      <c r="D564" s="202" t="s">
        <v>6696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7003</v>
      </c>
      <c r="D565" s="202" t="s">
        <v>7004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6996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7172</v>
      </c>
      <c r="H569" s="32"/>
    </row>
    <row r="570" spans="2:8" s="1" customFormat="1" ht="16.899999999999999" customHeight="1">
      <c r="B570" s="32"/>
      <c r="C570" s="202" t="s">
        <v>6997</v>
      </c>
      <c r="D570" s="202" t="s">
        <v>6998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6695</v>
      </c>
      <c r="D571" s="202" t="s">
        <v>6696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7003</v>
      </c>
      <c r="D572" s="202" t="s">
        <v>7004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6982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6983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7172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6695</v>
      </c>
      <c r="D579" s="202" t="s">
        <v>6696</v>
      </c>
      <c r="E579" s="17" t="s">
        <v>311</v>
      </c>
      <c r="F579" s="203">
        <v>35.503999999999998</v>
      </c>
      <c r="H579" s="32"/>
    </row>
    <row r="580" spans="2:8" s="1" customFormat="1" ht="7.4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576"/>
  <sheetViews>
    <sheetView showGridLines="0" view="pageBreakPreview" topLeftCell="G531" zoomScaleNormal="100" zoomScaleSheetLayoutView="100" workbookViewId="0">
      <selection activeCell="X573" sqref="X57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3008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SO01 - ESI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3010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3011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3012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3013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3014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3015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49" t="str">
        <f>E7</f>
        <v>Pobytová odlehčovací služba Zábřeh - Sušilova</v>
      </c>
      <c r="F123" s="250"/>
      <c r="G123" s="250"/>
      <c r="H123" s="250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49" t="s">
        <v>194</v>
      </c>
      <c r="F125" s="236"/>
      <c r="G125" s="236"/>
      <c r="H125" s="236"/>
      <c r="L125" s="20"/>
    </row>
    <row r="126" spans="2:12" ht="12" customHeight="1">
      <c r="B126" s="20"/>
      <c r="C126" s="27" t="s">
        <v>3005</v>
      </c>
      <c r="L126" s="20"/>
    </row>
    <row r="127" spans="2:12" s="1" customFormat="1" ht="16.5" customHeight="1">
      <c r="B127" s="32"/>
      <c r="E127" s="227" t="s">
        <v>3006</v>
      </c>
      <c r="F127" s="248"/>
      <c r="G127" s="248"/>
      <c r="H127" s="248"/>
      <c r="L127" s="32"/>
    </row>
    <row r="128" spans="2:12" s="1" customFormat="1" ht="12" customHeight="1">
      <c r="B128" s="32"/>
      <c r="C128" s="27" t="s">
        <v>3007</v>
      </c>
      <c r="L128" s="32"/>
    </row>
    <row r="129" spans="2:65" s="1" customFormat="1" ht="16.5" customHeight="1">
      <c r="B129" s="32"/>
      <c r="E129" s="212" t="str">
        <f>E13</f>
        <v>SO01 - ESI</v>
      </c>
      <c r="F129" s="248"/>
      <c r="G129" s="248"/>
      <c r="H129" s="248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5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5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3016</v>
      </c>
      <c r="F140" s="140" t="s">
        <v>3017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3018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3019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3020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3021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5" customHeight="1">
      <c r="B145" s="32"/>
      <c r="C145" s="138" t="s">
        <v>85</v>
      </c>
      <c r="D145" s="138" t="s">
        <v>298</v>
      </c>
      <c r="E145" s="139" t="s">
        <v>3022</v>
      </c>
      <c r="F145" s="140" t="s">
        <v>3023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3024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3025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3026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3027</v>
      </c>
      <c r="F148" s="140" t="s">
        <v>3028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3029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3030</v>
      </c>
      <c r="F149" s="140" t="s">
        <v>3031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3032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3033</v>
      </c>
      <c r="F150" s="140" t="s">
        <v>3034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3035</v>
      </c>
    </row>
    <row r="151" spans="2:65" s="1" customFormat="1" ht="24.25" customHeight="1">
      <c r="B151" s="32"/>
      <c r="C151" s="138" t="s">
        <v>342</v>
      </c>
      <c r="D151" s="138" t="s">
        <v>298</v>
      </c>
      <c r="E151" s="139" t="s">
        <v>3036</v>
      </c>
      <c r="F151" s="140" t="s">
        <v>3037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3038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3039</v>
      </c>
      <c r="F152" s="140" t="s">
        <v>3040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3041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3042</v>
      </c>
      <c r="F153" s="140" t="s">
        <v>3043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3044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3046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3047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3048</v>
      </c>
      <c r="F159" s="136" t="s">
        <v>3049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3050</v>
      </c>
      <c r="F160" s="140" t="s">
        <v>3051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3052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3053</v>
      </c>
      <c r="F161" s="175" t="s">
        <v>3054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3055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3056</v>
      </c>
      <c r="F162" s="175" t="s">
        <v>3057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3058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3059</v>
      </c>
      <c r="F163" s="140" t="s">
        <v>3060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3061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3062</v>
      </c>
      <c r="F164" s="175" t="s">
        <v>3063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3064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3065</v>
      </c>
      <c r="F165" s="175" t="s">
        <v>3066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3068</v>
      </c>
      <c r="F166" s="140" t="s">
        <v>3069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3070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3071</v>
      </c>
      <c r="F167" s="175" t="s">
        <v>3072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3073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3074</v>
      </c>
      <c r="F168" s="175" t="s">
        <v>3075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3076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3077</v>
      </c>
      <c r="F169" s="175" t="s">
        <v>3078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3079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3080</v>
      </c>
      <c r="F170" s="140" t="s">
        <v>3081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3082</v>
      </c>
    </row>
    <row r="171" spans="2:65" s="1" customFormat="1" ht="24.25" customHeight="1">
      <c r="B171" s="32"/>
      <c r="C171" s="173" t="s">
        <v>422</v>
      </c>
      <c r="D171" s="173" t="s">
        <v>343</v>
      </c>
      <c r="E171" s="174" t="s">
        <v>3083</v>
      </c>
      <c r="F171" s="175" t="s">
        <v>3084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3085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3086</v>
      </c>
      <c r="F172" s="175" t="s">
        <v>3087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3088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3089</v>
      </c>
      <c r="F173" s="140" t="s">
        <v>3090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3091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3092</v>
      </c>
      <c r="F174" s="175" t="s">
        <v>3093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3094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3095</v>
      </c>
      <c r="F175" s="175" t="s">
        <v>3096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3097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3098</v>
      </c>
      <c r="F176" s="175" t="s">
        <v>3099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3100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3101</v>
      </c>
      <c r="F177" s="175" t="s">
        <v>3102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3103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3104</v>
      </c>
      <c r="F178" s="175" t="s">
        <v>3105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3106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3107</v>
      </c>
      <c r="F179" s="175" t="s">
        <v>3108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3109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3110</v>
      </c>
      <c r="F180" s="140" t="s">
        <v>3111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3112</v>
      </c>
    </row>
    <row r="181" spans="2:65" s="1" customFormat="1" ht="24.25" customHeight="1">
      <c r="B181" s="32"/>
      <c r="C181" s="173" t="s">
        <v>479</v>
      </c>
      <c r="D181" s="173" t="s">
        <v>343</v>
      </c>
      <c r="E181" s="174" t="s">
        <v>3113</v>
      </c>
      <c r="F181" s="175" t="s">
        <v>3114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3115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3116</v>
      </c>
      <c r="F182" s="140" t="s">
        <v>3117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3118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3119</v>
      </c>
      <c r="F183" s="175" t="s">
        <v>3120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3121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3122</v>
      </c>
      <c r="F184" s="175" t="s">
        <v>3123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3124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3125</v>
      </c>
      <c r="F185" s="175" t="s">
        <v>3126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3127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3128</v>
      </c>
      <c r="F186" s="140" t="s">
        <v>3129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3130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3131</v>
      </c>
      <c r="F187" s="175" t="s">
        <v>3132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3133</v>
      </c>
    </row>
    <row r="188" spans="2:65" s="1" customFormat="1" ht="24.25" customHeight="1">
      <c r="B188" s="32"/>
      <c r="C188" s="173" t="s">
        <v>525</v>
      </c>
      <c r="D188" s="173" t="s">
        <v>343</v>
      </c>
      <c r="E188" s="174" t="s">
        <v>3134</v>
      </c>
      <c r="F188" s="175" t="s">
        <v>3135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3136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3137</v>
      </c>
      <c r="F189" s="140" t="s">
        <v>3138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3139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3140</v>
      </c>
      <c r="F190" s="175" t="s">
        <v>3141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3142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3143</v>
      </c>
      <c r="F191" s="140" t="s">
        <v>3144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3145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3146</v>
      </c>
      <c r="F192" s="140" t="s">
        <v>3147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3148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3149</v>
      </c>
      <c r="F193" s="140" t="s">
        <v>3150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3151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3152</v>
      </c>
      <c r="F194" s="140" t="s">
        <v>3153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3154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3155</v>
      </c>
      <c r="F195" s="140" t="s">
        <v>3156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3157</v>
      </c>
    </row>
    <row r="196" spans="2:65" s="1" customFormat="1" ht="24.25" customHeight="1">
      <c r="B196" s="32"/>
      <c r="C196" s="138" t="s">
        <v>583</v>
      </c>
      <c r="D196" s="138" t="s">
        <v>298</v>
      </c>
      <c r="E196" s="139" t="s">
        <v>3158</v>
      </c>
      <c r="F196" s="140" t="s">
        <v>3159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3160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3161</v>
      </c>
      <c r="F197" s="140" t="s">
        <v>3162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3163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3164</v>
      </c>
      <c r="F198" s="140" t="s">
        <v>3165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3166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3167</v>
      </c>
      <c r="F199" s="140" t="s">
        <v>3168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3169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3170</v>
      </c>
      <c r="F200" s="140" t="s">
        <v>3171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3172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3173</v>
      </c>
      <c r="F201" s="175" t="s">
        <v>3174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3175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3176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5" customHeight="1">
      <c r="B203" s="32"/>
      <c r="C203" s="173" t="s">
        <v>614</v>
      </c>
      <c r="D203" s="173" t="s">
        <v>343</v>
      </c>
      <c r="E203" s="174" t="s">
        <v>3177</v>
      </c>
      <c r="F203" s="175" t="s">
        <v>3178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3179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3180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3181</v>
      </c>
      <c r="F205" s="140" t="s">
        <v>3182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3183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3184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3185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5" customHeight="1">
      <c r="B211" s="32"/>
      <c r="C211" s="173" t="s">
        <v>625</v>
      </c>
      <c r="D211" s="173" t="s">
        <v>343</v>
      </c>
      <c r="E211" s="174" t="s">
        <v>3186</v>
      </c>
      <c r="F211" s="175" t="s">
        <v>3187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3188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3189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5" customHeight="1">
      <c r="B213" s="32"/>
      <c r="C213" s="173" t="s">
        <v>632</v>
      </c>
      <c r="D213" s="173" t="s">
        <v>343</v>
      </c>
      <c r="E213" s="174" t="s">
        <v>3190</v>
      </c>
      <c r="F213" s="175" t="s">
        <v>3191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3192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3193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3194</v>
      </c>
      <c r="F215" s="140" t="s">
        <v>3195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3196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3197</v>
      </c>
      <c r="F216" s="175" t="s">
        <v>3198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3199</v>
      </c>
    </row>
    <row r="217" spans="2:65" s="1" customFormat="1" ht="24.25" customHeight="1">
      <c r="B217" s="32"/>
      <c r="C217" s="138" t="s">
        <v>718</v>
      </c>
      <c r="D217" s="138" t="s">
        <v>298</v>
      </c>
      <c r="E217" s="139" t="s">
        <v>3200</v>
      </c>
      <c r="F217" s="140" t="s">
        <v>3201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3202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3203</v>
      </c>
      <c r="F218" s="175" t="s">
        <v>3204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3205</v>
      </c>
    </row>
    <row r="219" spans="2:65" s="1" customFormat="1" ht="24.25" customHeight="1">
      <c r="B219" s="32"/>
      <c r="C219" s="173" t="s">
        <v>738</v>
      </c>
      <c r="D219" s="173" t="s">
        <v>343</v>
      </c>
      <c r="E219" s="174" t="s">
        <v>3206</v>
      </c>
      <c r="F219" s="175" t="s">
        <v>3207</v>
      </c>
      <c r="G219" s="176" t="s">
        <v>3208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3209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3210</v>
      </c>
      <c r="F220" s="140" t="s">
        <v>3211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3212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3213</v>
      </c>
      <c r="F221" s="175" t="s">
        <v>3214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3215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3216</v>
      </c>
      <c r="F222" s="140" t="s">
        <v>3217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3218</v>
      </c>
    </row>
    <row r="223" spans="2:65" s="1" customFormat="1" ht="24.25" customHeight="1">
      <c r="B223" s="32"/>
      <c r="C223" s="138" t="s">
        <v>756</v>
      </c>
      <c r="D223" s="138" t="s">
        <v>298</v>
      </c>
      <c r="E223" s="139" t="s">
        <v>3219</v>
      </c>
      <c r="F223" s="140" t="s">
        <v>3220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3221</v>
      </c>
    </row>
    <row r="224" spans="2:65" s="1" customFormat="1" ht="24.25" customHeight="1">
      <c r="B224" s="32"/>
      <c r="C224" s="138" t="s">
        <v>764</v>
      </c>
      <c r="D224" s="138" t="s">
        <v>298</v>
      </c>
      <c r="E224" s="139" t="s">
        <v>3222</v>
      </c>
      <c r="F224" s="140" t="s">
        <v>3223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3224</v>
      </c>
    </row>
    <row r="225" spans="2:65" s="1" customFormat="1" ht="24.25" customHeight="1">
      <c r="B225" s="32"/>
      <c r="C225" s="138" t="s">
        <v>770</v>
      </c>
      <c r="D225" s="138" t="s">
        <v>298</v>
      </c>
      <c r="E225" s="139" t="s">
        <v>3225</v>
      </c>
      <c r="F225" s="140" t="s">
        <v>3226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3227</v>
      </c>
    </row>
    <row r="226" spans="2:65" s="1" customFormat="1" ht="24.25" customHeight="1">
      <c r="B226" s="32"/>
      <c r="C226" s="138" t="s">
        <v>775</v>
      </c>
      <c r="D226" s="138" t="s">
        <v>298</v>
      </c>
      <c r="E226" s="139" t="s">
        <v>3228</v>
      </c>
      <c r="F226" s="140" t="s">
        <v>3229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3230</v>
      </c>
    </row>
    <row r="227" spans="2:65" s="1" customFormat="1" ht="24.25" customHeight="1">
      <c r="B227" s="32"/>
      <c r="C227" s="138" t="s">
        <v>781</v>
      </c>
      <c r="D227" s="138" t="s">
        <v>298</v>
      </c>
      <c r="E227" s="139" t="s">
        <v>3231</v>
      </c>
      <c r="F227" s="140" t="s">
        <v>3232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3233</v>
      </c>
    </row>
    <row r="228" spans="2:65" s="1" customFormat="1" ht="24.25" customHeight="1">
      <c r="B228" s="32"/>
      <c r="C228" s="138" t="s">
        <v>785</v>
      </c>
      <c r="D228" s="138" t="s">
        <v>298</v>
      </c>
      <c r="E228" s="139" t="s">
        <v>3234</v>
      </c>
      <c r="F228" s="140" t="s">
        <v>3235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3236</v>
      </c>
    </row>
    <row r="229" spans="2:65" s="1" customFormat="1" ht="24.25" customHeight="1">
      <c r="B229" s="32"/>
      <c r="C229" s="138" t="s">
        <v>792</v>
      </c>
      <c r="D229" s="138" t="s">
        <v>298</v>
      </c>
      <c r="E229" s="139" t="s">
        <v>3237</v>
      </c>
      <c r="F229" s="140" t="s">
        <v>3238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3239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3240</v>
      </c>
      <c r="F230" s="140" t="s">
        <v>3241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3242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3243</v>
      </c>
      <c r="F231" s="140" t="s">
        <v>3244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3245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3246</v>
      </c>
      <c r="F232" s="140" t="s">
        <v>3247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3248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3249</v>
      </c>
      <c r="F233" s="140" t="s">
        <v>3250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3251</v>
      </c>
    </row>
    <row r="234" spans="2:65" s="15" customFormat="1" ht="20">
      <c r="B234" s="183"/>
      <c r="D234" s="152" t="s">
        <v>304</v>
      </c>
      <c r="E234" s="184" t="s">
        <v>1</v>
      </c>
      <c r="F234" s="185" t="s">
        <v>7183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20">
      <c r="B236" s="183"/>
      <c r="D236" s="152" t="s">
        <v>304</v>
      </c>
      <c r="E236" s="184" t="s">
        <v>1</v>
      </c>
      <c r="F236" s="185" t="s">
        <v>7182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5" customHeight="1">
      <c r="B239" s="32"/>
      <c r="C239" s="173" t="s">
        <v>850</v>
      </c>
      <c r="D239" s="173" t="s">
        <v>343</v>
      </c>
      <c r="E239" s="174" t="s">
        <v>3252</v>
      </c>
      <c r="F239" s="175" t="s">
        <v>7184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3253</v>
      </c>
    </row>
    <row r="240" spans="2:65" s="1" customFormat="1" ht="23.5" customHeight="1">
      <c r="B240" s="32"/>
      <c r="C240" s="173" t="s">
        <v>858</v>
      </c>
      <c r="D240" s="173" t="s">
        <v>343</v>
      </c>
      <c r="E240" s="174" t="s">
        <v>3254</v>
      </c>
      <c r="F240" s="175" t="s">
        <v>7185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3255</v>
      </c>
    </row>
    <row r="241" spans="2:65" s="1" customFormat="1" ht="24.25" customHeight="1">
      <c r="B241" s="32"/>
      <c r="C241" s="173" t="s">
        <v>876</v>
      </c>
      <c r="D241" s="173" t="s">
        <v>343</v>
      </c>
      <c r="E241" s="174" t="s">
        <v>3256</v>
      </c>
      <c r="F241" s="175" t="s">
        <v>3257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3258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3259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5" customHeight="1">
      <c r="B243" s="32"/>
      <c r="C243" s="173" t="s">
        <v>900</v>
      </c>
      <c r="D243" s="173" t="s">
        <v>343</v>
      </c>
      <c r="E243" s="174" t="s">
        <v>3260</v>
      </c>
      <c r="F243" s="175" t="s">
        <v>3261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3262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3263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3264</v>
      </c>
      <c r="F245" s="140" t="s">
        <v>3265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3266</v>
      </c>
    </row>
    <row r="246" spans="2:65" s="1" customFormat="1" ht="24.25" customHeight="1">
      <c r="B246" s="32"/>
      <c r="C246" s="173" t="s">
        <v>910</v>
      </c>
      <c r="D246" s="173" t="s">
        <v>343</v>
      </c>
      <c r="E246" s="174" t="s">
        <v>3267</v>
      </c>
      <c r="F246" s="175" t="s">
        <v>3268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3269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3270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73" t="s">
        <v>917</v>
      </c>
      <c r="D248" s="173" t="s">
        <v>343</v>
      </c>
      <c r="E248" s="174" t="s">
        <v>3271</v>
      </c>
      <c r="F248" s="175" t="s">
        <v>3272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3273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3274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5" customHeight="1">
      <c r="B250" s="32"/>
      <c r="C250" s="173" t="s">
        <v>921</v>
      </c>
      <c r="D250" s="173" t="s">
        <v>343</v>
      </c>
      <c r="E250" s="174" t="s">
        <v>3275</v>
      </c>
      <c r="F250" s="175" t="s">
        <v>3276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3277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3278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5" customHeight="1">
      <c r="B252" s="32"/>
      <c r="C252" s="173" t="s">
        <v>929</v>
      </c>
      <c r="D252" s="173" t="s">
        <v>343</v>
      </c>
      <c r="E252" s="174" t="s">
        <v>3279</v>
      </c>
      <c r="F252" s="175" t="s">
        <v>3280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3281</v>
      </c>
    </row>
    <row r="253" spans="2:65" s="12" customFormat="1">
      <c r="B253" s="151"/>
      <c r="D253" s="152" t="s">
        <v>304</v>
      </c>
      <c r="E253" s="153" t="s">
        <v>1</v>
      </c>
      <c r="F253" s="154" t="s">
        <v>3282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3283</v>
      </c>
      <c r="F254" s="140" t="s">
        <v>3284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3285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3286</v>
      </c>
      <c r="F255" s="175" t="s">
        <v>3287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3288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3289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3290</v>
      </c>
      <c r="F257" s="175" t="s">
        <v>3291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3292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3259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3293</v>
      </c>
      <c r="F259" s="175" t="s">
        <v>3294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3295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3296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3297</v>
      </c>
      <c r="F261" s="175" t="s">
        <v>3298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3299</v>
      </c>
    </row>
    <row r="262" spans="2:65" s="12" customFormat="1">
      <c r="B262" s="151"/>
      <c r="D262" s="152" t="s">
        <v>304</v>
      </c>
      <c r="E262" s="153" t="s">
        <v>1</v>
      </c>
      <c r="F262" s="154" t="s">
        <v>3300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3301</v>
      </c>
      <c r="F263" s="140" t="s">
        <v>3302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3303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3304</v>
      </c>
      <c r="F264" s="175" t="s">
        <v>3305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3306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3307</v>
      </c>
      <c r="F265" s="175" t="s">
        <v>3308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3309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3310</v>
      </c>
      <c r="F266" s="175" t="s">
        <v>3311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3312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3313</v>
      </c>
      <c r="F267" s="175" t="s">
        <v>3314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3315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3316</v>
      </c>
      <c r="F268" s="140" t="s">
        <v>3317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3318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3319</v>
      </c>
      <c r="F269" s="175" t="s">
        <v>3320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3321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3322</v>
      </c>
      <c r="F270" s="175" t="s">
        <v>3323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3324</v>
      </c>
    </row>
    <row r="271" spans="2:65" s="1" customFormat="1" ht="24.25" customHeight="1">
      <c r="B271" s="32"/>
      <c r="C271" s="173" t="s">
        <v>1058</v>
      </c>
      <c r="D271" s="173" t="s">
        <v>343</v>
      </c>
      <c r="E271" s="174" t="s">
        <v>3325</v>
      </c>
      <c r="F271" s="175" t="s">
        <v>3326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3327</v>
      </c>
    </row>
    <row r="272" spans="2:65" s="1" customFormat="1" ht="24.25" customHeight="1">
      <c r="B272" s="32"/>
      <c r="C272" s="173" t="s">
        <v>1063</v>
      </c>
      <c r="D272" s="173" t="s">
        <v>343</v>
      </c>
      <c r="E272" s="174" t="s">
        <v>3328</v>
      </c>
      <c r="F272" s="175" t="s">
        <v>3329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3330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3331</v>
      </c>
      <c r="F273" s="140" t="s">
        <v>3332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3333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3334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3335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3336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3337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5" customHeight="1">
      <c r="B279" s="32"/>
      <c r="C279" s="173" t="s">
        <v>1082</v>
      </c>
      <c r="D279" s="173" t="s">
        <v>343</v>
      </c>
      <c r="E279" s="174" t="s">
        <v>3338</v>
      </c>
      <c r="F279" s="175" t="s">
        <v>3339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3340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3341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5" customHeight="1">
      <c r="B281" s="32"/>
      <c r="C281" s="173" t="s">
        <v>1086</v>
      </c>
      <c r="D281" s="173" t="s">
        <v>343</v>
      </c>
      <c r="E281" s="174" t="s">
        <v>3342</v>
      </c>
      <c r="F281" s="175" t="s">
        <v>3343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3344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3345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3346</v>
      </c>
      <c r="F283" s="140" t="s">
        <v>3347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3348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3349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3350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3351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3352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3353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5" customHeight="1">
      <c r="B291" s="32"/>
      <c r="C291" s="173" t="s">
        <v>1099</v>
      </c>
      <c r="D291" s="173" t="s">
        <v>343</v>
      </c>
      <c r="E291" s="174" t="s">
        <v>3354</v>
      </c>
      <c r="F291" s="175" t="s">
        <v>3355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3356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3357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5" customHeight="1">
      <c r="B293" s="32"/>
      <c r="C293" s="173" t="s">
        <v>1104</v>
      </c>
      <c r="D293" s="173" t="s">
        <v>343</v>
      </c>
      <c r="E293" s="174" t="s">
        <v>3358</v>
      </c>
      <c r="F293" s="175" t="s">
        <v>3359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3360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3357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3361</v>
      </c>
      <c r="F295" s="140" t="s">
        <v>3362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3363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3364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3365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5" customHeight="1">
      <c r="B301" s="32"/>
      <c r="C301" s="173" t="s">
        <v>1112</v>
      </c>
      <c r="D301" s="173" t="s">
        <v>343</v>
      </c>
      <c r="E301" s="174" t="s">
        <v>3366</v>
      </c>
      <c r="F301" s="175" t="s">
        <v>3367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3368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3369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5" customHeight="1">
      <c r="B303" s="32"/>
      <c r="C303" s="173" t="s">
        <v>1117</v>
      </c>
      <c r="D303" s="173" t="s">
        <v>343</v>
      </c>
      <c r="E303" s="174" t="s">
        <v>3370</v>
      </c>
      <c r="F303" s="175" t="s">
        <v>3371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3372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3373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3374</v>
      </c>
      <c r="F305" s="140" t="s">
        <v>3375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3376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3377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5" customHeight="1">
      <c r="B308" s="32"/>
      <c r="C308" s="173" t="s">
        <v>1126</v>
      </c>
      <c r="D308" s="173" t="s">
        <v>343</v>
      </c>
      <c r="E308" s="174" t="s">
        <v>3378</v>
      </c>
      <c r="F308" s="175" t="s">
        <v>3379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3380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3381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3382</v>
      </c>
      <c r="F310" s="140" t="s">
        <v>7186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3383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3384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3385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3386</v>
      </c>
      <c r="F316" s="175" t="s">
        <v>3387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3388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3389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3390</v>
      </c>
      <c r="F318" s="175" t="s">
        <v>3391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3392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3393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3394</v>
      </c>
      <c r="F320" s="175" t="s">
        <v>3395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3396</v>
      </c>
    </row>
    <row r="321" spans="2:65" s="12" customFormat="1">
      <c r="B321" s="151"/>
      <c r="D321" s="152" t="s">
        <v>304</v>
      </c>
      <c r="E321" s="153" t="s">
        <v>1</v>
      </c>
      <c r="F321" s="154" t="s">
        <v>3397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3398</v>
      </c>
      <c r="F322" s="140" t="s">
        <v>7187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3399</v>
      </c>
    </row>
    <row r="323" spans="2:65" s="15" customFormat="1">
      <c r="B323" s="183"/>
      <c r="D323" s="152" t="s">
        <v>304</v>
      </c>
      <c r="E323" s="184" t="s">
        <v>1</v>
      </c>
      <c r="F323" s="185" t="s">
        <v>3400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3401</v>
      </c>
      <c r="F325" s="175" t="s">
        <v>3402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3403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3404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3405</v>
      </c>
      <c r="F327" s="140" t="s">
        <v>3406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3407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3408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5" customHeight="1">
      <c r="B330" s="32"/>
      <c r="C330" s="173" t="s">
        <v>1168</v>
      </c>
      <c r="D330" s="173" t="s">
        <v>343</v>
      </c>
      <c r="E330" s="174" t="s">
        <v>3409</v>
      </c>
      <c r="F330" s="175" t="s">
        <v>3410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3411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3393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3412</v>
      </c>
      <c r="F332" s="140" t="s">
        <v>3413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3414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3415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3416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3417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3418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5" customHeight="1">
      <c r="B338" s="32"/>
      <c r="C338" s="173" t="s">
        <v>1176</v>
      </c>
      <c r="D338" s="173" t="s">
        <v>343</v>
      </c>
      <c r="E338" s="174" t="s">
        <v>3419</v>
      </c>
      <c r="F338" s="175" t="s">
        <v>3420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3421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3422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3423</v>
      </c>
      <c r="F340" s="140" t="s">
        <v>3424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3425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3426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3427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3428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2297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3429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5" customHeight="1">
      <c r="B348" s="32"/>
      <c r="C348" s="173" t="s">
        <v>1187</v>
      </c>
      <c r="D348" s="173" t="s">
        <v>343</v>
      </c>
      <c r="E348" s="174" t="s">
        <v>3430</v>
      </c>
      <c r="F348" s="175" t="s">
        <v>3431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3432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3433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5" customHeight="1">
      <c r="B350" s="32"/>
      <c r="C350" s="173" t="s">
        <v>1191</v>
      </c>
      <c r="D350" s="173" t="s">
        <v>343</v>
      </c>
      <c r="E350" s="174" t="s">
        <v>3434</v>
      </c>
      <c r="F350" s="175" t="s">
        <v>3435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3436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3437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5" customHeight="1">
      <c r="B352" s="32"/>
      <c r="C352" s="173" t="s">
        <v>1195</v>
      </c>
      <c r="D352" s="173" t="s">
        <v>343</v>
      </c>
      <c r="E352" s="174" t="s">
        <v>3438</v>
      </c>
      <c r="F352" s="175" t="s">
        <v>3439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3440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3441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3442</v>
      </c>
      <c r="F354" s="140" t="s">
        <v>3443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3444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3445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3446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3447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3448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3449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3450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5" customHeight="1">
      <c r="B362" s="32"/>
      <c r="C362" s="173" t="s">
        <v>1204</v>
      </c>
      <c r="D362" s="173" t="s">
        <v>343</v>
      </c>
      <c r="E362" s="174" t="s">
        <v>3451</v>
      </c>
      <c r="F362" s="175" t="s">
        <v>3452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3453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3454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5" customHeight="1">
      <c r="B364" s="32"/>
      <c r="C364" s="173" t="s">
        <v>1209</v>
      </c>
      <c r="D364" s="173" t="s">
        <v>343</v>
      </c>
      <c r="E364" s="174" t="s">
        <v>3455</v>
      </c>
      <c r="F364" s="175" t="s">
        <v>3456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3457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3458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3459</v>
      </c>
      <c r="F366" s="140" t="s">
        <v>3460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3461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3462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5" customHeight="1">
      <c r="B369" s="32"/>
      <c r="C369" s="173" t="s">
        <v>1219</v>
      </c>
      <c r="D369" s="173" t="s">
        <v>343</v>
      </c>
      <c r="E369" s="174" t="s">
        <v>3463</v>
      </c>
      <c r="F369" s="175" t="s">
        <v>3464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3465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3466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3467</v>
      </c>
      <c r="F371" s="140" t="s">
        <v>3468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3469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3470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2119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5" customHeight="1">
      <c r="B374" s="32"/>
      <c r="C374" s="173" t="s">
        <v>1229</v>
      </c>
      <c r="D374" s="173" t="s">
        <v>343</v>
      </c>
      <c r="E374" s="174" t="s">
        <v>3471</v>
      </c>
      <c r="F374" s="175" t="s">
        <v>3472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3473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3474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3475</v>
      </c>
      <c r="F376" s="140" t="s">
        <v>3476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3477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3478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5" customHeight="1">
      <c r="B379" s="32"/>
      <c r="C379" s="173" t="s">
        <v>1239</v>
      </c>
      <c r="D379" s="173" t="s">
        <v>343</v>
      </c>
      <c r="E379" s="174" t="s">
        <v>3479</v>
      </c>
      <c r="F379" s="175" t="s">
        <v>3480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3481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3389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3482</v>
      </c>
      <c r="F381" s="140" t="s">
        <v>3483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3484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3485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3486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5" customHeight="1">
      <c r="B387" s="32"/>
      <c r="C387" s="173" t="s">
        <v>1246</v>
      </c>
      <c r="D387" s="173" t="s">
        <v>343</v>
      </c>
      <c r="E387" s="174" t="s">
        <v>3487</v>
      </c>
      <c r="F387" s="175" t="s">
        <v>3488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3489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3369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5" customHeight="1">
      <c r="B389" s="32"/>
      <c r="C389" s="173" t="s">
        <v>1250</v>
      </c>
      <c r="D389" s="173" t="s">
        <v>343</v>
      </c>
      <c r="E389" s="174" t="s">
        <v>3490</v>
      </c>
      <c r="F389" s="175" t="s">
        <v>3491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3492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3493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3494</v>
      </c>
      <c r="F391" s="140" t="s">
        <v>3495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3496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3497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3498</v>
      </c>
      <c r="F394" s="175" t="s">
        <v>3499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3500</v>
      </c>
    </row>
    <row r="395" spans="2:65" s="12" customFormat="1">
      <c r="B395" s="151"/>
      <c r="D395" s="152" t="s">
        <v>304</v>
      </c>
      <c r="E395" s="153" t="s">
        <v>1</v>
      </c>
      <c r="F395" s="154" t="s">
        <v>3501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3502</v>
      </c>
      <c r="F396" s="140" t="s">
        <v>3503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3504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3505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3506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3507</v>
      </c>
      <c r="F402" s="175" t="s">
        <v>3508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3509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3466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3510</v>
      </c>
      <c r="F404" s="175" t="s">
        <v>3511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3512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3513</v>
      </c>
      <c r="F405" s="140" t="s">
        <v>3514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3515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3516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3517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3518</v>
      </c>
      <c r="F411" s="175" t="s">
        <v>3519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3520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3521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3522</v>
      </c>
      <c r="F413" s="175" t="s">
        <v>3523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3524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3525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3526</v>
      </c>
      <c r="F415" s="140" t="s">
        <v>3527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3528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3529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3530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3531</v>
      </c>
      <c r="F421" s="175" t="s">
        <v>3532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3533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3404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3534</v>
      </c>
      <c r="F423" s="175" t="s">
        <v>3535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3536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3525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3537</v>
      </c>
      <c r="F425" s="140" t="s">
        <v>3538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3539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3540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3541</v>
      </c>
      <c r="F428" s="175" t="s">
        <v>3542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3543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3544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3545</v>
      </c>
      <c r="F430" s="140" t="s">
        <v>3546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3547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3548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3418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3549</v>
      </c>
      <c r="F433" s="175" t="s">
        <v>3550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3551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3552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3553</v>
      </c>
      <c r="F435" s="140" t="s">
        <v>3554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3555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3556</v>
      </c>
      <c r="F436" s="175" t="s">
        <v>3557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3558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3559</v>
      </c>
      <c r="F437" s="175" t="s">
        <v>3560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3561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3562</v>
      </c>
      <c r="F438" s="140" t="s">
        <v>3563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3564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3565</v>
      </c>
      <c r="F439" s="175" t="s">
        <v>3566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3567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3568</v>
      </c>
      <c r="F440" s="175" t="s">
        <v>3569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3570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3571</v>
      </c>
      <c r="F441" s="175" t="s">
        <v>3572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3573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3574</v>
      </c>
      <c r="F442" s="175" t="s">
        <v>3575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3576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3577</v>
      </c>
      <c r="F443" s="175" t="s">
        <v>3578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3579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3580</v>
      </c>
      <c r="F444" s="175" t="s">
        <v>3581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3582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3583</v>
      </c>
      <c r="F445" s="175" t="s">
        <v>3584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3585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3586</v>
      </c>
      <c r="F446" s="175" t="s">
        <v>3587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3588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3589</v>
      </c>
      <c r="F447" s="175" t="s">
        <v>3590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3591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3592</v>
      </c>
      <c r="F448" s="175" t="s">
        <v>3593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3594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3595</v>
      </c>
      <c r="F449" s="175" t="s">
        <v>3596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3597</v>
      </c>
    </row>
    <row r="450" spans="2:65" s="1" customFormat="1" ht="24.25" customHeight="1">
      <c r="B450" s="32"/>
      <c r="C450" s="138" t="s">
        <v>1438</v>
      </c>
      <c r="D450" s="138" t="s">
        <v>298</v>
      </c>
      <c r="E450" s="139" t="s">
        <v>3598</v>
      </c>
      <c r="F450" s="140" t="s">
        <v>3599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3600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3601</v>
      </c>
      <c r="F451" s="175" t="s">
        <v>3602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3603</v>
      </c>
    </row>
    <row r="452" spans="2:65" s="1" customFormat="1" ht="24.25" customHeight="1">
      <c r="B452" s="32"/>
      <c r="C452" s="138" t="s">
        <v>1448</v>
      </c>
      <c r="D452" s="138" t="s">
        <v>298</v>
      </c>
      <c r="E452" s="139" t="s">
        <v>3604</v>
      </c>
      <c r="F452" s="140" t="s">
        <v>3605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3606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3607</v>
      </c>
      <c r="F453" s="175" t="s">
        <v>3608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3609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3610</v>
      </c>
      <c r="F454" s="175" t="s">
        <v>3611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3612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3613</v>
      </c>
      <c r="F455" s="175" t="s">
        <v>3614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3615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3616</v>
      </c>
      <c r="F456" s="140" t="s">
        <v>3617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3618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3619</v>
      </c>
      <c r="F457" s="175" t="s">
        <v>3620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3621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3622</v>
      </c>
      <c r="F458" s="175" t="s">
        <v>3623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3624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3625</v>
      </c>
      <c r="F459" s="175" t="s">
        <v>3626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3627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3628</v>
      </c>
      <c r="F460" s="175" t="s">
        <v>3629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3630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3631</v>
      </c>
      <c r="F461" s="175" t="s">
        <v>3632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3633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3634</v>
      </c>
      <c r="F462" s="140" t="s">
        <v>3635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3636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3637</v>
      </c>
      <c r="F463" s="175" t="s">
        <v>3638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3639</v>
      </c>
    </row>
    <row r="464" spans="2:65" s="1" customFormat="1" ht="24.25" customHeight="1">
      <c r="B464" s="32"/>
      <c r="C464" s="173" t="s">
        <v>1509</v>
      </c>
      <c r="D464" s="173" t="s">
        <v>343</v>
      </c>
      <c r="E464" s="174" t="s">
        <v>3640</v>
      </c>
      <c r="F464" s="175" t="s">
        <v>3641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3642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3643</v>
      </c>
      <c r="F465" s="175" t="s">
        <v>3644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3645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3646</v>
      </c>
      <c r="F466" s="175" t="s">
        <v>3647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3648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3649</v>
      </c>
      <c r="F467" s="140" t="s">
        <v>3650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3651</v>
      </c>
    </row>
    <row r="468" spans="2:65" s="1" customFormat="1" ht="24.25" customHeight="1">
      <c r="B468" s="32"/>
      <c r="C468" s="138" t="s">
        <v>1529</v>
      </c>
      <c r="D468" s="138" t="s">
        <v>298</v>
      </c>
      <c r="E468" s="139" t="s">
        <v>3652</v>
      </c>
      <c r="F468" s="140" t="s">
        <v>3653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3654</v>
      </c>
    </row>
    <row r="469" spans="2:65" s="1" customFormat="1" ht="24.25" customHeight="1">
      <c r="B469" s="32"/>
      <c r="C469" s="138" t="s">
        <v>1532</v>
      </c>
      <c r="D469" s="138" t="s">
        <v>298</v>
      </c>
      <c r="E469" s="139" t="s">
        <v>3655</v>
      </c>
      <c r="F469" s="140" t="s">
        <v>3656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3657</v>
      </c>
    </row>
    <row r="470" spans="2:65" s="1" customFormat="1" ht="24.25" customHeight="1">
      <c r="B470" s="32"/>
      <c r="C470" s="138" t="s">
        <v>1536</v>
      </c>
      <c r="D470" s="138" t="s">
        <v>298</v>
      </c>
      <c r="E470" s="139" t="s">
        <v>3658</v>
      </c>
      <c r="F470" s="140" t="s">
        <v>3659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3660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3661</v>
      </c>
      <c r="F471" s="140" t="s">
        <v>3662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3663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3664</v>
      </c>
      <c r="F472" s="140" t="s">
        <v>3665</v>
      </c>
      <c r="G472" s="141" t="s">
        <v>3208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3666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3667</v>
      </c>
      <c r="F473" s="140" t="s">
        <v>3668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3669</v>
      </c>
    </row>
    <row r="474" spans="2:65" s="11" customFormat="1" ht="22.9" customHeight="1">
      <c r="B474" s="126"/>
      <c r="D474" s="127" t="s">
        <v>75</v>
      </c>
      <c r="E474" s="136" t="s">
        <v>3670</v>
      </c>
      <c r="F474" s="136" t="s">
        <v>3671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3672</v>
      </c>
      <c r="F475" s="140" t="s">
        <v>3673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3674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3675</v>
      </c>
      <c r="F476" s="175" t="s">
        <v>3676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3677</v>
      </c>
    </row>
    <row r="477" spans="2:65" s="1" customFormat="1" ht="24.25" customHeight="1">
      <c r="B477" s="32"/>
      <c r="C477" s="173" t="s">
        <v>1566</v>
      </c>
      <c r="D477" s="173" t="s">
        <v>343</v>
      </c>
      <c r="E477" s="174" t="s">
        <v>3678</v>
      </c>
      <c r="F477" s="175" t="s">
        <v>3679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3680</v>
      </c>
    </row>
    <row r="478" spans="2:65" s="1" customFormat="1" ht="24.25" customHeight="1">
      <c r="B478" s="32"/>
      <c r="C478" s="173" t="s">
        <v>1571</v>
      </c>
      <c r="D478" s="173" t="s">
        <v>343</v>
      </c>
      <c r="E478" s="174" t="s">
        <v>3681</v>
      </c>
      <c r="F478" s="175" t="s">
        <v>3682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3683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3684</v>
      </c>
      <c r="F479" s="175" t="s">
        <v>3685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3686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3687</v>
      </c>
      <c r="F480" s="175" t="s">
        <v>3688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3689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3690</v>
      </c>
      <c r="F481" s="140" t="s">
        <v>3691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3692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3693</v>
      </c>
      <c r="F482" s="175" t="s">
        <v>3694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3695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3696</v>
      </c>
      <c r="F483" s="175" t="s">
        <v>3697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3698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3699</v>
      </c>
      <c r="F484" s="175" t="s">
        <v>3700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3701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3702</v>
      </c>
      <c r="F485" s="140" t="s">
        <v>3703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3704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3705</v>
      </c>
      <c r="F486" s="175" t="s">
        <v>3706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3707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3708</v>
      </c>
      <c r="F487" s="175" t="s">
        <v>3709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3710</v>
      </c>
    </row>
    <row r="488" spans="2:65" s="1" customFormat="1" ht="24.25" customHeight="1">
      <c r="B488" s="32"/>
      <c r="C488" s="138" t="s">
        <v>1617</v>
      </c>
      <c r="D488" s="138" t="s">
        <v>298</v>
      </c>
      <c r="E488" s="139" t="s">
        <v>3711</v>
      </c>
      <c r="F488" s="140" t="s">
        <v>3712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3713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3714</v>
      </c>
      <c r="F489" s="175" t="s">
        <v>3715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3716</v>
      </c>
    </row>
    <row r="490" spans="2:65" s="1" customFormat="1" ht="24.25" customHeight="1">
      <c r="B490" s="32"/>
      <c r="C490" s="138" t="s">
        <v>1642</v>
      </c>
      <c r="D490" s="138" t="s">
        <v>298</v>
      </c>
      <c r="E490" s="139" t="s">
        <v>3717</v>
      </c>
      <c r="F490" s="140" t="s">
        <v>3718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3719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3720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3721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3722</v>
      </c>
      <c r="F496" s="175" t="s">
        <v>3723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3724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3725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3726</v>
      </c>
      <c r="F498" s="175" t="s">
        <v>3727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3728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3729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3730</v>
      </c>
      <c r="F500" s="140" t="s">
        <v>3731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3732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3733</v>
      </c>
      <c r="F501" s="175" t="s">
        <v>3734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3735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3736</v>
      </c>
      <c r="F502" s="140" t="s">
        <v>3737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3738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3739</v>
      </c>
      <c r="F504" s="140" t="s">
        <v>3740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3741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3742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400000000000006" customHeight="1">
      <c r="B506" s="32"/>
      <c r="C506" s="138" t="s">
        <v>1676</v>
      </c>
      <c r="D506" s="138" t="s">
        <v>298</v>
      </c>
      <c r="E506" s="139" t="s">
        <v>3743</v>
      </c>
      <c r="F506" s="140" t="s">
        <v>3744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3745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2998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3746</v>
      </c>
      <c r="F508" s="136" t="s">
        <v>3747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5" customHeight="1">
      <c r="B509" s="32"/>
      <c r="C509" s="138" t="s">
        <v>1683</v>
      </c>
      <c r="D509" s="138" t="s">
        <v>298</v>
      </c>
      <c r="E509" s="139" t="s">
        <v>3748</v>
      </c>
      <c r="F509" s="140" t="s">
        <v>3749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3750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3751</v>
      </c>
      <c r="F510" s="175" t="s">
        <v>3752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3753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3754</v>
      </c>
      <c r="F511" s="175" t="s">
        <v>3755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3756</v>
      </c>
    </row>
    <row r="512" spans="2:65" s="1" customFormat="1" ht="24.25" customHeight="1">
      <c r="B512" s="32"/>
      <c r="C512" s="173" t="s">
        <v>1699</v>
      </c>
      <c r="D512" s="173" t="s">
        <v>343</v>
      </c>
      <c r="E512" s="174" t="s">
        <v>3757</v>
      </c>
      <c r="F512" s="175" t="s">
        <v>3758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3759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3760</v>
      </c>
      <c r="F513" s="175" t="s">
        <v>3761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3762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3763</v>
      </c>
      <c r="F514" s="175" t="s">
        <v>3764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3765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3766</v>
      </c>
      <c r="F515" s="140" t="s">
        <v>3767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3768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3769</v>
      </c>
      <c r="F516" s="175" t="s">
        <v>3770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3771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3772</v>
      </c>
      <c r="F517" s="175" t="s">
        <v>3773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3774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3775</v>
      </c>
      <c r="F518" s="140" t="s">
        <v>3776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3777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3778</v>
      </c>
      <c r="F519" s="175" t="s">
        <v>3779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3780</v>
      </c>
    </row>
    <row r="520" spans="2:65" s="1" customFormat="1" ht="24.25" customHeight="1">
      <c r="B520" s="32"/>
      <c r="C520" s="138" t="s">
        <v>1739</v>
      </c>
      <c r="D520" s="138" t="s">
        <v>298</v>
      </c>
      <c r="E520" s="139" t="s">
        <v>3781</v>
      </c>
      <c r="F520" s="140" t="s">
        <v>3782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3783</v>
      </c>
    </row>
    <row r="521" spans="2:65" s="1" customFormat="1" ht="24.25" customHeight="1">
      <c r="B521" s="32"/>
      <c r="C521" s="173" t="s">
        <v>1744</v>
      </c>
      <c r="D521" s="173" t="s">
        <v>343</v>
      </c>
      <c r="E521" s="174" t="s">
        <v>3784</v>
      </c>
      <c r="F521" s="175" t="s">
        <v>3785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3786</v>
      </c>
    </row>
    <row r="522" spans="2:65" s="1" customFormat="1" ht="24.25" customHeight="1">
      <c r="B522" s="32"/>
      <c r="C522" s="173" t="s">
        <v>1749</v>
      </c>
      <c r="D522" s="173" t="s">
        <v>343</v>
      </c>
      <c r="E522" s="174" t="s">
        <v>3787</v>
      </c>
      <c r="F522" s="175" t="s">
        <v>3788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3789</v>
      </c>
    </row>
    <row r="523" spans="2:65" s="1" customFormat="1" ht="24.25" customHeight="1">
      <c r="B523" s="32"/>
      <c r="C523" s="173" t="s">
        <v>1754</v>
      </c>
      <c r="D523" s="173" t="s">
        <v>343</v>
      </c>
      <c r="E523" s="174" t="s">
        <v>3790</v>
      </c>
      <c r="F523" s="175" t="s">
        <v>3791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3792</v>
      </c>
    </row>
    <row r="524" spans="2:65" s="1" customFormat="1" ht="24.25" customHeight="1">
      <c r="B524" s="32"/>
      <c r="C524" s="173" t="s">
        <v>1759</v>
      </c>
      <c r="D524" s="173" t="s">
        <v>343</v>
      </c>
      <c r="E524" s="174" t="s">
        <v>3793</v>
      </c>
      <c r="F524" s="175" t="s">
        <v>3794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3795</v>
      </c>
    </row>
    <row r="525" spans="2:65" s="1" customFormat="1" ht="24.25" customHeight="1">
      <c r="B525" s="32"/>
      <c r="C525" s="173" t="s">
        <v>1765</v>
      </c>
      <c r="D525" s="173" t="s">
        <v>343</v>
      </c>
      <c r="E525" s="174" t="s">
        <v>3796</v>
      </c>
      <c r="F525" s="175" t="s">
        <v>3797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3798</v>
      </c>
    </row>
    <row r="526" spans="2:65" s="1" customFormat="1" ht="24.25" customHeight="1">
      <c r="B526" s="32"/>
      <c r="C526" s="173" t="s">
        <v>1770</v>
      </c>
      <c r="D526" s="173" t="s">
        <v>343</v>
      </c>
      <c r="E526" s="174" t="s">
        <v>3799</v>
      </c>
      <c r="F526" s="175" t="s">
        <v>3800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3801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3802</v>
      </c>
      <c r="F527" s="175" t="s">
        <v>7188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3803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3804</v>
      </c>
      <c r="F528" s="175" t="s">
        <v>3805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3806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3807</v>
      </c>
      <c r="F529" s="175" t="s">
        <v>3808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3809</v>
      </c>
    </row>
    <row r="530" spans="2:65" s="1" customFormat="1" ht="24.25" customHeight="1">
      <c r="B530" s="32"/>
      <c r="C530" s="138" t="s">
        <v>1790</v>
      </c>
      <c r="D530" s="138" t="s">
        <v>298</v>
      </c>
      <c r="E530" s="139" t="s">
        <v>3810</v>
      </c>
      <c r="F530" s="140" t="s">
        <v>3811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3812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3813</v>
      </c>
      <c r="F531" s="175" t="s">
        <v>3814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3815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3816</v>
      </c>
      <c r="F532" s="140" t="s">
        <v>3817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3818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3819</v>
      </c>
      <c r="F533" s="175" t="s">
        <v>3820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3821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3822</v>
      </c>
      <c r="F534" s="175" t="s">
        <v>3823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3824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3825</v>
      </c>
      <c r="F535" s="175" t="s">
        <v>3826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3827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3828</v>
      </c>
      <c r="F536" s="140" t="s">
        <v>3829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3830</v>
      </c>
    </row>
    <row r="537" spans="2:65" s="1" customFormat="1" ht="24.25" customHeight="1">
      <c r="B537" s="32"/>
      <c r="C537" s="138" t="s">
        <v>1828</v>
      </c>
      <c r="D537" s="138" t="s">
        <v>298</v>
      </c>
      <c r="E537" s="139" t="s">
        <v>3831</v>
      </c>
      <c r="F537" s="140" t="s">
        <v>3832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3833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3834</v>
      </c>
      <c r="F538" s="140" t="s">
        <v>3835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3836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3837</v>
      </c>
      <c r="F539" s="140" t="s">
        <v>3838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3839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3840</v>
      </c>
      <c r="F540" s="140" t="s">
        <v>3841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3842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3843</v>
      </c>
      <c r="F541" s="140" t="s">
        <v>3844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3845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3846</v>
      </c>
      <c r="F542" s="140" t="s">
        <v>3847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3848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3849</v>
      </c>
      <c r="F543" s="140" t="s">
        <v>3850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3851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3852</v>
      </c>
      <c r="F544" s="140" t="s">
        <v>3853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3854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3855</v>
      </c>
      <c r="F545" s="140" t="s">
        <v>3856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3857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3858</v>
      </c>
      <c r="F546" s="140" t="s">
        <v>3859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3860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3861</v>
      </c>
      <c r="F548" s="136" t="s">
        <v>3862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3863</v>
      </c>
      <c r="F549" s="140" t="s">
        <v>3864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3865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3866</v>
      </c>
      <c r="F550" s="140" t="s">
        <v>3867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3868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3869</v>
      </c>
      <c r="F551" s="140" t="s">
        <v>3870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3871</v>
      </c>
    </row>
    <row r="552" spans="2:65" s="1" customFormat="1" ht="24.25" customHeight="1">
      <c r="B552" s="32"/>
      <c r="C552" s="138" t="s">
        <v>1896</v>
      </c>
      <c r="D552" s="138" t="s">
        <v>298</v>
      </c>
      <c r="E552" s="139" t="s">
        <v>3872</v>
      </c>
      <c r="F552" s="140" t="s">
        <v>3873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3874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3875</v>
      </c>
      <c r="F553" s="140" t="s">
        <v>3876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3877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3878</v>
      </c>
      <c r="F554" s="140" t="s">
        <v>3879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3880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3881</v>
      </c>
      <c r="F555" s="140" t="s">
        <v>3882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3883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3884</v>
      </c>
      <c r="F556" s="140" t="s">
        <v>3885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3886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3887</v>
      </c>
      <c r="F557" s="140" t="s">
        <v>3888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3889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3890</v>
      </c>
      <c r="F558" s="140" t="s">
        <v>3891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3892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3893</v>
      </c>
      <c r="F559" s="140" t="s">
        <v>3894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3895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3896</v>
      </c>
      <c r="F560" s="140" t="s">
        <v>3897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3898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3899</v>
      </c>
      <c r="F561" s="140" t="s">
        <v>3856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3900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3901</v>
      </c>
      <c r="F562" s="140" t="s">
        <v>3902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3903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3904</v>
      </c>
      <c r="F563" s="140" t="s">
        <v>3905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3906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3907</v>
      </c>
      <c r="F564" s="140" t="s">
        <v>3908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3909</v>
      </c>
    </row>
    <row r="565" spans="2:65" s="11" customFormat="1" ht="22.9" customHeight="1">
      <c r="B565" s="126"/>
      <c r="D565" s="127" t="s">
        <v>75</v>
      </c>
      <c r="E565" s="136" t="s">
        <v>3910</v>
      </c>
      <c r="F565" s="136" t="s">
        <v>3911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3912</v>
      </c>
      <c r="F566" s="140" t="s">
        <v>3913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3914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3914</v>
      </c>
      <c r="BM566" s="149" t="s">
        <v>3915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3916</v>
      </c>
      <c r="F567" s="140" t="s">
        <v>3917</v>
      </c>
      <c r="G567" s="141" t="s">
        <v>3208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3918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3919</v>
      </c>
      <c r="F568" s="140" t="s">
        <v>3920</v>
      </c>
      <c r="G568" s="141" t="s">
        <v>3208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3921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3922</v>
      </c>
      <c r="F569" s="140" t="s">
        <v>3923</v>
      </c>
      <c r="G569" s="141" t="s">
        <v>3208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3924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3925</v>
      </c>
      <c r="F570" s="140" t="s">
        <v>3926</v>
      </c>
      <c r="G570" s="141" t="s">
        <v>3208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3927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3928</v>
      </c>
      <c r="F571" s="140" t="s">
        <v>3929</v>
      </c>
      <c r="G571" s="141" t="s">
        <v>3208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3930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3931</v>
      </c>
      <c r="F572" s="140" t="s">
        <v>3932</v>
      </c>
      <c r="G572" s="141" t="s">
        <v>3208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3933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3934</v>
      </c>
      <c r="F573" s="140" t="s">
        <v>3935</v>
      </c>
      <c r="G573" s="141" t="s">
        <v>3208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3936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3937</v>
      </c>
      <c r="F574" s="140" t="s">
        <v>3938</v>
      </c>
      <c r="G574" s="141" t="s">
        <v>3208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3939</v>
      </c>
    </row>
    <row r="575" spans="2:65" s="1" customFormat="1" ht="24.25" customHeight="1">
      <c r="B575" s="32"/>
      <c r="C575" s="138" t="s">
        <v>2009</v>
      </c>
      <c r="D575" s="138" t="s">
        <v>298</v>
      </c>
      <c r="E575" s="139" t="s">
        <v>3940</v>
      </c>
      <c r="F575" s="140" t="s">
        <v>3941</v>
      </c>
      <c r="G575" s="141" t="s">
        <v>3208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3942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3943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SO02 - MaR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3010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3011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3944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3013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3945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3015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49" t="str">
        <f>E7</f>
        <v>Pobytová odlehčovací služba Zábřeh - Sušilova</v>
      </c>
      <c r="F121" s="250"/>
      <c r="G121" s="250"/>
      <c r="H121" s="250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49" t="s">
        <v>194</v>
      </c>
      <c r="F123" s="236"/>
      <c r="G123" s="236"/>
      <c r="H123" s="236"/>
      <c r="L123" s="20"/>
    </row>
    <row r="124" spans="2:12" ht="12" customHeight="1">
      <c r="B124" s="20"/>
      <c r="C124" s="27" t="s">
        <v>3005</v>
      </c>
      <c r="L124" s="20"/>
    </row>
    <row r="125" spans="2:12" s="1" customFormat="1" ht="16.5" customHeight="1">
      <c r="B125" s="32"/>
      <c r="E125" s="227" t="s">
        <v>3006</v>
      </c>
      <c r="F125" s="248"/>
      <c r="G125" s="248"/>
      <c r="H125" s="248"/>
      <c r="L125" s="32"/>
    </row>
    <row r="126" spans="2:12" s="1" customFormat="1" ht="12" customHeight="1">
      <c r="B126" s="32"/>
      <c r="C126" s="27" t="s">
        <v>3007</v>
      </c>
      <c r="L126" s="32"/>
    </row>
    <row r="127" spans="2:12" s="1" customFormat="1" ht="16.5" customHeight="1">
      <c r="B127" s="32"/>
      <c r="E127" s="212" t="str">
        <f>E13</f>
        <v>SO02 - MaR</v>
      </c>
      <c r="F127" s="248"/>
      <c r="G127" s="248"/>
      <c r="H127" s="248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5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5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3025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3946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3046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3947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3048</v>
      </c>
      <c r="F142" s="136" t="s">
        <v>3049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3405</v>
      </c>
      <c r="F143" s="140" t="s">
        <v>3406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3948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3949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3950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3951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3952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3953</v>
      </c>
      <c r="F149" s="175" t="s">
        <v>3954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3955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3956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3957</v>
      </c>
      <c r="F151" s="175" t="s">
        <v>3958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3959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3960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3412</v>
      </c>
      <c r="F153" s="140" t="s">
        <v>3413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3961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3962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3963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5" customHeight="1">
      <c r="B161" s="32"/>
      <c r="C161" s="173" t="s">
        <v>342</v>
      </c>
      <c r="D161" s="173" t="s">
        <v>343</v>
      </c>
      <c r="E161" s="174" t="s">
        <v>3419</v>
      </c>
      <c r="F161" s="175" t="s">
        <v>3420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3964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3415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3965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3966</v>
      </c>
      <c r="F165" s="175" t="s">
        <v>3967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3968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3969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3970</v>
      </c>
      <c r="F167" s="175" t="s">
        <v>3971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3972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3973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3974</v>
      </c>
      <c r="F169" s="140" t="s">
        <v>3975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3976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3977</v>
      </c>
      <c r="F170" s="140" t="s">
        <v>3978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3979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3980</v>
      </c>
      <c r="F171" s="140" t="s">
        <v>3981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3982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3667</v>
      </c>
      <c r="F172" s="140" t="s">
        <v>3668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3983</v>
      </c>
    </row>
    <row r="173" spans="2:65" s="11" customFormat="1" ht="22.9" customHeight="1">
      <c r="B173" s="126"/>
      <c r="D173" s="127" t="s">
        <v>75</v>
      </c>
      <c r="E173" s="136" t="s">
        <v>3670</v>
      </c>
      <c r="F173" s="136" t="s">
        <v>3671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3984</v>
      </c>
      <c r="F174" s="140" t="s">
        <v>3985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3986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3987</v>
      </c>
      <c r="F175" s="140" t="s">
        <v>3988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3989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3990</v>
      </c>
      <c r="F176" s="140" t="s">
        <v>3991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3992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3993</v>
      </c>
      <c r="F177" s="140" t="s">
        <v>3994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3995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3996</v>
      </c>
      <c r="F178" s="140" t="s">
        <v>3997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3998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3999</v>
      </c>
      <c r="F179" s="140" t="s">
        <v>4000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4001</v>
      </c>
    </row>
    <row r="180" spans="2:65" s="1" customFormat="1" ht="24.25" customHeight="1">
      <c r="B180" s="32"/>
      <c r="C180" s="138" t="s">
        <v>409</v>
      </c>
      <c r="D180" s="138" t="s">
        <v>298</v>
      </c>
      <c r="E180" s="139" t="s">
        <v>4002</v>
      </c>
      <c r="F180" s="140" t="s">
        <v>4003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4004</v>
      </c>
    </row>
    <row r="181" spans="2:65" s="1" customFormat="1" ht="24.25" customHeight="1">
      <c r="B181" s="32"/>
      <c r="C181" s="138" t="s">
        <v>7</v>
      </c>
      <c r="D181" s="138" t="s">
        <v>298</v>
      </c>
      <c r="E181" s="139" t="s">
        <v>4005</v>
      </c>
      <c r="F181" s="140" t="s">
        <v>4006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4007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4008</v>
      </c>
      <c r="F182" s="140" t="s">
        <v>4009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4010</v>
      </c>
    </row>
    <row r="183" spans="2:65" s="1" customFormat="1" ht="24.25" customHeight="1">
      <c r="B183" s="32"/>
      <c r="C183" s="138" t="s">
        <v>427</v>
      </c>
      <c r="D183" s="138" t="s">
        <v>298</v>
      </c>
      <c r="E183" s="139" t="s">
        <v>4011</v>
      </c>
      <c r="F183" s="140" t="s">
        <v>4012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4013</v>
      </c>
    </row>
    <row r="184" spans="2:65" s="1" customFormat="1" ht="24.25" customHeight="1">
      <c r="B184" s="32"/>
      <c r="C184" s="138" t="s">
        <v>432</v>
      </c>
      <c r="D184" s="138" t="s">
        <v>298</v>
      </c>
      <c r="E184" s="139" t="s">
        <v>4014</v>
      </c>
      <c r="F184" s="140" t="s">
        <v>4015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4016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4017</v>
      </c>
      <c r="F185" s="140" t="s">
        <v>4018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4019</v>
      </c>
    </row>
    <row r="186" spans="2:65" s="1" customFormat="1" ht="24.25" customHeight="1">
      <c r="B186" s="32"/>
      <c r="C186" s="138" t="s">
        <v>451</v>
      </c>
      <c r="D186" s="138" t="s">
        <v>298</v>
      </c>
      <c r="E186" s="139" t="s">
        <v>4020</v>
      </c>
      <c r="F186" s="140" t="s">
        <v>4021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4022</v>
      </c>
    </row>
    <row r="187" spans="2:65" s="1" customFormat="1" ht="24.25" customHeight="1">
      <c r="B187" s="32"/>
      <c r="C187" s="138" t="s">
        <v>457</v>
      </c>
      <c r="D187" s="138" t="s">
        <v>298</v>
      </c>
      <c r="E187" s="139" t="s">
        <v>4023</v>
      </c>
      <c r="F187" s="140" t="s">
        <v>4024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4025</v>
      </c>
    </row>
    <row r="188" spans="2:65" s="1" customFormat="1" ht="24.25" customHeight="1">
      <c r="B188" s="32"/>
      <c r="C188" s="138" t="s">
        <v>462</v>
      </c>
      <c r="D188" s="138" t="s">
        <v>298</v>
      </c>
      <c r="E188" s="139" t="s">
        <v>4026</v>
      </c>
      <c r="F188" s="140" t="s">
        <v>4027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4028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4029</v>
      </c>
      <c r="F189" s="140" t="s">
        <v>4030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4031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4032</v>
      </c>
      <c r="F190" s="140" t="s">
        <v>4033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4034</v>
      </c>
    </row>
    <row r="191" spans="2:65" s="1" customFormat="1" ht="24.25" customHeight="1">
      <c r="B191" s="32"/>
      <c r="C191" s="138" t="s">
        <v>474</v>
      </c>
      <c r="D191" s="138" t="s">
        <v>298</v>
      </c>
      <c r="E191" s="139" t="s">
        <v>4035</v>
      </c>
      <c r="F191" s="140" t="s">
        <v>4036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4037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4038</v>
      </c>
      <c r="F192" s="140" t="s">
        <v>4039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4040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4041</v>
      </c>
      <c r="F193" s="140" t="s">
        <v>4042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4043</v>
      </c>
    </row>
    <row r="194" spans="2:65" s="1" customFormat="1" ht="24.25" customHeight="1">
      <c r="B194" s="32"/>
      <c r="C194" s="138" t="s">
        <v>490</v>
      </c>
      <c r="D194" s="138" t="s">
        <v>298</v>
      </c>
      <c r="E194" s="139" t="s">
        <v>4044</v>
      </c>
      <c r="F194" s="140" t="s">
        <v>4045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4046</v>
      </c>
    </row>
    <row r="195" spans="2:65" s="1" customFormat="1" ht="24.25" customHeight="1">
      <c r="B195" s="32"/>
      <c r="C195" s="138" t="s">
        <v>497</v>
      </c>
      <c r="D195" s="138" t="s">
        <v>298</v>
      </c>
      <c r="E195" s="139" t="s">
        <v>4047</v>
      </c>
      <c r="F195" s="140" t="s">
        <v>4048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4049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4050</v>
      </c>
      <c r="F196" s="140" t="s">
        <v>4051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4052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4053</v>
      </c>
      <c r="F197" s="140" t="s">
        <v>4054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4055</v>
      </c>
    </row>
    <row r="198" spans="2:65" s="1" customFormat="1" ht="24.25" customHeight="1">
      <c r="B198" s="32"/>
      <c r="C198" s="138" t="s">
        <v>521</v>
      </c>
      <c r="D198" s="138" t="s">
        <v>298</v>
      </c>
      <c r="E198" s="139" t="s">
        <v>4056</v>
      </c>
      <c r="F198" s="140" t="s">
        <v>4057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4058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4059</v>
      </c>
      <c r="F199" s="140" t="s">
        <v>7193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4060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4061</v>
      </c>
      <c r="F200" s="140" t="s">
        <v>4062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4063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4064</v>
      </c>
      <c r="F201" s="140" t="s">
        <v>4065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4066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4067</v>
      </c>
      <c r="F202" s="140" t="s">
        <v>4068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4069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4070</v>
      </c>
      <c r="F203" s="140" t="s">
        <v>4071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4072</v>
      </c>
    </row>
    <row r="204" spans="2:65" s="1" customFormat="1" ht="24.25" customHeight="1">
      <c r="B204" s="32"/>
      <c r="C204" s="173" t="s">
        <v>558</v>
      </c>
      <c r="D204" s="173" t="s">
        <v>343</v>
      </c>
      <c r="E204" s="174" t="s">
        <v>4073</v>
      </c>
      <c r="F204" s="175" t="s">
        <v>4074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4075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4076</v>
      </c>
      <c r="F205" s="140" t="s">
        <v>4077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4078</v>
      </c>
    </row>
    <row r="206" spans="2:65" s="1" customFormat="1" ht="24.25" customHeight="1">
      <c r="B206" s="32"/>
      <c r="C206" s="138" t="s">
        <v>569</v>
      </c>
      <c r="D206" s="138" t="s">
        <v>298</v>
      </c>
      <c r="E206" s="139" t="s">
        <v>4079</v>
      </c>
      <c r="F206" s="140" t="s">
        <v>4080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4081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4082</v>
      </c>
      <c r="F207" s="175" t="s">
        <v>4083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4084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4085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4086</v>
      </c>
      <c r="F209" s="140" t="s">
        <v>4087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4088</v>
      </c>
    </row>
    <row r="210" spans="2:65" s="1" customFormat="1" ht="24.25" customHeight="1">
      <c r="B210" s="32"/>
      <c r="C210" s="173" t="s">
        <v>593</v>
      </c>
      <c r="D210" s="173" t="s">
        <v>343</v>
      </c>
      <c r="E210" s="174" t="s">
        <v>3260</v>
      </c>
      <c r="F210" s="175" t="s">
        <v>3261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4089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4090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5" customHeight="1">
      <c r="B212" s="32"/>
      <c r="C212" s="138" t="s">
        <v>599</v>
      </c>
      <c r="D212" s="138" t="s">
        <v>298</v>
      </c>
      <c r="E212" s="139" t="s">
        <v>4091</v>
      </c>
      <c r="F212" s="140" t="s">
        <v>4092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4093</v>
      </c>
    </row>
    <row r="213" spans="2:65" s="1" customFormat="1" ht="24.25" customHeight="1">
      <c r="B213" s="32"/>
      <c r="C213" s="173" t="s">
        <v>603</v>
      </c>
      <c r="D213" s="173" t="s">
        <v>343</v>
      </c>
      <c r="E213" s="174" t="s">
        <v>4094</v>
      </c>
      <c r="F213" s="175" t="s">
        <v>4095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4096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4097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4098</v>
      </c>
      <c r="F215" s="140" t="s">
        <v>4099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4100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4101</v>
      </c>
      <c r="F216" s="175" t="s">
        <v>4102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4103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4104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4105</v>
      </c>
      <c r="F218" s="175" t="s">
        <v>4106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4107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4108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3672</v>
      </c>
      <c r="F220" s="140" t="s">
        <v>3673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4109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4110</v>
      </c>
      <c r="F221" s="175" t="s">
        <v>4111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4112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4113</v>
      </c>
      <c r="F222" s="175" t="s">
        <v>4114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4115</v>
      </c>
    </row>
    <row r="223" spans="2:65" s="1" customFormat="1" ht="24.25" customHeight="1">
      <c r="B223" s="32"/>
      <c r="C223" s="138" t="s">
        <v>695</v>
      </c>
      <c r="D223" s="138" t="s">
        <v>298</v>
      </c>
      <c r="E223" s="139" t="s">
        <v>3717</v>
      </c>
      <c r="F223" s="140" t="s">
        <v>3718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4116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4117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4118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4119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4120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4121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4122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4123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2923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4124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4125</v>
      </c>
      <c r="F235" s="175" t="s">
        <v>4126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4127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4128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4129</v>
      </c>
      <c r="F237" s="175" t="s">
        <v>4130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4131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4132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3726</v>
      </c>
      <c r="F239" s="175" t="s">
        <v>3727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4133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4134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3722</v>
      </c>
      <c r="F241" s="175" t="s">
        <v>3723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4135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4136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4137</v>
      </c>
      <c r="F243" s="175" t="s">
        <v>4138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4139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4140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5" customHeight="1">
      <c r="B245" s="32"/>
      <c r="C245" s="138" t="s">
        <v>751</v>
      </c>
      <c r="D245" s="138" t="s">
        <v>298</v>
      </c>
      <c r="E245" s="139" t="s">
        <v>4141</v>
      </c>
      <c r="F245" s="140" t="s">
        <v>4142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4143</v>
      </c>
    </row>
    <row r="246" spans="2:65" s="1" customFormat="1" ht="24.25" customHeight="1">
      <c r="B246" s="32"/>
      <c r="C246" s="173" t="s">
        <v>756</v>
      </c>
      <c r="D246" s="173" t="s">
        <v>343</v>
      </c>
      <c r="E246" s="174" t="s">
        <v>4144</v>
      </c>
      <c r="F246" s="175" t="s">
        <v>4145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4146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4147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38" t="s">
        <v>764</v>
      </c>
      <c r="D248" s="138" t="s">
        <v>298</v>
      </c>
      <c r="E248" s="139" t="s">
        <v>4148</v>
      </c>
      <c r="F248" s="140" t="s">
        <v>4149</v>
      </c>
      <c r="G248" s="141" t="s">
        <v>3208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4150</v>
      </c>
    </row>
    <row r="249" spans="2:65" s="1" customFormat="1" ht="24.25" customHeight="1">
      <c r="B249" s="32"/>
      <c r="C249" s="138" t="s">
        <v>770</v>
      </c>
      <c r="D249" s="138" t="s">
        <v>298</v>
      </c>
      <c r="E249" s="139" t="s">
        <v>4151</v>
      </c>
      <c r="F249" s="140" t="s">
        <v>4152</v>
      </c>
      <c r="G249" s="141" t="s">
        <v>3208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4153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4154</v>
      </c>
      <c r="F250" s="140" t="s">
        <v>4155</v>
      </c>
      <c r="G250" s="141" t="s">
        <v>3208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4156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3736</v>
      </c>
      <c r="F251" s="140" t="s">
        <v>3737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4157</v>
      </c>
    </row>
    <row r="252" spans="2:65" s="11" customFormat="1" ht="22.9" customHeight="1">
      <c r="B252" s="126"/>
      <c r="D252" s="127" t="s">
        <v>75</v>
      </c>
      <c r="E252" s="136" t="s">
        <v>2521</v>
      </c>
      <c r="F252" s="136" t="s">
        <v>2522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4158</v>
      </c>
      <c r="F253" s="140" t="s">
        <v>4159</v>
      </c>
      <c r="G253" s="141" t="s">
        <v>3208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4160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4161</v>
      </c>
      <c r="F254" s="140" t="s">
        <v>4162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4163</v>
      </c>
    </row>
    <row r="255" spans="2:65" s="11" customFormat="1" ht="25.9" customHeight="1">
      <c r="B255" s="126"/>
      <c r="D255" s="127" t="s">
        <v>75</v>
      </c>
      <c r="E255" s="128" t="s">
        <v>4164</v>
      </c>
      <c r="F255" s="128" t="s">
        <v>4165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5" customHeight="1">
      <c r="B256" s="32"/>
      <c r="C256" s="138" t="s">
        <v>797</v>
      </c>
      <c r="D256" s="138" t="s">
        <v>298</v>
      </c>
      <c r="E256" s="139" t="s">
        <v>4166</v>
      </c>
      <c r="F256" s="140" t="s">
        <v>4167</v>
      </c>
      <c r="G256" s="141" t="s">
        <v>3208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4168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4169</v>
      </c>
      <c r="F257" s="140" t="s">
        <v>4170</v>
      </c>
      <c r="G257" s="141" t="s">
        <v>3208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4171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4172</v>
      </c>
      <c r="F258" s="140" t="s">
        <v>4173</v>
      </c>
      <c r="G258" s="141" t="s">
        <v>3208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4174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4175</v>
      </c>
      <c r="F259" s="140" t="s">
        <v>4176</v>
      </c>
      <c r="G259" s="141" t="s">
        <v>3208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4177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4178</v>
      </c>
      <c r="F261" s="136" t="s">
        <v>4179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5" customHeight="1">
      <c r="B262" s="32"/>
      <c r="C262" s="138" t="s">
        <v>850</v>
      </c>
      <c r="D262" s="138" t="s">
        <v>298</v>
      </c>
      <c r="E262" s="139" t="s">
        <v>4180</v>
      </c>
      <c r="F262" s="140" t="s">
        <v>4181</v>
      </c>
      <c r="G262" s="141" t="s">
        <v>3208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3914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3914</v>
      </c>
      <c r="BM262" s="149" t="s">
        <v>4182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4183</v>
      </c>
      <c r="F263" s="140" t="s">
        <v>4184</v>
      </c>
      <c r="G263" s="141" t="s">
        <v>3208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3914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3914</v>
      </c>
      <c r="BM263" s="149" t="s">
        <v>4185</v>
      </c>
    </row>
    <row r="264" spans="2:65" s="11" customFormat="1" ht="22.9" customHeight="1">
      <c r="B264" s="126"/>
      <c r="D264" s="127" t="s">
        <v>75</v>
      </c>
      <c r="E264" s="136" t="s">
        <v>3910</v>
      </c>
      <c r="F264" s="136" t="s">
        <v>3911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4186</v>
      </c>
      <c r="F265" s="140" t="s">
        <v>4187</v>
      </c>
      <c r="G265" s="141" t="s">
        <v>3208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3914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3914</v>
      </c>
      <c r="BM265" s="149" t="s">
        <v>4188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4189</v>
      </c>
      <c r="F266" s="140" t="s">
        <v>4190</v>
      </c>
      <c r="G266" s="141" t="s">
        <v>3208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3914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3914</v>
      </c>
      <c r="BM266" s="149" t="s">
        <v>4191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3912</v>
      </c>
      <c r="F267" s="140" t="s">
        <v>4192</v>
      </c>
      <c r="G267" s="141" t="s">
        <v>3208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3914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3914</v>
      </c>
      <c r="BM267" s="149" t="s">
        <v>4193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4194</v>
      </c>
      <c r="F268" s="140" t="s">
        <v>4195</v>
      </c>
      <c r="G268" s="141" t="s">
        <v>3208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4196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4197</v>
      </c>
      <c r="F269" s="140" t="s">
        <v>4198</v>
      </c>
      <c r="G269" s="141" t="s">
        <v>3208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4199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4200</v>
      </c>
      <c r="F270" s="140" t="s">
        <v>4201</v>
      </c>
      <c r="G270" s="141" t="s">
        <v>3208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4202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4203</v>
      </c>
      <c r="F271" s="140" t="s">
        <v>4204</v>
      </c>
      <c r="G271" s="141" t="s">
        <v>3208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4205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7"/>
  <sheetViews>
    <sheetView showGridLines="0" topLeftCell="A126" workbookViewId="0">
      <selection activeCell="F136" sqref="F13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12" t="s">
        <v>4206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ROUND((SUM(BE133:BE226)),  2)</f>
        <v>0</v>
      </c>
      <c r="I37" s="98">
        <v>0.21</v>
      </c>
      <c r="J37" s="86">
        <f>ROUND(((SUM(BE133:BE226))*I37),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ROUND((SUM(BF133:BF226)),  2)</f>
        <v>0</v>
      </c>
      <c r="I38" s="98">
        <v>0.12</v>
      </c>
      <c r="J38" s="86">
        <f>ROUND(((SUM(BF133:BF226))*I38),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ROUND((SUM(BG133:BG226)),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ROUND((SUM(BH133:BH226)),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ROUND((SUM(BI133:BI226)),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12" t="str">
        <f>E13</f>
        <v>SO03 - VZT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4207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4209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4210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4211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4212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4213</v>
      </c>
      <c r="E107" s="116"/>
      <c r="F107" s="116"/>
      <c r="G107" s="116"/>
      <c r="H107" s="116"/>
      <c r="I107" s="116"/>
      <c r="J107" s="117">
        <f>J218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J224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J225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36"/>
      <c r="G121" s="236"/>
      <c r="H121" s="236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27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12" t="str">
        <f>E13</f>
        <v>SO03 - VZT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P134+P224</f>
        <v>0</v>
      </c>
      <c r="Q133" s="53"/>
      <c r="R133" s="123">
        <f>R134+R224</f>
        <v>1.00373</v>
      </c>
      <c r="S133" s="53"/>
      <c r="T133" s="124">
        <f>T134+T224</f>
        <v>0</v>
      </c>
      <c r="AT133" s="17" t="s">
        <v>75</v>
      </c>
      <c r="AU133" s="17" t="s">
        <v>253</v>
      </c>
      <c r="BK133" s="125">
        <f>BK134+BK224</f>
        <v>0</v>
      </c>
    </row>
    <row r="134" spans="2:65" s="11" customFormat="1" ht="25.9" customHeight="1">
      <c r="B134" s="126"/>
      <c r="D134" s="127" t="s">
        <v>75</v>
      </c>
      <c r="E134" s="128" t="s">
        <v>4214</v>
      </c>
      <c r="F134" s="128" t="s">
        <v>4215</v>
      </c>
      <c r="I134" s="129"/>
      <c r="J134" s="130">
        <f>BK134</f>
        <v>0</v>
      </c>
      <c r="L134" s="126"/>
      <c r="M134" s="131"/>
      <c r="P134" s="132">
        <f>P135+P146+P152+P160+P178+P218</f>
        <v>0</v>
      </c>
      <c r="R134" s="132">
        <f>R135+R146+R152+R160+R178+R218</f>
        <v>0.98272999999999999</v>
      </c>
      <c r="T134" s="133">
        <f>T135+T146+T152+T160+T178+T218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BK135+BK146+BK152+BK160+BK178+BK218</f>
        <v>0</v>
      </c>
    </row>
    <row r="135" spans="2:65" s="11" customFormat="1" ht="22.9" customHeight="1">
      <c r="B135" s="126"/>
      <c r="D135" s="127" t="s">
        <v>75</v>
      </c>
      <c r="E135" s="136" t="s">
        <v>4216</v>
      </c>
      <c r="F135" s="136" t="s">
        <v>4217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4218</v>
      </c>
      <c r="F136" s="140" t="s">
        <v>4219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4220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4221</v>
      </c>
      <c r="F137" s="140" t="s">
        <v>4222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4223</v>
      </c>
    </row>
    <row r="138" spans="2:65" s="1" customFormat="1" ht="24.25" customHeight="1">
      <c r="B138" s="32"/>
      <c r="C138" s="138" t="s">
        <v>94</v>
      </c>
      <c r="D138" s="138" t="s">
        <v>298</v>
      </c>
      <c r="E138" s="139" t="s">
        <v>4224</v>
      </c>
      <c r="F138" s="140" t="s">
        <v>4225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4226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4227</v>
      </c>
      <c r="F139" s="140" t="s">
        <v>4228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4229</v>
      </c>
    </row>
    <row r="140" spans="2:65" s="1" customFormat="1" ht="24.25" customHeight="1">
      <c r="B140" s="32"/>
      <c r="C140" s="173" t="s">
        <v>332</v>
      </c>
      <c r="D140" s="173" t="s">
        <v>343</v>
      </c>
      <c r="E140" s="174" t="s">
        <v>4230</v>
      </c>
      <c r="F140" s="175" t="s">
        <v>4231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4232</v>
      </c>
    </row>
    <row r="141" spans="2:65" s="1" customFormat="1" ht="24.25" customHeight="1">
      <c r="B141" s="32"/>
      <c r="C141" s="173" t="s">
        <v>336</v>
      </c>
      <c r="D141" s="173" t="s">
        <v>343</v>
      </c>
      <c r="E141" s="174" t="s">
        <v>4233</v>
      </c>
      <c r="F141" s="175" t="s">
        <v>4234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4235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4236</v>
      </c>
      <c r="F142" s="140" t="s">
        <v>4237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4238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4239</v>
      </c>
      <c r="F143" s="140" t="s">
        <v>4240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4241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4242</v>
      </c>
      <c r="F144" s="140" t="s">
        <v>4243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4244</v>
      </c>
    </row>
    <row r="145" spans="2:65" s="1" customFormat="1" ht="24.25" customHeight="1">
      <c r="B145" s="32"/>
      <c r="C145" s="138" t="s">
        <v>358</v>
      </c>
      <c r="D145" s="138" t="s">
        <v>298</v>
      </c>
      <c r="E145" s="139" t="s">
        <v>4245</v>
      </c>
      <c r="F145" s="140" t="s">
        <v>4246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4247</v>
      </c>
    </row>
    <row r="146" spans="2:65" s="11" customFormat="1" ht="22.9" customHeight="1">
      <c r="B146" s="126"/>
      <c r="D146" s="127" t="s">
        <v>75</v>
      </c>
      <c r="E146" s="136" t="s">
        <v>4248</v>
      </c>
      <c r="F146" s="136" t="s">
        <v>4249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4250</v>
      </c>
      <c r="F147" s="140" t="s">
        <v>4251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4252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4253</v>
      </c>
      <c r="F148" s="140" t="s">
        <v>4254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4255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4256</v>
      </c>
      <c r="F149" s="140" t="s">
        <v>4257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4258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4259</v>
      </c>
      <c r="F150" s="140" t="s">
        <v>4260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4261</v>
      </c>
    </row>
    <row r="151" spans="2:65" s="1" customFormat="1" ht="24.25" customHeight="1">
      <c r="B151" s="32"/>
      <c r="C151" s="138" t="s">
        <v>385</v>
      </c>
      <c r="D151" s="138" t="s">
        <v>298</v>
      </c>
      <c r="E151" s="139" t="s">
        <v>4245</v>
      </c>
      <c r="F151" s="140" t="s">
        <v>4246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4262</v>
      </c>
    </row>
    <row r="152" spans="2:65" s="11" customFormat="1" ht="22.9" customHeight="1">
      <c r="B152" s="126"/>
      <c r="D152" s="127" t="s">
        <v>75</v>
      </c>
      <c r="E152" s="136" t="s">
        <v>4263</v>
      </c>
      <c r="F152" s="136" t="s">
        <v>4264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5" customHeight="1">
      <c r="B153" s="32"/>
      <c r="C153" s="138" t="s">
        <v>378</v>
      </c>
      <c r="D153" s="138" t="s">
        <v>298</v>
      </c>
      <c r="E153" s="139" t="s">
        <v>4265</v>
      </c>
      <c r="F153" s="140" t="s">
        <v>4266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4267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4268</v>
      </c>
      <c r="F154" s="140" t="s">
        <v>4269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4270</v>
      </c>
    </row>
    <row r="155" spans="2:65" s="1" customFormat="1" ht="24.25" customHeight="1">
      <c r="B155" s="32"/>
      <c r="C155" s="138" t="s">
        <v>397</v>
      </c>
      <c r="D155" s="138" t="s">
        <v>298</v>
      </c>
      <c r="E155" s="139" t="s">
        <v>4271</v>
      </c>
      <c r="F155" s="140" t="s">
        <v>4272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4273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4274</v>
      </c>
      <c r="F156" s="140" t="s">
        <v>4275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4276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4277</v>
      </c>
      <c r="F157" s="140" t="s">
        <v>4278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4279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4280</v>
      </c>
      <c r="F158" s="140" t="s">
        <v>4281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4282</v>
      </c>
    </row>
    <row r="159" spans="2:65" s="1" customFormat="1" ht="24.25" customHeight="1">
      <c r="B159" s="32"/>
      <c r="C159" s="138" t="s">
        <v>422</v>
      </c>
      <c r="D159" s="138" t="s">
        <v>298</v>
      </c>
      <c r="E159" s="139" t="s">
        <v>4245</v>
      </c>
      <c r="F159" s="140" t="s">
        <v>4246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4283</v>
      </c>
    </row>
    <row r="160" spans="2:65" s="11" customFormat="1" ht="22.9" customHeight="1">
      <c r="B160" s="126"/>
      <c r="D160" s="127" t="s">
        <v>75</v>
      </c>
      <c r="E160" s="136" t="s">
        <v>4284</v>
      </c>
      <c r="F160" s="136" t="s">
        <v>4285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4286</v>
      </c>
      <c r="F161" s="140" t="s">
        <v>4287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4288</v>
      </c>
    </row>
    <row r="162" spans="2:65" s="1" customFormat="1" ht="24.25" customHeight="1">
      <c r="B162" s="32"/>
      <c r="C162" s="138" t="s">
        <v>432</v>
      </c>
      <c r="D162" s="138" t="s">
        <v>298</v>
      </c>
      <c r="E162" s="139" t="s">
        <v>4289</v>
      </c>
      <c r="F162" s="140" t="s">
        <v>4290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4291</v>
      </c>
    </row>
    <row r="163" spans="2:65" s="1" customFormat="1" ht="24.25" customHeight="1">
      <c r="B163" s="32"/>
      <c r="C163" s="138" t="s">
        <v>445</v>
      </c>
      <c r="D163" s="138" t="s">
        <v>298</v>
      </c>
      <c r="E163" s="139" t="s">
        <v>4289</v>
      </c>
      <c r="F163" s="140" t="s">
        <v>4290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4292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4293</v>
      </c>
      <c r="F164" s="140" t="s">
        <v>4294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4295</v>
      </c>
    </row>
    <row r="165" spans="2:65" s="1" customFormat="1" ht="24.25" customHeight="1">
      <c r="B165" s="32"/>
      <c r="C165" s="138" t="s">
        <v>457</v>
      </c>
      <c r="D165" s="138" t="s">
        <v>298</v>
      </c>
      <c r="E165" s="139" t="s">
        <v>4296</v>
      </c>
      <c r="F165" s="140" t="s">
        <v>4297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4298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4299</v>
      </c>
      <c r="F166" s="140" t="s">
        <v>4300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4301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4302</v>
      </c>
      <c r="F167" s="140" t="s">
        <v>4303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4304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4227</v>
      </c>
      <c r="F168" s="140" t="s">
        <v>4228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4305</v>
      </c>
    </row>
    <row r="169" spans="2:65" s="1" customFormat="1" ht="24.25" customHeight="1">
      <c r="B169" s="32"/>
      <c r="C169" s="173" t="s">
        <v>474</v>
      </c>
      <c r="D169" s="173" t="s">
        <v>343</v>
      </c>
      <c r="E169" s="174" t="s">
        <v>4306</v>
      </c>
      <c r="F169" s="175" t="s">
        <v>4307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4308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4309</v>
      </c>
      <c r="F170" s="140" t="s">
        <v>4310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4311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4312</v>
      </c>
      <c r="F171" s="140" t="s">
        <v>4313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4314</v>
      </c>
    </row>
    <row r="172" spans="2:65" s="1" customFormat="1" ht="24.25" customHeight="1">
      <c r="B172" s="32"/>
      <c r="C172" s="138" t="s">
        <v>490</v>
      </c>
      <c r="D172" s="138" t="s">
        <v>298</v>
      </c>
      <c r="E172" s="139" t="s">
        <v>4315</v>
      </c>
      <c r="F172" s="140" t="s">
        <v>4316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4317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4242</v>
      </c>
      <c r="F173" s="140" t="s">
        <v>4243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4318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4319</v>
      </c>
      <c r="F174" s="140" t="s">
        <v>4320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4321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4280</v>
      </c>
      <c r="F175" s="140" t="s">
        <v>4281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4322</v>
      </c>
    </row>
    <row r="176" spans="2:65" s="1" customFormat="1" ht="23.5" customHeight="1">
      <c r="B176" s="32"/>
      <c r="C176" s="138" t="s">
        <v>521</v>
      </c>
      <c r="D176" s="138" t="s">
        <v>298</v>
      </c>
      <c r="E176" s="139" t="s">
        <v>4323</v>
      </c>
      <c r="F176" s="140" t="s">
        <v>7176</v>
      </c>
      <c r="G176" s="141" t="s">
        <v>4324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4325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4326</v>
      </c>
      <c r="F177" s="140" t="s">
        <v>4327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4328</v>
      </c>
    </row>
    <row r="178" spans="2:65" s="11" customFormat="1" ht="22.9" customHeight="1">
      <c r="B178" s="126"/>
      <c r="D178" s="127" t="s">
        <v>75</v>
      </c>
      <c r="E178" s="136" t="s">
        <v>4329</v>
      </c>
      <c r="F178" s="136" t="s">
        <v>4330</v>
      </c>
      <c r="I178" s="129"/>
      <c r="J178" s="137">
        <f>BK178</f>
        <v>0</v>
      </c>
      <c r="L178" s="126"/>
      <c r="M178" s="131"/>
      <c r="P178" s="132">
        <f>SUM(P179:P217)</f>
        <v>0</v>
      </c>
      <c r="R178" s="132">
        <f>SUM(R179:R217)</f>
        <v>0.56240000000000001</v>
      </c>
      <c r="T178" s="133">
        <f>SUM(T179:T217)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SUM(BK179:BK217)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4331</v>
      </c>
      <c r="F179" s="140" t="s">
        <v>4332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4333</v>
      </c>
    </row>
    <row r="180" spans="2:65" s="1" customFormat="1" ht="24.25" customHeight="1">
      <c r="B180" s="32"/>
      <c r="C180" s="138" t="s">
        <v>536</v>
      </c>
      <c r="D180" s="138" t="s">
        <v>298</v>
      </c>
      <c r="E180" s="139" t="s">
        <v>4334</v>
      </c>
      <c r="F180" s="140" t="s">
        <v>4335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4336</v>
      </c>
    </row>
    <row r="181" spans="2:65" s="1" customFormat="1" ht="24.25" customHeight="1">
      <c r="B181" s="32"/>
      <c r="C181" s="138" t="s">
        <v>547</v>
      </c>
      <c r="D181" s="138" t="s">
        <v>298</v>
      </c>
      <c r="E181" s="139" t="s">
        <v>4337</v>
      </c>
      <c r="F181" s="140" t="s">
        <v>4338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4339</v>
      </c>
    </row>
    <row r="182" spans="2:65" s="1" customFormat="1" ht="24.25" customHeight="1">
      <c r="B182" s="32"/>
      <c r="C182" s="138" t="s">
        <v>552</v>
      </c>
      <c r="D182" s="138" t="s">
        <v>298</v>
      </c>
      <c r="E182" s="139" t="s">
        <v>4340</v>
      </c>
      <c r="F182" s="140" t="s">
        <v>4341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4342</v>
      </c>
    </row>
    <row r="183" spans="2:65" s="1" customFormat="1" ht="24.25" customHeight="1">
      <c r="B183" s="32"/>
      <c r="C183" s="138" t="s">
        <v>558</v>
      </c>
      <c r="D183" s="138" t="s">
        <v>298</v>
      </c>
      <c r="E183" s="139" t="s">
        <v>4340</v>
      </c>
      <c r="F183" s="140" t="s">
        <v>4341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4343</v>
      </c>
    </row>
    <row r="184" spans="2:65" s="1" customFormat="1" ht="24.25" customHeight="1">
      <c r="B184" s="32"/>
      <c r="C184" s="138" t="s">
        <v>563</v>
      </c>
      <c r="D184" s="138" t="s">
        <v>298</v>
      </c>
      <c r="E184" s="139" t="s">
        <v>4344</v>
      </c>
      <c r="F184" s="140" t="s">
        <v>4345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4346</v>
      </c>
    </row>
    <row r="185" spans="2:65" s="1" customFormat="1" ht="24.25" customHeight="1">
      <c r="B185" s="32"/>
      <c r="C185" s="138" t="s">
        <v>569</v>
      </c>
      <c r="D185" s="138" t="s">
        <v>298</v>
      </c>
      <c r="E185" s="139" t="s">
        <v>4344</v>
      </c>
      <c r="F185" s="140" t="s">
        <v>4345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4347</v>
      </c>
    </row>
    <row r="186" spans="2:65" s="1" customFormat="1" ht="24.25" customHeight="1">
      <c r="B186" s="32"/>
      <c r="C186" s="138" t="s">
        <v>583</v>
      </c>
      <c r="D186" s="138" t="s">
        <v>298</v>
      </c>
      <c r="E186" s="139" t="s">
        <v>4348</v>
      </c>
      <c r="F186" s="140" t="s">
        <v>4349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4350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4351</v>
      </c>
      <c r="F187" s="140" t="s">
        <v>4352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4353</v>
      </c>
    </row>
    <row r="188" spans="2:65" s="1" customFormat="1" ht="24.25" customHeight="1">
      <c r="B188" s="32"/>
      <c r="C188" s="138" t="s">
        <v>593</v>
      </c>
      <c r="D188" s="138" t="s">
        <v>298</v>
      </c>
      <c r="E188" s="139" t="s">
        <v>4354</v>
      </c>
      <c r="F188" s="140" t="s">
        <v>4355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4356</v>
      </c>
    </row>
    <row r="189" spans="2:65" s="1" customFormat="1" ht="24.25" customHeight="1">
      <c r="B189" s="32"/>
      <c r="C189" s="138" t="s">
        <v>599</v>
      </c>
      <c r="D189" s="138" t="s">
        <v>298</v>
      </c>
      <c r="E189" s="139" t="s">
        <v>4357</v>
      </c>
      <c r="F189" s="140" t="s">
        <v>4358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4359</v>
      </c>
    </row>
    <row r="190" spans="2:65" s="1" customFormat="1" ht="24.25" customHeight="1">
      <c r="B190" s="32"/>
      <c r="C190" s="138" t="s">
        <v>603</v>
      </c>
      <c r="D190" s="138" t="s">
        <v>298</v>
      </c>
      <c r="E190" s="139" t="s">
        <v>4360</v>
      </c>
      <c r="F190" s="140" t="s">
        <v>4361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4362</v>
      </c>
    </row>
    <row r="191" spans="2:65" s="1" customFormat="1" ht="24.25" customHeight="1">
      <c r="B191" s="32"/>
      <c r="C191" s="138" t="s">
        <v>609</v>
      </c>
      <c r="D191" s="138" t="s">
        <v>298</v>
      </c>
      <c r="E191" s="139" t="s">
        <v>4363</v>
      </c>
      <c r="F191" s="140" t="s">
        <v>4364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4365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4227</v>
      </c>
      <c r="F192" s="140" t="s">
        <v>4228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4366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4367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5" customHeight="1">
      <c r="B194" s="32"/>
      <c r="C194" s="173" t="s">
        <v>620</v>
      </c>
      <c r="D194" s="173" t="s">
        <v>343</v>
      </c>
      <c r="E194" s="174" t="s">
        <v>4306</v>
      </c>
      <c r="F194" s="175" t="s">
        <v>4307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4368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4369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73" t="s">
        <v>625</v>
      </c>
      <c r="D196" s="173" t="s">
        <v>343</v>
      </c>
      <c r="E196" s="174" t="s">
        <v>4230</v>
      </c>
      <c r="F196" s="175" t="s">
        <v>4231</v>
      </c>
      <c r="G196" s="176" t="s">
        <v>376</v>
      </c>
      <c r="H196" s="177">
        <v>8</v>
      </c>
      <c r="I196" s="178"/>
      <c r="J196" s="179">
        <f t="shared" ref="J196:J217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7" si="41">O196*H196</f>
        <v>0</v>
      </c>
      <c r="Q196" s="147">
        <v>2.9999999999999997E-4</v>
      </c>
      <c r="R196" s="147">
        <f t="shared" ref="R196:R217" si="42">Q196*H196</f>
        <v>2.3999999999999998E-3</v>
      </c>
      <c r="S196" s="147">
        <v>0</v>
      </c>
      <c r="T196" s="148">
        <f t="shared" ref="T196:T217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7" si="44">IF(N196="základní",J196,0)</f>
        <v>0</v>
      </c>
      <c r="BF196" s="150">
        <f t="shared" ref="BF196:BF217" si="45">IF(N196="snížená",J196,0)</f>
        <v>0</v>
      </c>
      <c r="BG196" s="150">
        <f t="shared" ref="BG196:BG217" si="46">IF(N196="zákl. přenesená",J196,0)</f>
        <v>0</v>
      </c>
      <c r="BH196" s="150">
        <f t="shared" ref="BH196:BH217" si="47">IF(N196="sníž. přenesená",J196,0)</f>
        <v>0</v>
      </c>
      <c r="BI196" s="150">
        <f t="shared" ref="BI196:BI217" si="48">IF(N196="nulová",J196,0)</f>
        <v>0</v>
      </c>
      <c r="BJ196" s="17" t="s">
        <v>83</v>
      </c>
      <c r="BK196" s="150">
        <f t="shared" ref="BK196:BK217" si="49">ROUND(I196*H196,2)</f>
        <v>0</v>
      </c>
      <c r="BL196" s="17" t="s">
        <v>107</v>
      </c>
      <c r="BM196" s="149" t="s">
        <v>4370</v>
      </c>
    </row>
    <row r="197" spans="2:65" s="1" customFormat="1" ht="24.25" customHeight="1">
      <c r="B197" s="32"/>
      <c r="C197" s="173" t="s">
        <v>632</v>
      </c>
      <c r="D197" s="173" t="s">
        <v>343</v>
      </c>
      <c r="E197" s="174" t="s">
        <v>4233</v>
      </c>
      <c r="F197" s="175" t="s">
        <v>4234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4371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4372</v>
      </c>
      <c r="F198" s="140" t="s">
        <v>4373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4374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4375</v>
      </c>
      <c r="F199" s="140" t="s">
        <v>4376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4377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4378</v>
      </c>
      <c r="F200" s="140" t="s">
        <v>4379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4380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4381</v>
      </c>
      <c r="F201" s="140" t="s">
        <v>4382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4383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4384</v>
      </c>
      <c r="F202" s="140" t="s">
        <v>4385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4386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4387</v>
      </c>
      <c r="F203" s="140" t="s">
        <v>4388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4389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4390</v>
      </c>
      <c r="F204" s="140" t="s">
        <v>4391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4392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4393</v>
      </c>
      <c r="F205" s="140" t="s">
        <v>4394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4395</v>
      </c>
    </row>
    <row r="206" spans="2:65" s="1" customFormat="1" ht="24.25" customHeight="1">
      <c r="B206" s="32"/>
      <c r="C206" s="138" t="s">
        <v>756</v>
      </c>
      <c r="D206" s="138" t="s">
        <v>298</v>
      </c>
      <c r="E206" s="139" t="s">
        <v>4315</v>
      </c>
      <c r="F206" s="140" t="s">
        <v>4316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4396</v>
      </c>
    </row>
    <row r="207" spans="2:65" s="1" customFormat="1" ht="24.25" customHeight="1">
      <c r="B207" s="32"/>
      <c r="C207" s="138" t="s">
        <v>764</v>
      </c>
      <c r="D207" s="138" t="s">
        <v>298</v>
      </c>
      <c r="E207" s="139" t="s">
        <v>4397</v>
      </c>
      <c r="F207" s="140" t="s">
        <v>4398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4399</v>
      </c>
    </row>
    <row r="208" spans="2:65" s="1" customFormat="1" ht="24.25" customHeight="1">
      <c r="B208" s="32"/>
      <c r="C208" s="138" t="s">
        <v>770</v>
      </c>
      <c r="D208" s="138" t="s">
        <v>298</v>
      </c>
      <c r="E208" s="139" t="s">
        <v>4400</v>
      </c>
      <c r="F208" s="140" t="s">
        <v>4401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4402</v>
      </c>
    </row>
    <row r="209" spans="2:65" s="1" customFormat="1" ht="24.25" customHeight="1">
      <c r="B209" s="32"/>
      <c r="C209" s="138" t="s">
        <v>775</v>
      </c>
      <c r="D209" s="138" t="s">
        <v>298</v>
      </c>
      <c r="E209" s="139" t="s">
        <v>4403</v>
      </c>
      <c r="F209" s="140" t="s">
        <v>4404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4405</v>
      </c>
    </row>
    <row r="210" spans="2:65" s="1" customFormat="1" ht="24.25" customHeight="1">
      <c r="B210" s="32"/>
      <c r="C210" s="138" t="s">
        <v>781</v>
      </c>
      <c r="D210" s="138" t="s">
        <v>298</v>
      </c>
      <c r="E210" s="139" t="s">
        <v>4406</v>
      </c>
      <c r="F210" s="140" t="s">
        <v>4407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4408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4242</v>
      </c>
      <c r="F211" s="140" t="s">
        <v>4243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4409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4280</v>
      </c>
      <c r="F212" s="140" t="s">
        <v>4281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4410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4323</v>
      </c>
      <c r="F213" s="140" t="s">
        <v>7176</v>
      </c>
      <c r="G213" s="141" t="s">
        <v>4324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4411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4412</v>
      </c>
      <c r="F214" s="140" t="s">
        <v>7177</v>
      </c>
      <c r="G214" s="141" t="s">
        <v>4324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4413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4414</v>
      </c>
      <c r="F215" s="140" t="s">
        <v>7178</v>
      </c>
      <c r="G215" s="141" t="s">
        <v>4324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4415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4326</v>
      </c>
      <c r="F216" s="140" t="s">
        <v>4327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4416</v>
      </c>
    </row>
    <row r="217" spans="2:65" s="1" customFormat="1" ht="24.25" customHeight="1">
      <c r="B217" s="32"/>
      <c r="C217" s="138" t="s">
        <v>850</v>
      </c>
      <c r="D217" s="138" t="s">
        <v>298</v>
      </c>
      <c r="E217" s="139" t="s">
        <v>4245</v>
      </c>
      <c r="F217" s="140" t="s">
        <v>4246</v>
      </c>
      <c r="G217" s="141" t="s">
        <v>301</v>
      </c>
      <c r="H217" s="142">
        <v>230</v>
      </c>
      <c r="I217" s="143"/>
      <c r="J217" s="144">
        <f t="shared" si="4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41"/>
        <v>0</v>
      </c>
      <c r="Q217" s="147">
        <v>0</v>
      </c>
      <c r="R217" s="147">
        <f t="shared" si="42"/>
        <v>0</v>
      </c>
      <c r="S217" s="147">
        <v>0</v>
      </c>
      <c r="T217" s="148">
        <f t="shared" si="43"/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si="44"/>
        <v>0</v>
      </c>
      <c r="BF217" s="150">
        <f t="shared" si="45"/>
        <v>0</v>
      </c>
      <c r="BG217" s="150">
        <f t="shared" si="46"/>
        <v>0</v>
      </c>
      <c r="BH217" s="150">
        <f t="shared" si="47"/>
        <v>0</v>
      </c>
      <c r="BI217" s="150">
        <f t="shared" si="48"/>
        <v>0</v>
      </c>
      <c r="BJ217" s="17" t="s">
        <v>83</v>
      </c>
      <c r="BK217" s="150">
        <f t="shared" si="49"/>
        <v>0</v>
      </c>
      <c r="BL217" s="17" t="s">
        <v>107</v>
      </c>
      <c r="BM217" s="149" t="s">
        <v>4417</v>
      </c>
    </row>
    <row r="218" spans="2:65" s="11" customFormat="1" ht="22.9" customHeight="1">
      <c r="B218" s="126"/>
      <c r="D218" s="127" t="s">
        <v>75</v>
      </c>
      <c r="E218" s="136" t="s">
        <v>4418</v>
      </c>
      <c r="F218" s="136" t="s">
        <v>4165</v>
      </c>
      <c r="I218" s="129"/>
      <c r="J218" s="137">
        <f>BK218</f>
        <v>0</v>
      </c>
      <c r="L218" s="126"/>
      <c r="M218" s="131"/>
      <c r="P218" s="132">
        <f>SUM(P219:P223)</f>
        <v>0</v>
      </c>
      <c r="R218" s="132">
        <f>SUM(R219:R223)</f>
        <v>0</v>
      </c>
      <c r="T218" s="133">
        <f>SUM(T219:T223)</f>
        <v>0</v>
      </c>
      <c r="AR218" s="127" t="s">
        <v>83</v>
      </c>
      <c r="AT218" s="134" t="s">
        <v>75</v>
      </c>
      <c r="AU218" s="134" t="s">
        <v>83</v>
      </c>
      <c r="AY218" s="127" t="s">
        <v>296</v>
      </c>
      <c r="BK218" s="135">
        <f>SUM(BK219:BK223)</f>
        <v>0</v>
      </c>
    </row>
    <row r="219" spans="2:65" s="1" customFormat="1" ht="37.9" customHeight="1">
      <c r="B219" s="32"/>
      <c r="C219" s="138" t="s">
        <v>858</v>
      </c>
      <c r="D219" s="138" t="s">
        <v>298</v>
      </c>
      <c r="E219" s="139" t="s">
        <v>4419</v>
      </c>
      <c r="F219" s="140" t="s">
        <v>4420</v>
      </c>
      <c r="G219" s="141" t="s">
        <v>3208</v>
      </c>
      <c r="H219" s="142">
        <v>1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4421</v>
      </c>
    </row>
    <row r="220" spans="2:65" s="1" customFormat="1" ht="21.75" customHeight="1">
      <c r="B220" s="32"/>
      <c r="C220" s="138" t="s">
        <v>876</v>
      </c>
      <c r="D220" s="138" t="s">
        <v>298</v>
      </c>
      <c r="E220" s="139" t="s">
        <v>4422</v>
      </c>
      <c r="F220" s="140" t="s">
        <v>4423</v>
      </c>
      <c r="G220" s="141" t="s">
        <v>3208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4424</v>
      </c>
    </row>
    <row r="221" spans="2:65" s="1" customFormat="1" ht="16.5" customHeight="1">
      <c r="B221" s="32"/>
      <c r="C221" s="138" t="s">
        <v>900</v>
      </c>
      <c r="D221" s="138" t="s">
        <v>298</v>
      </c>
      <c r="E221" s="139" t="s">
        <v>4425</v>
      </c>
      <c r="F221" s="140" t="s">
        <v>4426</v>
      </c>
      <c r="G221" s="141" t="s">
        <v>3208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4427</v>
      </c>
    </row>
    <row r="222" spans="2:65" s="1" customFormat="1" ht="21.75" customHeight="1">
      <c r="B222" s="32"/>
      <c r="C222" s="138" t="s">
        <v>200</v>
      </c>
      <c r="D222" s="138" t="s">
        <v>298</v>
      </c>
      <c r="E222" s="139" t="s">
        <v>4428</v>
      </c>
      <c r="F222" s="140" t="s">
        <v>4429</v>
      </c>
      <c r="G222" s="141" t="s">
        <v>3208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4430</v>
      </c>
    </row>
    <row r="223" spans="2:65" s="1" customFormat="1" ht="16.5" customHeight="1">
      <c r="B223" s="32"/>
      <c r="C223" s="138" t="s">
        <v>910</v>
      </c>
      <c r="D223" s="138" t="s">
        <v>298</v>
      </c>
      <c r="E223" s="139" t="s">
        <v>4431</v>
      </c>
      <c r="F223" s="140" t="s">
        <v>4432</v>
      </c>
      <c r="G223" s="141" t="s">
        <v>3208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4433</v>
      </c>
    </row>
    <row r="224" spans="2:65" s="11" customFormat="1" ht="25.9" customHeight="1">
      <c r="B224" s="126"/>
      <c r="D224" s="127" t="s">
        <v>75</v>
      </c>
      <c r="E224" s="128" t="s">
        <v>294</v>
      </c>
      <c r="F224" s="128" t="s">
        <v>295</v>
      </c>
      <c r="I224" s="129"/>
      <c r="J224" s="130">
        <f>BK224</f>
        <v>0</v>
      </c>
      <c r="L224" s="126"/>
      <c r="M224" s="131"/>
      <c r="P224" s="132">
        <f>P225</f>
        <v>0</v>
      </c>
      <c r="R224" s="132">
        <f>R225</f>
        <v>2.1000000000000001E-2</v>
      </c>
      <c r="T224" s="133">
        <f>T225</f>
        <v>0</v>
      </c>
      <c r="AR224" s="127" t="s">
        <v>83</v>
      </c>
      <c r="AT224" s="134" t="s">
        <v>75</v>
      </c>
      <c r="AU224" s="134" t="s">
        <v>76</v>
      </c>
      <c r="AY224" s="127" t="s">
        <v>296</v>
      </c>
      <c r="BK224" s="135">
        <f>BK225</f>
        <v>0</v>
      </c>
    </row>
    <row r="225" spans="2:65" s="11" customFormat="1" ht="22.9" customHeight="1">
      <c r="B225" s="126"/>
      <c r="D225" s="127" t="s">
        <v>75</v>
      </c>
      <c r="E225" s="136" t="s">
        <v>354</v>
      </c>
      <c r="F225" s="136" t="s">
        <v>1333</v>
      </c>
      <c r="I225" s="129"/>
      <c r="J225" s="137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83</v>
      </c>
      <c r="AY225" s="127" t="s">
        <v>296</v>
      </c>
      <c r="BK225" s="135">
        <f>BK226</f>
        <v>0</v>
      </c>
    </row>
    <row r="226" spans="2:65" s="1" customFormat="1" ht="37.9" customHeight="1">
      <c r="B226" s="32"/>
      <c r="C226" s="138" t="s">
        <v>917</v>
      </c>
      <c r="D226" s="138" t="s">
        <v>298</v>
      </c>
      <c r="E226" s="139" t="s">
        <v>4434</v>
      </c>
      <c r="F226" s="140" t="s">
        <v>4435</v>
      </c>
      <c r="G226" s="141" t="s">
        <v>301</v>
      </c>
      <c r="H226" s="142">
        <v>100</v>
      </c>
      <c r="I226" s="143"/>
      <c r="J226" s="144">
        <f>ROUND(I226*H226,2)</f>
        <v>0</v>
      </c>
      <c r="K226" s="140" t="s">
        <v>302</v>
      </c>
      <c r="L226" s="32"/>
      <c r="M226" s="190" t="s">
        <v>1</v>
      </c>
      <c r="N226" s="191" t="s">
        <v>41</v>
      </c>
      <c r="O226" s="192"/>
      <c r="P226" s="193">
        <f>O226*H226</f>
        <v>0</v>
      </c>
      <c r="Q226" s="193">
        <v>2.1000000000000001E-4</v>
      </c>
      <c r="R226" s="193">
        <f>Q226*H226</f>
        <v>2.1000000000000001E-2</v>
      </c>
      <c r="S226" s="193">
        <v>0</v>
      </c>
      <c r="T226" s="194">
        <f>S226*H226</f>
        <v>0</v>
      </c>
      <c r="AR226" s="149" t="s">
        <v>107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107</v>
      </c>
      <c r="BM226" s="149" t="s">
        <v>4436</v>
      </c>
    </row>
    <row r="227" spans="2:65" s="1" customFormat="1" ht="7.15" customHeight="1">
      <c r="B227" s="44"/>
      <c r="C227" s="45"/>
      <c r="D227" s="45"/>
      <c r="E227" s="45"/>
      <c r="F227" s="45"/>
      <c r="G227" s="45"/>
      <c r="H227" s="45"/>
      <c r="I227" s="45"/>
      <c r="J227" s="45"/>
      <c r="K227" s="45"/>
      <c r="L227" s="32"/>
    </row>
  </sheetData>
  <sheetProtection algorithmName="SHA-512" hashValue="zcgWUJvOxWNEV8irEG2NWIdMTdFbffeAiF/k2Be0jvvErT7u4Zxv9JkXSbbV3ocQZbvYTfXVLRFQl2q/bBp7zA==" saltValue="K/Hv2Vs09LHfUfXfwzD+Xg==" spinCount="100000" sheet="1" objects="1" scenarios="1" formatColumns="0" formatRows="0" autoFilter="0"/>
  <autoFilter ref="C132:K226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4438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04a - Přípojka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12" t="str">
        <f>E13</f>
        <v>04a - Přípojka vody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4442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4444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4445</v>
      </c>
      <c r="F136" s="140" t="s">
        <v>4446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4447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4448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4449</v>
      </c>
      <c r="F138" s="140" t="s">
        <v>4450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4451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4452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4453</v>
      </c>
      <c r="F141" s="140" t="s">
        <v>4454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4455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4456</v>
      </c>
      <c r="F142" s="140" t="s">
        <v>4457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4458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4459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4460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4461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4462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4463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4464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4465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4466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4467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4468</v>
      </c>
      <c r="F149" s="140" t="s">
        <v>4469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4470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4471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4472</v>
      </c>
      <c r="F151" s="140" t="s">
        <v>4473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4475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4476</v>
      </c>
      <c r="F154" s="175" t="s">
        <v>4477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4478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4479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4480</v>
      </c>
      <c r="F157" s="140" t="s">
        <v>4481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4482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4483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4484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4485</v>
      </c>
      <c r="F161" s="140" t="s">
        <v>4486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4487</v>
      </c>
    </row>
    <row r="162" spans="2:65" s="1" customFormat="1" ht="24.25" customHeight="1">
      <c r="B162" s="32"/>
      <c r="C162" s="173" t="s">
        <v>379</v>
      </c>
      <c r="D162" s="173" t="s">
        <v>343</v>
      </c>
      <c r="E162" s="174" t="s">
        <v>4488</v>
      </c>
      <c r="F162" s="175" t="s">
        <v>4489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4490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4491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5" customHeight="1">
      <c r="B164" s="32"/>
      <c r="C164" s="138" t="s">
        <v>385</v>
      </c>
      <c r="D164" s="138" t="s">
        <v>298</v>
      </c>
      <c r="E164" s="139" t="s">
        <v>4492</v>
      </c>
      <c r="F164" s="140" t="s">
        <v>4493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4494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4495</v>
      </c>
      <c r="F165" s="140" t="s">
        <v>4496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4498</v>
      </c>
      <c r="F166" s="140" t="s">
        <v>4499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4500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4501</v>
      </c>
      <c r="F167" s="175" t="s">
        <v>4502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4503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4504</v>
      </c>
      <c r="F168" s="140" t="s">
        <v>4505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4506</v>
      </c>
    </row>
    <row r="169" spans="2:65" s="1" customFormat="1" ht="24.25" customHeight="1">
      <c r="B169" s="32"/>
      <c r="C169" s="138" t="s">
        <v>409</v>
      </c>
      <c r="D169" s="138" t="s">
        <v>298</v>
      </c>
      <c r="E169" s="139" t="s">
        <v>4507</v>
      </c>
      <c r="F169" s="140" t="s">
        <v>4508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4509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4510</v>
      </c>
      <c r="F170" s="140" t="s">
        <v>4511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4512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4513</v>
      </c>
      <c r="F172" s="140" t="s">
        <v>4514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4515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 xr:uid="{00000000-0009-0000-0000-00000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9"/>
  <sheetViews>
    <sheetView showGridLines="0" topLeftCell="A180" workbookViewId="0">
      <selection activeCell="F188" sqref="F18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4516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 xml:space="preserve">04b - Přípojka dešťové kanalizace 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12" t="str">
        <f>E13</f>
        <v xml:space="preserve">04b - Přípojka dešťové kanalizace 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4517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4518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4519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4520</v>
      </c>
      <c r="F136" s="140" t="s">
        <v>4521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4522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4523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4524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4449</v>
      </c>
      <c r="F139" s="140" t="s">
        <v>4450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4525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4523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4526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4453</v>
      </c>
      <c r="F143" s="140" t="s">
        <v>4454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4527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4456</v>
      </c>
      <c r="F144" s="140" t="s">
        <v>4457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4517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4528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4529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4530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4531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4532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4463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4517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4533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4534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4466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4517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4535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4532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4468</v>
      </c>
      <c r="F152" s="140" t="s">
        <v>4469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4517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4536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4537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4538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4472</v>
      </c>
      <c r="F155" s="140" t="s">
        <v>4473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4517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4539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4523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4540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4476</v>
      </c>
      <c r="F159" s="175" t="s">
        <v>4477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4517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4541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4542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4480</v>
      </c>
      <c r="F162" s="140" t="s">
        <v>4481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4517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4543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4523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4544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4484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4545</v>
      </c>
      <c r="F167" s="140" t="s">
        <v>4546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4547</v>
      </c>
    </row>
    <row r="168" spans="2:65" s="1" customFormat="1" ht="24.25" customHeight="1">
      <c r="B168" s="32"/>
      <c r="C168" s="138" t="s">
        <v>379</v>
      </c>
      <c r="D168" s="138" t="s">
        <v>298</v>
      </c>
      <c r="E168" s="139" t="s">
        <v>4548</v>
      </c>
      <c r="F168" s="140" t="s">
        <v>4549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4550</v>
      </c>
    </row>
    <row r="169" spans="2:65" s="1" customFormat="1" ht="24.25" customHeight="1">
      <c r="B169" s="32"/>
      <c r="C169" s="173" t="s">
        <v>385</v>
      </c>
      <c r="D169" s="173" t="s">
        <v>343</v>
      </c>
      <c r="E169" s="174" t="s">
        <v>4551</v>
      </c>
      <c r="F169" s="175" t="s">
        <v>4552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4553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4554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5" customHeight="1">
      <c r="B171" s="32"/>
      <c r="C171" s="138" t="s">
        <v>378</v>
      </c>
      <c r="D171" s="138" t="s">
        <v>298</v>
      </c>
      <c r="E171" s="139" t="s">
        <v>4555</v>
      </c>
      <c r="F171" s="140" t="s">
        <v>4556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4557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4558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393</v>
      </c>
      <c r="D173" s="138" t="s">
        <v>298</v>
      </c>
      <c r="E173" s="139" t="s">
        <v>4559</v>
      </c>
      <c r="F173" s="140" t="s">
        <v>4560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4561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4562</v>
      </c>
    </row>
    <row r="174" spans="2:65" s="1" customFormat="1" ht="24.25" customHeight="1">
      <c r="B174" s="32"/>
      <c r="C174" s="173" t="s">
        <v>397</v>
      </c>
      <c r="D174" s="173" t="s">
        <v>343</v>
      </c>
      <c r="E174" s="174" t="s">
        <v>4563</v>
      </c>
      <c r="F174" s="175" t="s">
        <v>4564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4565</v>
      </c>
    </row>
    <row r="175" spans="2:65" s="1" customFormat="1" ht="24.25" customHeight="1">
      <c r="B175" s="32"/>
      <c r="C175" s="138" t="s">
        <v>402</v>
      </c>
      <c r="D175" s="138" t="s">
        <v>298</v>
      </c>
      <c r="E175" s="139" t="s">
        <v>4566</v>
      </c>
      <c r="F175" s="140" t="s">
        <v>4567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4561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4568</v>
      </c>
    </row>
    <row r="176" spans="2:65" s="1" customFormat="1" ht="24.25" customHeight="1">
      <c r="B176" s="32"/>
      <c r="C176" s="173" t="s">
        <v>409</v>
      </c>
      <c r="D176" s="173" t="s">
        <v>343</v>
      </c>
      <c r="E176" s="174" t="s">
        <v>4569</v>
      </c>
      <c r="F176" s="175" t="s">
        <v>4570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4561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4571</v>
      </c>
    </row>
    <row r="177" spans="2:65" s="1" customFormat="1" ht="24.25" customHeight="1">
      <c r="B177" s="32"/>
      <c r="C177" s="138" t="s">
        <v>7</v>
      </c>
      <c r="D177" s="138" t="s">
        <v>298</v>
      </c>
      <c r="E177" s="139" t="s">
        <v>4572</v>
      </c>
      <c r="F177" s="140" t="s">
        <v>4573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4561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4574</v>
      </c>
    </row>
    <row r="178" spans="2:65" s="1" customFormat="1" ht="24.25" customHeight="1">
      <c r="B178" s="32"/>
      <c r="C178" s="173" t="s">
        <v>422</v>
      </c>
      <c r="D178" s="173" t="s">
        <v>343</v>
      </c>
      <c r="E178" s="174" t="s">
        <v>4575</v>
      </c>
      <c r="F178" s="175" t="s">
        <v>4576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4577</v>
      </c>
    </row>
    <row r="179" spans="2:65" s="1" customFormat="1" ht="24.25" customHeight="1">
      <c r="B179" s="32"/>
      <c r="C179" s="138" t="s">
        <v>427</v>
      </c>
      <c r="D179" s="138" t="s">
        <v>298</v>
      </c>
      <c r="E179" s="139" t="s">
        <v>4578</v>
      </c>
      <c r="F179" s="140" t="s">
        <v>4579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4561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4580</v>
      </c>
    </row>
    <row r="180" spans="2:65" s="1" customFormat="1" ht="24.25" customHeight="1">
      <c r="B180" s="32"/>
      <c r="C180" s="173" t="s">
        <v>432</v>
      </c>
      <c r="D180" s="173" t="s">
        <v>343</v>
      </c>
      <c r="E180" s="174" t="s">
        <v>4581</v>
      </c>
      <c r="F180" s="175" t="s">
        <v>4582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4561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4583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4584</v>
      </c>
      <c r="F181" s="140" t="s">
        <v>4585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4586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4587</v>
      </c>
      <c r="F182" s="175" t="s">
        <v>4588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4589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4590</v>
      </c>
      <c r="F183" s="140" t="s">
        <v>4591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4517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4592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4507</v>
      </c>
      <c r="F185" s="140" t="s">
        <v>4593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4517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4594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4513</v>
      </c>
      <c r="F188" s="140" t="s">
        <v>4595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4517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4596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 xr:uid="{00000000-0009-0000-0000-000006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4597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04c - Venkovní kanalizace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4598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36"/>
      <c r="G119" s="236"/>
      <c r="H119" s="236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27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12" t="str">
        <f>E13</f>
        <v>04c - Venkovní kanalizace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4599</v>
      </c>
      <c r="F134" s="140" t="s">
        <v>4600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4601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4443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4602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4603</v>
      </c>
      <c r="F138" s="140" t="s">
        <v>4604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4605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4523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4606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4449</v>
      </c>
      <c r="F142" s="140" t="s">
        <v>4450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4607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4523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4608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4453</v>
      </c>
      <c r="F146" s="140" t="s">
        <v>4454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4609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4456</v>
      </c>
      <c r="F147" s="140" t="s">
        <v>4457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4610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4611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4460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4612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4613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4463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4615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4466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4613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4468</v>
      </c>
      <c r="F155" s="140" t="s">
        <v>4469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4617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4537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4618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4472</v>
      </c>
      <c r="F158" s="140" t="s">
        <v>4473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4619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4523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4620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4476</v>
      </c>
      <c r="F162" s="175" t="s">
        <v>4477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4621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4622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4480</v>
      </c>
      <c r="F165" s="140" t="s">
        <v>4481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4623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4523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4624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4484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4625</v>
      </c>
      <c r="F170" s="140" t="s">
        <v>4626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4627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4628</v>
      </c>
      <c r="F171" s="140" t="s">
        <v>4629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4630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4631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385</v>
      </c>
      <c r="D173" s="138" t="s">
        <v>298</v>
      </c>
      <c r="E173" s="139" t="s">
        <v>4632</v>
      </c>
      <c r="F173" s="140" t="s">
        <v>7189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4633</v>
      </c>
    </row>
    <row r="174" spans="2:65" s="1" customFormat="1" ht="24.25" customHeight="1">
      <c r="B174" s="32"/>
      <c r="C174" s="173" t="s">
        <v>378</v>
      </c>
      <c r="D174" s="173" t="s">
        <v>343</v>
      </c>
      <c r="E174" s="174" t="s">
        <v>4634</v>
      </c>
      <c r="F174" s="175" t="s">
        <v>7190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4635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4636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5" customHeight="1">
      <c r="B176" s="32"/>
      <c r="C176" s="138" t="s">
        <v>393</v>
      </c>
      <c r="D176" s="138" t="s">
        <v>298</v>
      </c>
      <c r="E176" s="139" t="s">
        <v>4548</v>
      </c>
      <c r="F176" s="140" t="s">
        <v>7191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4637</v>
      </c>
    </row>
    <row r="177" spans="2:65" s="1" customFormat="1" ht="24.25" customHeight="1">
      <c r="B177" s="32"/>
      <c r="C177" s="173" t="s">
        <v>397</v>
      </c>
      <c r="D177" s="173" t="s">
        <v>343</v>
      </c>
      <c r="E177" s="174" t="s">
        <v>4551</v>
      </c>
      <c r="F177" s="175" t="s">
        <v>7192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4638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4639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4640</v>
      </c>
      <c r="F179" s="140" t="s">
        <v>4641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4642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4643</v>
      </c>
      <c r="F182" s="175" t="s">
        <v>4644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4645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4646</v>
      </c>
      <c r="F183" s="140" t="s">
        <v>4647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4648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4649</v>
      </c>
      <c r="F185" s="175" t="s">
        <v>4650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4651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4652</v>
      </c>
      <c r="F186" s="140" t="s">
        <v>4653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4654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4655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4590</v>
      </c>
      <c r="F188" s="140" t="s">
        <v>4591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4656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4657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4658</v>
      </c>
      <c r="F190" s="140" t="s">
        <v>4659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4660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4661</v>
      </c>
      <c r="F191" s="140" t="s">
        <v>4662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4663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4664</v>
      </c>
      <c r="F192" s="140" t="s">
        <v>4665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4666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4667</v>
      </c>
      <c r="F193" s="140" t="s">
        <v>4668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4669</v>
      </c>
    </row>
    <row r="194" spans="2:65" s="1" customFormat="1" ht="24.25" customHeight="1">
      <c r="B194" s="32"/>
      <c r="C194" s="138" t="s">
        <v>466</v>
      </c>
      <c r="D194" s="138" t="s">
        <v>298</v>
      </c>
      <c r="E194" s="139" t="s">
        <v>4555</v>
      </c>
      <c r="F194" s="140" t="s">
        <v>4556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4670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4671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38" t="s">
        <v>470</v>
      </c>
      <c r="D196" s="138" t="s">
        <v>298</v>
      </c>
      <c r="E196" s="139" t="s">
        <v>4507</v>
      </c>
      <c r="F196" s="140" t="s">
        <v>4508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4672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4673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4674</v>
      </c>
      <c r="F199" s="140" t="s">
        <v>4675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4676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4677</v>
      </c>
      <c r="F201" s="136" t="s">
        <v>4678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5" customHeight="1">
      <c r="B202" s="32"/>
      <c r="C202" s="138" t="s">
        <v>479</v>
      </c>
      <c r="D202" s="138" t="s">
        <v>298</v>
      </c>
      <c r="E202" s="139" t="s">
        <v>4679</v>
      </c>
      <c r="F202" s="140" t="s">
        <v>4680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4681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4682</v>
      </c>
      <c r="F203" s="140" t="s">
        <v>4683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4684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36"/>
      <c r="G9" s="236"/>
      <c r="H9" s="236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27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12" t="s">
        <v>4685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40"/>
      <c r="G22" s="240"/>
      <c r="H22" s="240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44" t="s">
        <v>1</v>
      </c>
      <c r="F31" s="244"/>
      <c r="G31" s="244"/>
      <c r="H31" s="244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36"/>
      <c r="G87" s="236"/>
      <c r="H87" s="236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27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12" t="str">
        <f>E13</f>
        <v>04d - Venkovní vodovod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36"/>
      <c r="G117" s="236"/>
      <c r="H117" s="236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27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12" t="str">
        <f>E13</f>
        <v>04d - Venkovní vodovod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4686</v>
      </c>
      <c r="F132" s="140" t="s">
        <v>4687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4688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4689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4449</v>
      </c>
      <c r="F134" s="140" t="s">
        <v>4450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4690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4691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4453</v>
      </c>
      <c r="F137" s="140" t="s">
        <v>4454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4692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4456</v>
      </c>
      <c r="F138" s="140" t="s">
        <v>4457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4693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4694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4460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4695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4696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4463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4697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4698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4466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4699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4468</v>
      </c>
      <c r="F145" s="140" t="s">
        <v>4469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4700</v>
      </c>
    </row>
    <row r="146" spans="2:65" s="12" customFormat="1">
      <c r="B146" s="151"/>
      <c r="D146" s="152" t="s">
        <v>304</v>
      </c>
      <c r="E146" s="153" t="s">
        <v>1</v>
      </c>
      <c r="F146" s="154" t="s">
        <v>4701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4472</v>
      </c>
      <c r="F147" s="140" t="s">
        <v>4473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4702</v>
      </c>
    </row>
    <row r="148" spans="2:65" s="12" customFormat="1">
      <c r="B148" s="151"/>
      <c r="D148" s="152" t="s">
        <v>304</v>
      </c>
      <c r="E148" s="153" t="s">
        <v>1</v>
      </c>
      <c r="F148" s="154" t="s">
        <v>4703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4476</v>
      </c>
      <c r="F150" s="175" t="s">
        <v>4477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4704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4705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4480</v>
      </c>
      <c r="F153" s="140" t="s">
        <v>4481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4707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4484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4708</v>
      </c>
      <c r="F157" s="140" t="s">
        <v>4709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4710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4492</v>
      </c>
      <c r="F158" s="140" t="s">
        <v>4711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4712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4495</v>
      </c>
      <c r="F159" s="140" t="s">
        <v>4496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4713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4714</v>
      </c>
      <c r="F160" s="140" t="s">
        <v>4715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4716</v>
      </c>
    </row>
    <row r="161" spans="2:65" s="1" customFormat="1" ht="24.25" customHeight="1">
      <c r="B161" s="32"/>
      <c r="C161" s="173" t="s">
        <v>378</v>
      </c>
      <c r="D161" s="173" t="s">
        <v>343</v>
      </c>
      <c r="E161" s="174" t="s">
        <v>4717</v>
      </c>
      <c r="F161" s="175" t="s">
        <v>4718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4719</v>
      </c>
    </row>
    <row r="162" spans="2:65" s="1" customFormat="1" ht="24.25" customHeight="1">
      <c r="B162" s="32"/>
      <c r="C162" s="138" t="s">
        <v>393</v>
      </c>
      <c r="D162" s="138" t="s">
        <v>298</v>
      </c>
      <c r="E162" s="139" t="s">
        <v>4720</v>
      </c>
      <c r="F162" s="140" t="s">
        <v>4721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4722</v>
      </c>
    </row>
    <row r="163" spans="2:65" s="1" customFormat="1" ht="24.25" customHeight="1">
      <c r="B163" s="32"/>
      <c r="C163" s="173" t="s">
        <v>397</v>
      </c>
      <c r="D163" s="173" t="s">
        <v>343</v>
      </c>
      <c r="E163" s="174" t="s">
        <v>4723</v>
      </c>
      <c r="F163" s="175" t="s">
        <v>4724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4725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4504</v>
      </c>
      <c r="F164" s="140" t="s">
        <v>4505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4726</v>
      </c>
    </row>
    <row r="165" spans="2:65" s="1" customFormat="1" ht="24.25" customHeight="1">
      <c r="B165" s="32"/>
      <c r="C165" s="138" t="s">
        <v>409</v>
      </c>
      <c r="D165" s="138" t="s">
        <v>298</v>
      </c>
      <c r="E165" s="139" t="s">
        <v>4507</v>
      </c>
      <c r="F165" s="140" t="s">
        <v>4508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4727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4510</v>
      </c>
      <c r="F166" s="140" t="s">
        <v>4511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4728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4513</v>
      </c>
      <c r="F168" s="140" t="s">
        <v>4514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4729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 xr:uid="{00000000-0009-0000-0000-000008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11" ma:contentTypeDescription="Vytvoří nový dokument" ma:contentTypeScope="" ma:versionID="f4d5696c5dcf92f3c72d952329541b84">
  <xsd:schema xmlns:xsd="http://www.w3.org/2001/XMLSchema" xmlns:xs="http://www.w3.org/2001/XMLSchema" xmlns:p="http://schemas.microsoft.com/office/2006/metadata/properties" xmlns:ns2="cb69550d-38bc-4541-9c82-91308b6df1c1" xmlns:ns3="1794566a-0a15-4586-bb90-5301de0faeb3" targetNamespace="http://schemas.microsoft.com/office/2006/metadata/properties" ma:root="true" ma:fieldsID="d4ec5d982f3186f1ce0cffb9ac01771c" ns2:_="" ns3:_="">
    <xsd:import namespace="cb69550d-38bc-4541-9c82-91308b6df1c1"/>
    <xsd:import namespace="1794566a-0a15-4586-bb90-5301de0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62f23b0-df22-4d87-baad-cf6eb3feb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566a-0a15-4586-bb90-5301de0fae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1ed8d9-044c-4b31-928f-0bba3d19603c}" ma:internalName="TaxCatchAll" ma:showField="CatchAllData" ma:web="1794566a-0a15-4586-bb90-5301de0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5051C-415C-4BAD-A6AA-E5A2E6EBE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9550d-38bc-4541-9c82-91308b6df1c1"/>
    <ds:schemaRef ds:uri="1794566a-0a15-4586-bb90-5301de0fa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ECA511-48C1-4246-8B75-9F26D6BDD6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Josef Hlavatý</cp:lastModifiedBy>
  <dcterms:created xsi:type="dcterms:W3CDTF">2024-07-10T05:53:29Z</dcterms:created>
  <dcterms:modified xsi:type="dcterms:W3CDTF">2024-08-07T09:26:06Z</dcterms:modified>
</cp:coreProperties>
</file>