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NOVA - Chodník ulice Antošovická, úsek na Tabulkách\02 Výzva + přílohy\"/>
    </mc:Choice>
  </mc:AlternateContent>
  <xr:revisionPtr revIDLastSave="0" documentId="8_{0F762FFE-1EB4-40CE-B4FA-069C4DCCF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A033_uznatelne - Uznate..." sheetId="2" r:id="rId2"/>
    <sheet name="20A033_neuznatelne - Neuz..." sheetId="3" r:id="rId3"/>
  </sheets>
  <definedNames>
    <definedName name="_xlnm._FilterDatabase" localSheetId="2" hidden="1">'20A033_neuznatelne - Neuz...'!$C$119:$K$295</definedName>
    <definedName name="_xlnm._FilterDatabase" localSheetId="1" hidden="1">'20A033_uznatelne - Uznate...'!$C$121:$K$415</definedName>
    <definedName name="_xlnm.Print_Titles" localSheetId="2">'20A033_neuznatelne - Neuz...'!$119:$119</definedName>
    <definedName name="_xlnm.Print_Titles" localSheetId="1">'20A033_uznatelne - Uznate...'!$121:$121</definedName>
    <definedName name="_xlnm.Print_Titles" localSheetId="0">'Rekapitulace stavby'!$92:$92</definedName>
    <definedName name="_xlnm.Print_Area" localSheetId="2">'20A033_neuznatelne - Neuz...'!$C$4:$J$76,'20A033_neuznatelne - Neuz...'!$C$82:$J$101,'20A033_neuznatelne - Neuz...'!$C$107:$J$295</definedName>
    <definedName name="_xlnm.Print_Area" localSheetId="1">'20A033_uznatelne - Uznate...'!$C$4:$J$76,'20A033_uznatelne - Uznate...'!$C$82:$J$103,'20A033_uznatelne - Uznate...'!$C$109:$J$415</definedName>
    <definedName name="_xlnm.Print_Area" localSheetId="0">'Rekapitulace stavby'!$D$4:$AO$76,'Rekapitulace stavby'!$C$82:$AQ$104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196" i="3"/>
  <c r="BH196" i="3"/>
  <c r="BG196" i="3"/>
  <c r="BF196" i="3"/>
  <c r="T196" i="3"/>
  <c r="R196" i="3"/>
  <c r="P196" i="3"/>
  <c r="BI190" i="3"/>
  <c r="BH190" i="3"/>
  <c r="BG190" i="3"/>
  <c r="BF190" i="3"/>
  <c r="T190" i="3"/>
  <c r="R190" i="3"/>
  <c r="P190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0" i="3"/>
  <c r="BH170" i="3"/>
  <c r="BG170" i="3"/>
  <c r="BF170" i="3"/>
  <c r="T170" i="3"/>
  <c r="R170" i="3"/>
  <c r="P170" i="3"/>
  <c r="BI163" i="3"/>
  <c r="BH163" i="3"/>
  <c r="BG163" i="3"/>
  <c r="BF163" i="3"/>
  <c r="T163" i="3"/>
  <c r="R163" i="3"/>
  <c r="P163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/>
  <c r="J17" i="3"/>
  <c r="J12" i="3"/>
  <c r="J114" i="3"/>
  <c r="E7" i="3"/>
  <c r="E110" i="3" s="1"/>
  <c r="J37" i="2"/>
  <c r="J36" i="2"/>
  <c r="AY95" i="1"/>
  <c r="J35" i="2"/>
  <c r="AX95" i="1"/>
  <c r="BI414" i="2"/>
  <c r="BH414" i="2"/>
  <c r="BG414" i="2"/>
  <c r="BF414" i="2"/>
  <c r="T414" i="2"/>
  <c r="T413" i="2"/>
  <c r="R414" i="2"/>
  <c r="R413" i="2"/>
  <c r="P414" i="2"/>
  <c r="P413" i="2" s="1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3" i="2"/>
  <c r="BH233" i="2"/>
  <c r="BG233" i="2"/>
  <c r="BF233" i="2"/>
  <c r="T233" i="2"/>
  <c r="R233" i="2"/>
  <c r="P233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F37" i="2" s="1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F36" i="2" s="1"/>
  <c r="BG125" i="2"/>
  <c r="F35" i="2" s="1"/>
  <c r="BF125" i="2"/>
  <c r="F34" i="2" s="1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 s="1"/>
  <c r="J17" i="2"/>
  <c r="J12" i="2"/>
  <c r="J116" i="2" s="1"/>
  <c r="E7" i="2"/>
  <c r="E112" i="2" s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BK376" i="2"/>
  <c r="J359" i="2"/>
  <c r="J347" i="2"/>
  <c r="J336" i="2"/>
  <c r="BK321" i="2"/>
  <c r="BK315" i="2"/>
  <c r="J308" i="2"/>
  <c r="BK291" i="2"/>
  <c r="BK282" i="2"/>
  <c r="BK268" i="2"/>
  <c r="BK254" i="2"/>
  <c r="BK245" i="2"/>
  <c r="J227" i="2"/>
  <c r="BK219" i="2"/>
  <c r="J211" i="2"/>
  <c r="BK192" i="2"/>
  <c r="J181" i="2"/>
  <c r="BK170" i="2"/>
  <c r="BK158" i="2"/>
  <c r="BK150" i="2"/>
  <c r="J136" i="2"/>
  <c r="BK125" i="2"/>
  <c r="BK134" i="3"/>
  <c r="J251" i="3"/>
  <c r="J209" i="3"/>
  <c r="BK289" i="3"/>
  <c r="J126" i="3"/>
  <c r="BK414" i="2"/>
  <c r="BK411" i="2"/>
  <c r="BK409" i="2"/>
  <c r="BK407" i="2"/>
  <c r="J407" i="2"/>
  <c r="J404" i="2"/>
  <c r="J401" i="2"/>
  <c r="J398" i="2"/>
  <c r="BK396" i="2"/>
  <c r="BK394" i="2"/>
  <c r="BK392" i="2"/>
  <c r="BK390" i="2"/>
  <c r="BK388" i="2"/>
  <c r="J388" i="2"/>
  <c r="J386" i="2"/>
  <c r="J384" i="2"/>
  <c r="J381" i="2"/>
  <c r="J378" i="2"/>
  <c r="J373" i="2"/>
  <c r="BK367" i="2"/>
  <c r="J362" i="2"/>
  <c r="J350" i="2"/>
  <c r="BK344" i="2"/>
  <c r="BK331" i="2"/>
  <c r="BK326" i="2"/>
  <c r="J319" i="2"/>
  <c r="J313" i="2"/>
  <c r="J306" i="2"/>
  <c r="J285" i="2"/>
  <c r="BK271" i="2"/>
  <c r="J261" i="2"/>
  <c r="J252" i="2"/>
  <c r="BK233" i="2"/>
  <c r="BK223" i="2"/>
  <c r="J219" i="2"/>
  <c r="J208" i="2"/>
  <c r="J196" i="2"/>
  <c r="BK183" i="2"/>
  <c r="J174" i="2"/>
  <c r="BK162" i="2"/>
  <c r="J150" i="2"/>
  <c r="J140" i="2"/>
  <c r="J130" i="2"/>
  <c r="J139" i="3"/>
  <c r="BK266" i="3"/>
  <c r="J233" i="3"/>
  <c r="J152" i="3"/>
  <c r="BK275" i="3"/>
  <c r="BK183" i="3"/>
  <c r="BK336" i="2"/>
  <c r="J321" i="2"/>
  <c r="BK311" i="2"/>
  <c r="J303" i="2"/>
  <c r="J291" i="2"/>
  <c r="J282" i="2"/>
  <c r="J271" i="2"/>
  <c r="BK256" i="2"/>
  <c r="J245" i="2"/>
  <c r="BK225" i="2"/>
  <c r="BK217" i="2"/>
  <c r="BK208" i="2"/>
  <c r="BK196" i="2"/>
  <c r="BK186" i="2"/>
  <c r="BK176" i="2"/>
  <c r="J166" i="2"/>
  <c r="BK146" i="2"/>
  <c r="J133" i="2"/>
  <c r="AS94" i="1"/>
  <c r="J263" i="3"/>
  <c r="BK233" i="3"/>
  <c r="J190" i="3"/>
  <c r="J148" i="3"/>
  <c r="J294" i="3"/>
  <c r="J260" i="3"/>
  <c r="BK257" i="3"/>
  <c r="BK239" i="3"/>
  <c r="BK156" i="3"/>
  <c r="BK142" i="3"/>
  <c r="J284" i="3"/>
  <c r="BK260" i="3"/>
  <c r="J248" i="3"/>
  <c r="BK230" i="3"/>
  <c r="BK209" i="3"/>
  <c r="BK144" i="3"/>
  <c r="J123" i="3"/>
  <c r="BK263" i="3"/>
  <c r="BK248" i="3"/>
  <c r="J242" i="3"/>
  <c r="J224" i="3"/>
  <c r="J218" i="3"/>
  <c r="J183" i="3"/>
  <c r="J142" i="3"/>
  <c r="BK284" i="3"/>
  <c r="J269" i="3"/>
  <c r="BK221" i="3"/>
  <c r="BK190" i="3"/>
  <c r="BK152" i="3"/>
  <c r="BK139" i="3"/>
  <c r="J128" i="3"/>
  <c r="J289" i="3"/>
  <c r="BK282" i="3"/>
  <c r="J236" i="3"/>
  <c r="J132" i="3"/>
  <c r="J213" i="3"/>
  <c r="J353" i="2"/>
  <c r="J341" i="2"/>
  <c r="J326" i="2"/>
  <c r="BK317" i="2"/>
  <c r="J311" i="2"/>
  <c r="BK299" i="2"/>
  <c r="BK288" i="2"/>
  <c r="J277" i="2"/>
  <c r="BK265" i="2"/>
  <c r="BK252" i="2"/>
  <c r="BK240" i="2"/>
  <c r="J223" i="2"/>
  <c r="BK211" i="2"/>
  <c r="J204" i="2"/>
  <c r="BK189" i="2"/>
  <c r="BK181" i="2"/>
  <c r="BK172" i="2"/>
  <c r="J158" i="2"/>
  <c r="BK140" i="2"/>
  <c r="J128" i="2"/>
  <c r="J34" i="2"/>
  <c r="J272" i="3"/>
  <c r="J239" i="3"/>
  <c r="BK170" i="3"/>
  <c r="J205" i="3"/>
  <c r="BK370" i="2"/>
  <c r="BK359" i="2"/>
  <c r="J344" i="2"/>
  <c r="J331" i="2"/>
  <c r="BK323" i="2"/>
  <c r="BK313" i="2"/>
  <c r="BK303" i="2"/>
  <c r="J295" i="2"/>
  <c r="BK277" i="2"/>
  <c r="J268" i="2"/>
  <c r="J256" i="2"/>
  <c r="BK249" i="2"/>
  <c r="BK227" i="2"/>
  <c r="BK221" i="2"/>
  <c r="BK214" i="2"/>
  <c r="BK204" i="2"/>
  <c r="J192" i="2"/>
  <c r="J183" i="2"/>
  <c r="J172" i="2"/>
  <c r="J162" i="2"/>
  <c r="J146" i="2"/>
  <c r="BK136" i="2"/>
  <c r="BK128" i="2"/>
  <c r="BK286" i="3"/>
  <c r="BK242" i="3"/>
  <c r="J156" i="3"/>
  <c r="J279" i="3"/>
  <c r="J414" i="2"/>
  <c r="J411" i="2"/>
  <c r="J409" i="2"/>
  <c r="BK404" i="2"/>
  <c r="BK401" i="2"/>
  <c r="BK398" i="2"/>
  <c r="J396" i="2"/>
  <c r="J394" i="2"/>
  <c r="J392" i="2"/>
  <c r="J390" i="2"/>
  <c r="BK386" i="2"/>
  <c r="BK384" i="2"/>
  <c r="BK381" i="2"/>
  <c r="BK378" i="2"/>
  <c r="J376" i="2"/>
  <c r="J370" i="2"/>
  <c r="BK362" i="2"/>
  <c r="BK350" i="2"/>
  <c r="BK341" i="2"/>
  <c r="J328" i="2"/>
  <c r="BK319" i="2"/>
  <c r="J315" i="2"/>
  <c r="BK306" i="2"/>
  <c r="BK295" i="2"/>
  <c r="BK285" i="2"/>
  <c r="J274" i="2"/>
  <c r="J265" i="2"/>
  <c r="J249" i="2"/>
  <c r="J233" i="2"/>
  <c r="J221" i="2"/>
  <c r="J214" i="2"/>
  <c r="BK200" i="2"/>
  <c r="J189" i="2"/>
  <c r="BK174" i="2"/>
  <c r="BK166" i="2"/>
  <c r="J154" i="2"/>
  <c r="BK143" i="2"/>
  <c r="BK133" i="2"/>
  <c r="J125" i="2"/>
  <c r="J291" i="3"/>
  <c r="J282" i="3"/>
  <c r="BK245" i="3"/>
  <c r="BK218" i="3"/>
  <c r="J170" i="3"/>
  <c r="BK126" i="3"/>
  <c r="J266" i="3"/>
  <c r="BK251" i="3"/>
  <c r="BK178" i="3"/>
  <c r="BK148" i="3"/>
  <c r="BK123" i="3"/>
  <c r="BK269" i="3"/>
  <c r="J254" i="3"/>
  <c r="BK236" i="3"/>
  <c r="J227" i="3"/>
  <c r="J178" i="3"/>
  <c r="J136" i="3"/>
  <c r="BK272" i="3"/>
  <c r="BK254" i="3"/>
  <c r="J245" i="3"/>
  <c r="J221" i="3"/>
  <c r="BK196" i="3"/>
  <c r="J163" i="3"/>
  <c r="J286" i="3"/>
  <c r="J275" i="3"/>
  <c r="BK224" i="3"/>
  <c r="BK213" i="3"/>
  <c r="BK163" i="3"/>
  <c r="J144" i="3"/>
  <c r="J134" i="3"/>
  <c r="BK294" i="3"/>
  <c r="BK132" i="3"/>
  <c r="J257" i="3"/>
  <c r="BK205" i="3"/>
  <c r="BK291" i="3"/>
  <c r="J196" i="3"/>
  <c r="BK373" i="2"/>
  <c r="J367" i="2"/>
  <c r="BK353" i="2"/>
  <c r="BK347" i="2"/>
  <c r="BK328" i="2"/>
  <c r="J323" i="2"/>
  <c r="J317" i="2"/>
  <c r="BK308" i="2"/>
  <c r="J299" i="2"/>
  <c r="J288" i="2"/>
  <c r="BK274" i="2"/>
  <c r="BK261" i="2"/>
  <c r="J254" i="2"/>
  <c r="J240" i="2"/>
  <c r="J225" i="2"/>
  <c r="J217" i="2"/>
  <c r="J200" i="2"/>
  <c r="J186" i="2"/>
  <c r="J176" i="2"/>
  <c r="J170" i="2"/>
  <c r="BK154" i="2"/>
  <c r="J143" i="2"/>
  <c r="BK130" i="2"/>
  <c r="BK279" i="3"/>
  <c r="J230" i="3"/>
  <c r="BK136" i="3"/>
  <c r="BK227" i="3"/>
  <c r="BK128" i="3"/>
  <c r="P305" i="2" l="1"/>
  <c r="BK375" i="2"/>
  <c r="J375" i="2"/>
  <c r="J101" i="2"/>
  <c r="BK124" i="2"/>
  <c r="J124" i="2" s="1"/>
  <c r="J98" i="2" s="1"/>
  <c r="R305" i="2"/>
  <c r="R123" i="2" s="1"/>
  <c r="R122" i="2" s="1"/>
  <c r="R375" i="2"/>
  <c r="BK217" i="3"/>
  <c r="J217" i="3" s="1"/>
  <c r="J99" i="3" s="1"/>
  <c r="BK325" i="2"/>
  <c r="J325" i="2" s="1"/>
  <c r="J100" i="2" s="1"/>
  <c r="T375" i="2"/>
  <c r="T123" i="2" s="1"/>
  <c r="T122" i="2" s="1"/>
  <c r="R217" i="3"/>
  <c r="BK305" i="2"/>
  <c r="J305" i="2" s="1"/>
  <c r="J99" i="2" s="1"/>
  <c r="R325" i="2"/>
  <c r="R122" i="3"/>
  <c r="R121" i="3"/>
  <c r="R120" i="3"/>
  <c r="BK278" i="3"/>
  <c r="J278" i="3"/>
  <c r="J100" i="3" s="1"/>
  <c r="P124" i="2"/>
  <c r="T305" i="2"/>
  <c r="P375" i="2"/>
  <c r="BK122" i="3"/>
  <c r="BK121" i="3"/>
  <c r="J121" i="3" s="1"/>
  <c r="J97" i="3" s="1"/>
  <c r="T217" i="3"/>
  <c r="P122" i="3"/>
  <c r="R278" i="3"/>
  <c r="R124" i="2"/>
  <c r="T325" i="2"/>
  <c r="T122" i="3"/>
  <c r="T121" i="3" s="1"/>
  <c r="T120" i="3" s="1"/>
  <c r="P278" i="3"/>
  <c r="T124" i="2"/>
  <c r="P325" i="2"/>
  <c r="P217" i="3"/>
  <c r="T278" i="3"/>
  <c r="BK413" i="2"/>
  <c r="J413" i="2" s="1"/>
  <c r="J102" i="2" s="1"/>
  <c r="E85" i="3"/>
  <c r="BE136" i="3"/>
  <c r="BE156" i="3"/>
  <c r="BE163" i="3"/>
  <c r="BE170" i="3"/>
  <c r="BE190" i="3"/>
  <c r="BE218" i="3"/>
  <c r="BE286" i="3"/>
  <c r="BE294" i="3"/>
  <c r="J89" i="3"/>
  <c r="BE213" i="3"/>
  <c r="BE245" i="3"/>
  <c r="BE248" i="3"/>
  <c r="BE291" i="3"/>
  <c r="BE126" i="3"/>
  <c r="BE284" i="3"/>
  <c r="BE123" i="3"/>
  <c r="BE178" i="3"/>
  <c r="BE183" i="3"/>
  <c r="BE227" i="3"/>
  <c r="BE266" i="3"/>
  <c r="BE282" i="3"/>
  <c r="BE128" i="3"/>
  <c r="BE132" i="3"/>
  <c r="BE134" i="3"/>
  <c r="BE148" i="3"/>
  <c r="BE233" i="3"/>
  <c r="BE236" i="3"/>
  <c r="BE251" i="3"/>
  <c r="BE257" i="3"/>
  <c r="BE269" i="3"/>
  <c r="BE196" i="3"/>
  <c r="BE239" i="3"/>
  <c r="BE242" i="3"/>
  <c r="BE272" i="3"/>
  <c r="BE275" i="3"/>
  <c r="BE139" i="3"/>
  <c r="BE205" i="3"/>
  <c r="BE263" i="3"/>
  <c r="BE289" i="3"/>
  <c r="F92" i="3"/>
  <c r="BE142" i="3"/>
  <c r="BE144" i="3"/>
  <c r="BE152" i="3"/>
  <c r="BE209" i="3"/>
  <c r="BE221" i="3"/>
  <c r="BE224" i="3"/>
  <c r="BE230" i="3"/>
  <c r="BE254" i="3"/>
  <c r="BE260" i="3"/>
  <c r="BE279" i="3"/>
  <c r="AW95" i="1"/>
  <c r="BC95" i="1"/>
  <c r="BC94" i="1" s="1"/>
  <c r="AY94" i="1" s="1"/>
  <c r="BA95" i="1"/>
  <c r="BB95" i="1"/>
  <c r="E85" i="2"/>
  <c r="J89" i="2"/>
  <c r="F92" i="2"/>
  <c r="BE125" i="2"/>
  <c r="BE128" i="2"/>
  <c r="BE130" i="2"/>
  <c r="BE133" i="2"/>
  <c r="BE136" i="2"/>
  <c r="BE140" i="2"/>
  <c r="BE143" i="2"/>
  <c r="BE146" i="2"/>
  <c r="BE150" i="2"/>
  <c r="BE154" i="2"/>
  <c r="BE158" i="2"/>
  <c r="BE162" i="2"/>
  <c r="BE166" i="2"/>
  <c r="BE170" i="2"/>
  <c r="BE172" i="2"/>
  <c r="BE174" i="2"/>
  <c r="BE176" i="2"/>
  <c r="BE181" i="2"/>
  <c r="BE183" i="2"/>
  <c r="BE186" i="2"/>
  <c r="BE189" i="2"/>
  <c r="BE192" i="2"/>
  <c r="BE196" i="2"/>
  <c r="BE200" i="2"/>
  <c r="BE204" i="2"/>
  <c r="BE208" i="2"/>
  <c r="BE211" i="2"/>
  <c r="BE214" i="2"/>
  <c r="BE217" i="2"/>
  <c r="BE219" i="2"/>
  <c r="BE221" i="2"/>
  <c r="BE223" i="2"/>
  <c r="BE225" i="2"/>
  <c r="BE227" i="2"/>
  <c r="BE233" i="2"/>
  <c r="BE240" i="2"/>
  <c r="BE245" i="2"/>
  <c r="BE249" i="2"/>
  <c r="BE252" i="2"/>
  <c r="BE254" i="2"/>
  <c r="BE256" i="2"/>
  <c r="BE261" i="2"/>
  <c r="BE265" i="2"/>
  <c r="BE268" i="2"/>
  <c r="BE271" i="2"/>
  <c r="BE274" i="2"/>
  <c r="BE277" i="2"/>
  <c r="BE282" i="2"/>
  <c r="BE285" i="2"/>
  <c r="BE288" i="2"/>
  <c r="BE291" i="2"/>
  <c r="BE295" i="2"/>
  <c r="BE299" i="2"/>
  <c r="BE303" i="2"/>
  <c r="BE306" i="2"/>
  <c r="BE308" i="2"/>
  <c r="BE311" i="2"/>
  <c r="BE313" i="2"/>
  <c r="BE315" i="2"/>
  <c r="BE317" i="2"/>
  <c r="BE319" i="2"/>
  <c r="BE321" i="2"/>
  <c r="BE323" i="2"/>
  <c r="BE326" i="2"/>
  <c r="BE328" i="2"/>
  <c r="BE331" i="2"/>
  <c r="BE336" i="2"/>
  <c r="BE341" i="2"/>
  <c r="BE344" i="2"/>
  <c r="BE347" i="2"/>
  <c r="BE350" i="2"/>
  <c r="BE353" i="2"/>
  <c r="BE359" i="2"/>
  <c r="BE362" i="2"/>
  <c r="BE367" i="2"/>
  <c r="BE370" i="2"/>
  <c r="BE373" i="2"/>
  <c r="BE376" i="2"/>
  <c r="BE378" i="2"/>
  <c r="BE381" i="2"/>
  <c r="BE384" i="2"/>
  <c r="BE386" i="2"/>
  <c r="BE388" i="2"/>
  <c r="BE390" i="2"/>
  <c r="BE392" i="2"/>
  <c r="BE394" i="2"/>
  <c r="BE396" i="2"/>
  <c r="BE398" i="2"/>
  <c r="BE401" i="2"/>
  <c r="BE404" i="2"/>
  <c r="BE407" i="2"/>
  <c r="BE409" i="2"/>
  <c r="BE411" i="2"/>
  <c r="BE414" i="2"/>
  <c r="BD95" i="1"/>
  <c r="F36" i="3"/>
  <c r="BC96" i="1" s="1"/>
  <c r="J34" i="3"/>
  <c r="AW96" i="1" s="1"/>
  <c r="F37" i="3"/>
  <c r="BD96" i="1" s="1"/>
  <c r="BD94" i="1" s="1"/>
  <c r="W36" i="1" s="1"/>
  <c r="F35" i="3"/>
  <c r="BB96" i="1"/>
  <c r="BB94" i="1"/>
  <c r="AX94" i="1" s="1"/>
  <c r="F34" i="3"/>
  <c r="BA96" i="1" s="1"/>
  <c r="BA94" i="1" l="1"/>
  <c r="AW94" i="1" s="1"/>
  <c r="AK33" i="1" s="1"/>
  <c r="BK123" i="2"/>
  <c r="BK122" i="2" s="1"/>
  <c r="J122" i="2" s="1"/>
  <c r="J96" i="2" s="1"/>
  <c r="P123" i="2"/>
  <c r="P122" i="2"/>
  <c r="AU95" i="1"/>
  <c r="P121" i="3"/>
  <c r="P120" i="3"/>
  <c r="AU96" i="1"/>
  <c r="BK120" i="3"/>
  <c r="J120" i="3"/>
  <c r="J96" i="3" s="1"/>
  <c r="J122" i="3"/>
  <c r="J98" i="3"/>
  <c r="J123" i="2"/>
  <c r="J97" i="2"/>
  <c r="J33" i="2"/>
  <c r="AV95" i="1" s="1"/>
  <c r="AT95" i="1" s="1"/>
  <c r="J30" i="2"/>
  <c r="AG95" i="1" s="1"/>
  <c r="W35" i="1"/>
  <c r="W33" i="1"/>
  <c r="J33" i="3"/>
  <c r="AV96" i="1" s="1"/>
  <c r="AT96" i="1" s="1"/>
  <c r="F33" i="2"/>
  <c r="AZ95" i="1" s="1"/>
  <c r="W34" i="1"/>
  <c r="F33" i="3"/>
  <c r="AZ96" i="1" s="1"/>
  <c r="AN95" i="1" l="1"/>
  <c r="J39" i="2"/>
  <c r="AU94" i="1"/>
  <c r="J30" i="3"/>
  <c r="AG96" i="1" s="1"/>
  <c r="AZ94" i="1"/>
  <c r="J39" i="3" l="1"/>
  <c r="AG94" i="1"/>
  <c r="AG102" i="1" s="1"/>
  <c r="CD102" i="1" s="1"/>
  <c r="AN96" i="1"/>
  <c r="AV94" i="1"/>
  <c r="AV102" i="1" l="1"/>
  <c r="BY102" i="1"/>
  <c r="AG99" i="1"/>
  <c r="CD99" i="1"/>
  <c r="AT94" i="1"/>
  <c r="AN94" i="1"/>
  <c r="AG101" i="1"/>
  <c r="CD101" i="1"/>
  <c r="AK26" i="1"/>
  <c r="AG100" i="1"/>
  <c r="CD100" i="1"/>
  <c r="AN102" i="1" l="1"/>
  <c r="AV101" i="1"/>
  <c r="BY101" i="1"/>
  <c r="AG98" i="1"/>
  <c r="AK27" i="1" s="1"/>
  <c r="AK29" i="1" s="1"/>
  <c r="AV99" i="1"/>
  <c r="BY99" i="1" s="1"/>
  <c r="W32" i="1"/>
  <c r="AV100" i="1"/>
  <c r="BY100" i="1"/>
  <c r="AN101" i="1" l="1"/>
  <c r="AN99" i="1"/>
  <c r="AN100" i="1"/>
  <c r="AG104" i="1"/>
  <c r="AK32" i="1"/>
  <c r="AK38" i="1"/>
  <c r="AN98" i="1" l="1"/>
  <c r="AN104" i="1" s="1"/>
</calcChain>
</file>

<file path=xl/sharedStrings.xml><?xml version="1.0" encoding="utf-8"?>
<sst xmlns="http://schemas.openxmlformats.org/spreadsheetml/2006/main" count="4188" uniqueCount="796">
  <si>
    <t>Export Komplet</t>
  </si>
  <si>
    <t/>
  </si>
  <si>
    <t>2.0</t>
  </si>
  <si>
    <t>ZAMOK</t>
  </si>
  <si>
    <t>False</t>
  </si>
  <si>
    <t>{eba8892b-d19c-4555-bdc3-c3745ac08af9}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</si>
  <si>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</si>
  <si>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</si>
  <si>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</si>
  <si>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</si>
  <si>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</si>
  <si>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</si>
  <si>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</si>
  <si>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</si>
  <si>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20A033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</si>
  <si>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</si>
  <si>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</si>
  <si>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ul. Antošovická, úsek Na Tabulkách_rev 1</t>
  </si>
  <si>
    <t>KSO:</t>
  </si>
  <si>
    <t>CC-CZ:</t>
  </si>
  <si>
    <t>Místo:</t>
  </si>
  <si>
    <t xml:space="preserve"> </t>
  </si>
  <si>
    <t>Datum:</t>
  </si>
  <si>
    <t>2. 7. 2024</t>
  </si>
  <si>
    <t>Zadavatel:</t>
  </si>
  <si>
    <t>IČ:</t>
  </si>
  <si>
    <t>00845451</t>
  </si>
  <si>
    <t>Stat. m. Ostrava, městský obvod Slezská Ostrava</t>
  </si>
  <si>
    <t>DIČ:</t>
  </si>
  <si>
    <t>CZ00845451</t>
  </si>
  <si>
    <t>Uchazeč:</t>
  </si>
  <si>
    <t>Vyplň údaj</t>
  </si>
  <si>
    <t>Projektant:</t>
  </si>
  <si>
    <t>47676175</t>
  </si>
  <si>
    <t>AWT Rekultivace a.s.</t>
  </si>
  <si>
    <t>CZ47676175</t>
  </si>
  <si>
    <t>True</t>
  </si>
  <si>
    <t>Zpracovatel:</t>
  </si>
  <si>
    <t>Ing. Kropáčová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</si>
  <si>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</si>
  <si>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</si>
  <si>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</si>
  <si>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</si>
  <si>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</si>
  <si>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</si>
  <si>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</si>
  <si>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</si>
  <si>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</si>
  <si>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</si>
  <si>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</si>
  <si>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</si>
  <si>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</si>
  <si>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</si>
  <si>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</si>
  <si>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</si>
  <si>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</si>
  <si>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</si>
  <si>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</si>
  <si>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</si>
  <si>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</si>
  <si>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</si>
  <si>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</si>
  <si>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</si>
  <si>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</si>
  <si>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</si>
  <si>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</si>
  <si>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</si>
  <si>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</si>
  <si>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</si>
  <si>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</si>
  <si>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</si>
  <si>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</si>
  <si>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</si>
  <si>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</si>
  <si>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</si>
  <si>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</si>
  <si>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</si>
  <si>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</si>
  <si>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</si>
  <si>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</si>
  <si>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</si>
  <si>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</si>
  <si>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</si>
  <si>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</si>
  <si>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</si>
  <si>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</si>
  <si>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</si>
  <si>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20A033_uznatelne</t>
  </si>
  <si>
    <t>Uznatelné náklady</t>
  </si>
  <si>
    <t>STA</t>
  </si>
  <si>
    <t>1</t>
  </si>
  <si>
    <t>{418b24eb-23c3-489d-98e0-58aea562e56e}</t>
  </si>
  <si>
    <t>2</t>
  </si>
  <si>
    <t>20A033_neuznatelne</t>
  </si>
  <si>
    <t>Neuznatelné náklady</t>
  </si>
  <si>
    <t>{012c2a4a-e4f2-4e52-97aa-d5a2e0608202}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</si>
  <si>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</si>
  <si>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</si>
  <si>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</si>
  <si>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</si>
  <si>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</si>
  <si>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</si>
  <si>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</si>
  <si>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</si>
  <si>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</si>
  <si>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</si>
  <si>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</si>
  <si>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20A033_uznatelne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</si>
  <si>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</si>
  <si>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</si>
  <si>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</si>
  <si>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</si>
  <si>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</si>
  <si>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Práce a dodávky </t>
  </si>
  <si>
    <t xml:space="preserve">    SO01 - Chodník</t>
  </si>
  <si>
    <t xml:space="preserve">    SO02 - Úprava dešťové kanalizace</t>
  </si>
  <si>
    <t xml:space="preserve">    VRN1 - Vedlejší rozpočtové náklady - revize a ochrana inženýrských sítí</t>
  </si>
  <si>
    <t xml:space="preserve">    VRN2 - Vedlejší rozpočtové náklady</t>
  </si>
  <si>
    <t xml:space="preserve">    VRN3 - Vyvolané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</si>
  <si>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</si>
  <si>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</si>
  <si>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</si>
  <si>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</si>
  <si>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</si>
  <si>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</si>
  <si>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</si>
  <si>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</si>
  <si>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</si>
  <si>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</si>
  <si>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</si>
  <si>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</si>
  <si>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</si>
  <si>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</si>
  <si>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</t>
  </si>
  <si>
    <t>ROZPOCET</t>
  </si>
  <si>
    <t>SO01</t>
  </si>
  <si>
    <t>Chodník</t>
  </si>
  <si>
    <t>K</t>
  </si>
  <si>
    <t>121101103</t>
  </si>
  <si>
    <t>Sejmutí ornice s přemístěním na vzdálenost do 250 m</t>
  </si>
  <si>
    <t>m3</t>
  </si>
  <si>
    <t>4</t>
  </si>
  <si>
    <t>-1362369995</t>
  </si>
  <si>
    <t>PP</t>
  </si>
  <si>
    <t>P</t>
  </si>
  <si>
    <t>Poznámka k položce:_x000D_
Poznámka k položce:sejmutí ornice o tl. 150mm k dalšímu využití investorem</t>
  </si>
  <si>
    <t>713R</t>
  </si>
  <si>
    <t>Vybourání stávajících vpustí</t>
  </si>
  <si>
    <t>kus</t>
  </si>
  <si>
    <t>945061531</t>
  </si>
  <si>
    <t>3</t>
  </si>
  <si>
    <t>113107241</t>
  </si>
  <si>
    <t>Odstranění podkladu živičného tl 50 mm strojně pl přes 200 m2</t>
  </si>
  <si>
    <t>m2</t>
  </si>
  <si>
    <t>-371756921</t>
  </si>
  <si>
    <t>VV</t>
  </si>
  <si>
    <t>486*0,5</t>
  </si>
  <si>
    <t>997221551</t>
  </si>
  <si>
    <t>Vodorovná doprava suti ze sypkých materiálů do 1 km</t>
  </si>
  <si>
    <t>t</t>
  </si>
  <si>
    <t>1491350863</t>
  </si>
  <si>
    <t>486*0,5*1,9</t>
  </si>
  <si>
    <t>5</t>
  </si>
  <si>
    <t>997221559</t>
  </si>
  <si>
    <t>Příplatek ZKD 1 km u vodorovné dopravy suti ze sypkých materiálů</t>
  </si>
  <si>
    <t>-109340142</t>
  </si>
  <si>
    <t>(486*0,5*1,9)*15</t>
  </si>
  <si>
    <t>Součet</t>
  </si>
  <si>
    <t>6</t>
  </si>
  <si>
    <t>997221611</t>
  </si>
  <si>
    <t>Nakládání suti na dopravní prostředky pro vodorovnou dopravu</t>
  </si>
  <si>
    <t>2039995276</t>
  </si>
  <si>
    <t>7</t>
  </si>
  <si>
    <t>997221875</t>
  </si>
  <si>
    <t>Poplatek za uložení stavebního odpadu na recyklační skládce (skládkovné) asfaltového bez obsahu dehtu zatříděného do Katalogu odpadů pod kódem 17 03 02</t>
  </si>
  <si>
    <t>-245413955</t>
  </si>
  <si>
    <t>8</t>
  </si>
  <si>
    <t>132212212</t>
  </si>
  <si>
    <t>Hloubení rýh š do 2000 mm v nesoudržných horninách třídy těžitelnosti I, skupiny 3 ručně</t>
  </si>
  <si>
    <t>-119714235</t>
  </si>
  <si>
    <t>Hloubení rýh šířky přes 800 do 2 000 mm ručně zapažených i nezapažených, s urovnáním dna do předepsaného profilu a spádu v hornině třídy těžitelnosti I skupiny 3 nesoudržných</t>
  </si>
  <si>
    <t>486*1,85*0,24</t>
  </si>
  <si>
    <t>9</t>
  </si>
  <si>
    <t>162751117</t>
  </si>
  <si>
    <t>Vodorovné přemístění do 10000 m výkopku/sypaniny z horniny třídy těžitelnosti I, skupiny 1 až 3</t>
  </si>
  <si>
    <t>25913389</t>
  </si>
  <si>
    <t>10</t>
  </si>
  <si>
    <t>162751119</t>
  </si>
  <si>
    <t>Příplatek k vodorovnému přemístění výkopku/sypaniny z horniny třídy těžitelnosti I, skupiny 1 až 3 ZKD 1000 m přes 10000 m</t>
  </si>
  <si>
    <t>491154887</t>
  </si>
  <si>
    <t>Poznámka k položce:_x000D_
předpoklad skládky je do 16 km</t>
  </si>
  <si>
    <t>6*215,784</t>
  </si>
  <si>
    <t>11</t>
  </si>
  <si>
    <t>171201221</t>
  </si>
  <si>
    <t>Poplatek za uložení na skládce (skládkovné) zeminy a kamení kód odpadu 17 05 04</t>
  </si>
  <si>
    <t>1036228945</t>
  </si>
  <si>
    <t>215,784*1,6</t>
  </si>
  <si>
    <t>12</t>
  </si>
  <si>
    <t>58343959R</t>
  </si>
  <si>
    <t>Zásyp výkopových jam frakce 32/63, včetně hutnění po vrstvách 200 mm</t>
  </si>
  <si>
    <t>1917157594</t>
  </si>
  <si>
    <t>Poznámka k položce:_x000D_
Poznámka k položce:zásyp zákopových jam nenamrzavým materiálem fr. 32/64, hutnění po 200 mm</t>
  </si>
  <si>
    <t>12*2,5</t>
  </si>
  <si>
    <t>13</t>
  </si>
  <si>
    <t>577144111</t>
  </si>
  <si>
    <t>Asfaltový beton vrstva obrusná ACO 11 (ABS) tř. I tl 50 mm š do 3 m z nemodifikovaného asfaltu</t>
  </si>
  <si>
    <t>-1092371491</t>
  </si>
  <si>
    <t>Poznámka k položce:_x000D_
Poznámka k položce plocha 2 * (481*1)</t>
  </si>
  <si>
    <t>486*0,5+486*1</t>
  </si>
  <si>
    <t>14</t>
  </si>
  <si>
    <t>573211107</t>
  </si>
  <si>
    <t>Postřik živičný spojovací z asfaltu v množství 0,30 kg/m2</t>
  </si>
  <si>
    <t>2033879086</t>
  </si>
  <si>
    <t>573111112</t>
  </si>
  <si>
    <t>Postřik živičný infiltrační s posypem z asfaltu množství 1 kg/m2</t>
  </si>
  <si>
    <t>727709031</t>
  </si>
  <si>
    <t>16</t>
  </si>
  <si>
    <t>599141111</t>
  </si>
  <si>
    <t>Vyplnění spár mezi silničními dílci živičnou zálivkou</t>
  </si>
  <si>
    <t>m</t>
  </si>
  <si>
    <t>1584539547</t>
  </si>
  <si>
    <t>17</t>
  </si>
  <si>
    <t>916111122</t>
  </si>
  <si>
    <t>Osazení obruby z drobných kostek s boční opěrou do lože z betonu prostého</t>
  </si>
  <si>
    <t>480899993</t>
  </si>
  <si>
    <t>Poznámka k položce:_x000D_
Poznámka k položce: jednořádek podél komunikace</t>
  </si>
  <si>
    <t>486</t>
  </si>
  <si>
    <t>18</t>
  </si>
  <si>
    <t>M</t>
  </si>
  <si>
    <t>58381007</t>
  </si>
  <si>
    <t>kostka dlažební žula drobná 8/10</t>
  </si>
  <si>
    <t>-1113604988</t>
  </si>
  <si>
    <t>19</t>
  </si>
  <si>
    <t>915611111</t>
  </si>
  <si>
    <t>Předznačení vodorovného liniového značení</t>
  </si>
  <si>
    <t>100373921</t>
  </si>
  <si>
    <t>Poznámka k položce:_x000D_
Poznámka k položce: Poznámka k položce:podél chodníku</t>
  </si>
  <si>
    <t>20</t>
  </si>
  <si>
    <t>915121111</t>
  </si>
  <si>
    <t>Vodorovné dopravní značení vodící čáry souvislé š 250 mm základní bílá barva</t>
  </si>
  <si>
    <t>-572031415</t>
  </si>
  <si>
    <t>Poznámka k položce:_x000D_
Poznámka k položce: Poznámka k položce: vodicí linie  bílé barvy podél chodníku</t>
  </si>
  <si>
    <t>564871116</t>
  </si>
  <si>
    <t>Podklad ze štěrkodrtě ŠD frakce 0/64</t>
  </si>
  <si>
    <t>1517140641</t>
  </si>
  <si>
    <t>250*1,9</t>
  </si>
  <si>
    <t>22</t>
  </si>
  <si>
    <t>181951102</t>
  </si>
  <si>
    <t>Úprava pláně v hornině tř. 1 až 4 se zhutněním</t>
  </si>
  <si>
    <t>-41903733</t>
  </si>
  <si>
    <t>Poznámka k položce:_x000D_
Poznámka k položce:úprava pláně</t>
  </si>
  <si>
    <t>486*2-10,8"(neuznatelné náklady)"</t>
  </si>
  <si>
    <t>23</t>
  </si>
  <si>
    <t>564831111</t>
  </si>
  <si>
    <t>Podklad ze štěrkodrtě ŠD tl 150 mm</t>
  </si>
  <si>
    <t>1887678856</t>
  </si>
  <si>
    <t>Poznámka k položce:_x000D_
Poznámka k položce: Poznámka k položce:, D2-D-1, TDZ CH: 486*1,85*0,15+364m2 ve sjezdech</t>
  </si>
  <si>
    <t>486*1,6-10,8"(neuznatelné náklady)"</t>
  </si>
  <si>
    <t>24</t>
  </si>
  <si>
    <t>58344121</t>
  </si>
  <si>
    <t>Podklad z drceného kameniva fr. 0/8</t>
  </si>
  <si>
    <t>1220749415</t>
  </si>
  <si>
    <t>Poznámka k položce:_x000D_
Poznámka k položce: Poznámka k položce: D2-D-1, TDZ CH: (486*1,85*0,03+364m2*0,03) ve sjezdech</t>
  </si>
  <si>
    <t>(486*1,6-10,8"(neuznatelné náklady)")*0,03*1,8</t>
  </si>
  <si>
    <t>25</t>
  </si>
  <si>
    <t>916131213</t>
  </si>
  <si>
    <t>Osazení silničního obrubníku betonového stojatého s boční opěrou do lože z betonu prostého</t>
  </si>
  <si>
    <t>-664001736</t>
  </si>
  <si>
    <t>Poznámka k položce:_x000D_
Poznámka: součet osazovaných obrubníků</t>
  </si>
  <si>
    <t>(486-15)+(486-256,5)</t>
  </si>
  <si>
    <t>26</t>
  </si>
  <si>
    <t>59217031</t>
  </si>
  <si>
    <t>obrubník betonový silniční 1000x150x250mm</t>
  </si>
  <si>
    <t>-734501549</t>
  </si>
  <si>
    <t>486-15</t>
  </si>
  <si>
    <t>27</t>
  </si>
  <si>
    <t>59217017</t>
  </si>
  <si>
    <t>obrubník betonový chodníkový 1000x100x250mm</t>
  </si>
  <si>
    <t>616643167</t>
  </si>
  <si>
    <t>486-256,5</t>
  </si>
  <si>
    <t>28</t>
  </si>
  <si>
    <t>916431111</t>
  </si>
  <si>
    <t>Osazení bezbariérového betonového obrubníku do betonového lože tl 150 mm</t>
  </si>
  <si>
    <t>-1444418983</t>
  </si>
  <si>
    <t>Poznámka k položce:_x000D_
Poznámka k položce: Poznámka k položce:osazení bezbariérového betonového obrubníku přímého</t>
  </si>
  <si>
    <t>29</t>
  </si>
  <si>
    <t>592R</t>
  </si>
  <si>
    <t>bezbariérový zastávkový obrubník betonový  přímý</t>
  </si>
  <si>
    <t>-694553953</t>
  </si>
  <si>
    <t>30</t>
  </si>
  <si>
    <t>59217040</t>
  </si>
  <si>
    <t>obrubník betonový bezbariérový náběhový</t>
  </si>
  <si>
    <t>ks</t>
  </si>
  <si>
    <t>1120387775</t>
  </si>
  <si>
    <t>31</t>
  </si>
  <si>
    <t>59217040R</t>
  </si>
  <si>
    <t>obrubník betonový bezbariérový přechodový</t>
  </si>
  <si>
    <t>-374263502</t>
  </si>
  <si>
    <t>32</t>
  </si>
  <si>
    <t>914511112R</t>
  </si>
  <si>
    <t>Montáž označníku autobusové zastávky - včetně spojovacího materiálu</t>
  </si>
  <si>
    <t>1969071779</t>
  </si>
  <si>
    <t>Montáž sloupku dopravních značek  délky do 3,5 m do hliníkové patky</t>
  </si>
  <si>
    <t>33</t>
  </si>
  <si>
    <t>40445225</t>
  </si>
  <si>
    <t>sloupek pro dopravní značku Zn D 60mm v 3,5m</t>
  </si>
  <si>
    <t>-647329909</t>
  </si>
  <si>
    <t>34</t>
  </si>
  <si>
    <t>916231112</t>
  </si>
  <si>
    <t>Osazení chodníkového obrubníku betonového ležatého bez boční opěry do lože z betonu prostého</t>
  </si>
  <si>
    <t>-514257867</t>
  </si>
  <si>
    <t xml:space="preserve">Poznámka k položce:_x000D_
Poznámka k položce:široký betonový obrubník typ Ronda v místě vjezdů parc. č. 1421/2 a 1414. </t>
  </si>
  <si>
    <t>"sjezd 1421/2"2*4,5</t>
  </si>
  <si>
    <t>"sjezd 1404"2*4,1</t>
  </si>
  <si>
    <t>35</t>
  </si>
  <si>
    <t>592R.1</t>
  </si>
  <si>
    <t>betonový obrubník široký výška 30cm, délka 50cm šířka 30 cm hrana zkosení 10 cm typ Ronda</t>
  </si>
  <si>
    <t>692891224</t>
  </si>
  <si>
    <t>2*(2*4,5+2*4,1)</t>
  </si>
  <si>
    <t>"počet kusů"35</t>
  </si>
  <si>
    <t>36</t>
  </si>
  <si>
    <t>339921112</t>
  </si>
  <si>
    <t>Osazování betonových palisád do betonového základu jednotlivě výšky prvku přes 0,5 do 1 m</t>
  </si>
  <si>
    <t>-253825198</t>
  </si>
  <si>
    <t>Poznámka k položce:_x000D_
Poznámka k položce: Poznámka k položce: 256,5 m</t>
  </si>
  <si>
    <t>256,5*5,7"počet kusů do 1m"</t>
  </si>
  <si>
    <t>"počet kusů"1463</t>
  </si>
  <si>
    <t>37</t>
  </si>
  <si>
    <t>58343959</t>
  </si>
  <si>
    <t>Palisáda betonová tyčová půlkulatá přírodní 175x200x600mm</t>
  </si>
  <si>
    <t>-1353530708</t>
  </si>
  <si>
    <t>38</t>
  </si>
  <si>
    <t>596211113</t>
  </si>
  <si>
    <t>Kladení zámkové dlažby komunikací pro pěší tl 60 mm skupiny A pl přes 300 m2</t>
  </si>
  <si>
    <t>511211109</t>
  </si>
  <si>
    <t>Poznámka k položce:_x000D_
Poznámka k položce: chodníková zámková dlažba</t>
  </si>
  <si>
    <t>39</t>
  </si>
  <si>
    <t>59245018</t>
  </si>
  <si>
    <t>dlažba tvar obdélník betonová 200x100x60mm přírodní</t>
  </si>
  <si>
    <t>-348502890</t>
  </si>
  <si>
    <t>40</t>
  </si>
  <si>
    <t>59245006</t>
  </si>
  <si>
    <t>dlažba tvar obdélník betonová pro nevidomé 200x100x60mm barevná</t>
  </si>
  <si>
    <t>1258488097</t>
  </si>
  <si>
    <t>41</t>
  </si>
  <si>
    <t>dodmontáž</t>
  </si>
  <si>
    <t>Umělá vodící linie</t>
  </si>
  <si>
    <t>101657172</t>
  </si>
  <si>
    <t>Umělá vodící linie - dodávka, uložení</t>
  </si>
  <si>
    <t>Poznámka k položce:_x000D_
Poznámka k položce: sjezdy, AZ</t>
  </si>
  <si>
    <t>(12,5+9+11,4+15)*0,4</t>
  </si>
  <si>
    <t>42</t>
  </si>
  <si>
    <t>596211211</t>
  </si>
  <si>
    <t>Kladení zámkové dlažby komunikací pro pěší tl 80 mm skupiny A pl do 100 m2</t>
  </si>
  <si>
    <t>246395715</t>
  </si>
  <si>
    <t>Poznámka k položce:_x000D_
Poznámka k položce: součet přírodní a barevné dlažby</t>
  </si>
  <si>
    <t>205+53</t>
  </si>
  <si>
    <t>43</t>
  </si>
  <si>
    <t>59245020</t>
  </si>
  <si>
    <t>dlažba tvar obdélník betonová 200x100x80mm přírodní</t>
  </si>
  <si>
    <t>-2011051548</t>
  </si>
  <si>
    <t>205+53-48,5</t>
  </si>
  <si>
    <t>44</t>
  </si>
  <si>
    <t>59245226</t>
  </si>
  <si>
    <t>dlažba tvar obdélník betonová pro nevidomé 200x100x80mm barevná</t>
  </si>
  <si>
    <t>-1258900815</t>
  </si>
  <si>
    <t>Poznámka k položce:_x000D_
Poznámka k položce: Poznámka k položce:, betzbariérová dlažba hmatná</t>
  </si>
  <si>
    <t>45</t>
  </si>
  <si>
    <t>899331111R</t>
  </si>
  <si>
    <t>Výšková úprava povrchových znaků sítí do nivelety chodníku</t>
  </si>
  <si>
    <t>2142522550</t>
  </si>
  <si>
    <t>Poznámka k položce:_x000D_
Poznámka k položce:výšková úprava sítí</t>
  </si>
  <si>
    <t>46</t>
  </si>
  <si>
    <t>935932321</t>
  </si>
  <si>
    <t>Odvodňovací plastový žlab pro zatížení C250 vnitřní š 150 mm s roštem můstkovým z litiny</t>
  </si>
  <si>
    <t>-260266994</t>
  </si>
  <si>
    <t>Poznámka k položce:_x000D_
Poznámka k položce:odvodňovací žlab C250 s litinovou mříží šířka 150 mm, hloubka 200 mm napojení na DN 100</t>
  </si>
  <si>
    <t>47</t>
  </si>
  <si>
    <t>430321515</t>
  </si>
  <si>
    <t>Schodišťová konstrukce a rampa ze ŽB tř. C 20/25</t>
  </si>
  <si>
    <t>584528118</t>
  </si>
  <si>
    <t>Poznámka k položce:_x000D_
Poznámka k položce: Poznámka k položce:schodišťové stupně</t>
  </si>
  <si>
    <t>0,42+0,84+0,28</t>
  </si>
  <si>
    <t>48</t>
  </si>
  <si>
    <t>430362021</t>
  </si>
  <si>
    <t>Výztuž schodišťové konstrukce a rampy svařovanými sítěmi Kari</t>
  </si>
  <si>
    <t>-263701852</t>
  </si>
  <si>
    <t>Poznámka k položce:_x000D_
Poznámka k položce:výztuž schodišťové stupně</t>
  </si>
  <si>
    <t>49</t>
  </si>
  <si>
    <t>433351131</t>
  </si>
  <si>
    <t>Zřízení bednění schodnic přímočarých schodišť v do 4 m</t>
  </si>
  <si>
    <t>557219273</t>
  </si>
  <si>
    <t>Poznámka k položce:_x000D_
Poznámka k položce:schodišťové stupně</t>
  </si>
  <si>
    <t>50</t>
  </si>
  <si>
    <t>433351132</t>
  </si>
  <si>
    <t>Odstranění bednění schodnic přímočarých schodišť v do 4 m</t>
  </si>
  <si>
    <t>-902819419</t>
  </si>
  <si>
    <t>51</t>
  </si>
  <si>
    <t>211971110R</t>
  </si>
  <si>
    <t>Uložení separační geotextilie, zásyp kačírkem</t>
  </si>
  <si>
    <t>-1946563557</t>
  </si>
  <si>
    <t>Poznámka k položce:_x000D_
Poznámka k položce: ztratné 2%</t>
  </si>
  <si>
    <t>199*1,02 'Přepočtené koeficientem množství</t>
  </si>
  <si>
    <t>52</t>
  </si>
  <si>
    <t>69311082</t>
  </si>
  <si>
    <t>geotextilie netkaná separační, ochranná, filtrační, drenážní PP 500g/m2</t>
  </si>
  <si>
    <t>-2073911623</t>
  </si>
  <si>
    <t>Poznámka k položce:_x000D_
310 m2 + 2%</t>
  </si>
  <si>
    <t>53</t>
  </si>
  <si>
    <t>58337401</t>
  </si>
  <si>
    <t>kamenivo dekorační (kačírek) frakce 16/32</t>
  </si>
  <si>
    <t>1594275123</t>
  </si>
  <si>
    <t>(199*0,1)*2</t>
  </si>
  <si>
    <t>54</t>
  </si>
  <si>
    <t>998223011</t>
  </si>
  <si>
    <t>Přesun hmot pro pozemní komunikace s krytem dlážděným</t>
  </si>
  <si>
    <t>16283175</t>
  </si>
  <si>
    <t>SO02</t>
  </si>
  <si>
    <t>Úprava dešťové kanalizace</t>
  </si>
  <si>
    <t>55</t>
  </si>
  <si>
    <t>894411111R</t>
  </si>
  <si>
    <t>Zřízení vpustí kanalizačních z betonových dílců na potrubí DN do 200 dno beton tř. C 12/15</t>
  </si>
  <si>
    <t>-178312630</t>
  </si>
  <si>
    <t>56</t>
  </si>
  <si>
    <t>52-dod</t>
  </si>
  <si>
    <t>Betonové uliční vpusti DN 450 se stružkovou vtokovou mříží</t>
  </si>
  <si>
    <t>506184346</t>
  </si>
  <si>
    <t>betonové uliční vpusti DN 450 se stružkovou vtokovou mříží</t>
  </si>
  <si>
    <t>Poznámka k položce:_x000D_
Poznámka k položce: betonové vpusti DN 450 k odvodnění se stružkovou vtokovou mříží</t>
  </si>
  <si>
    <t>57</t>
  </si>
  <si>
    <t>PPL.PR101606</t>
  </si>
  <si>
    <t>přípojka dešťové vpusti DN 150 mm, délka 6m</t>
  </si>
  <si>
    <t>-1555027472</t>
  </si>
  <si>
    <t>58</t>
  </si>
  <si>
    <t>KSI.UB1</t>
  </si>
  <si>
    <t>Betonová uliční vpusť, koš kalový, B1 nízký v.250mm pro 500x500</t>
  </si>
  <si>
    <t>302725342</t>
  </si>
  <si>
    <t>59</t>
  </si>
  <si>
    <t>BTL.0006304.URS</t>
  </si>
  <si>
    <t>dno betonové pro uliční vpusť s kalovou prohlubní TBV-Q 450/300/2a 45x30x5 cm</t>
  </si>
  <si>
    <t>-108247279</t>
  </si>
  <si>
    <t>60</t>
  </si>
  <si>
    <t>56241459</t>
  </si>
  <si>
    <t>sifon+sítko PP/Pz pro žlab z PE š 150mm</t>
  </si>
  <si>
    <t>-464346541</t>
  </si>
  <si>
    <t>61</t>
  </si>
  <si>
    <t>BET.KZARV62580</t>
  </si>
  <si>
    <t>Vyrovnávací prstenec TBV-Q 450/60</t>
  </si>
  <si>
    <t>-215173946</t>
  </si>
  <si>
    <t>62</t>
  </si>
  <si>
    <t>štěrkodrť frakce 0/8, tl. 150mm</t>
  </si>
  <si>
    <t>1681576784</t>
  </si>
  <si>
    <t>63</t>
  </si>
  <si>
    <t>879221911R</t>
  </si>
  <si>
    <t>Napojení přípojky dešťové vpusti, včetně těšnění</t>
  </si>
  <si>
    <t>1944200163</t>
  </si>
  <si>
    <t>VRN1</t>
  </si>
  <si>
    <t>Vedlejší rozpočtové náklady - revize a ochrana inženýrských sítí</t>
  </si>
  <si>
    <t>64</t>
  </si>
  <si>
    <t>R06.1</t>
  </si>
  <si>
    <t>Křížení vedení Cetin, bude uloženo do chráničky, délka cca 2m</t>
  </si>
  <si>
    <t>-747476924</t>
  </si>
  <si>
    <t>65</t>
  </si>
  <si>
    <t>075103000R</t>
  </si>
  <si>
    <t>Statické zajištění sloupů zapažení při provádění výkopů</t>
  </si>
  <si>
    <t>1024</t>
  </si>
  <si>
    <t>-2032781160</t>
  </si>
  <si>
    <t xml:space="preserve">Poznámka k položce:_x000D_
Poznámka k položce: Čerpáno se souhlasem TDI/AD. </t>
  </si>
  <si>
    <t>66</t>
  </si>
  <si>
    <t>132212212R</t>
  </si>
  <si>
    <t>170011338</t>
  </si>
  <si>
    <t>"výkopy v nutném rozsahu - dle prohlídky před zahájením stavby - předpoklad 5 úseků"</t>
  </si>
  <si>
    <t>"celková délka předpoklad 140m"140*2,2*1,9</t>
  </si>
  <si>
    <t>67</t>
  </si>
  <si>
    <t>812392121</t>
  </si>
  <si>
    <t>Montáž potrubí z trub TBH těsněných pryžovými kroužky otevřený výkop sklon do 20 % DN 400</t>
  </si>
  <si>
    <t>-1119019252</t>
  </si>
  <si>
    <t>Montáž potrubí z trub betonových hrdlových  v otevřeném výkopu ve sklonu do 20 % z trub těsněných pryžovými kroužky DN 400</t>
  </si>
  <si>
    <t xml:space="preserve">Poznámka k položce:_x000D_
Poznámka k položce: Včetně lože, těsnících a spojovacích prostředků, napojení na stávající kanalizaci. </t>
  </si>
  <si>
    <t>"Délky úseků jednotlivě"15+42+25+38</t>
  </si>
  <si>
    <t>68</t>
  </si>
  <si>
    <t>59223021</t>
  </si>
  <si>
    <t>trouba betonová hrdlová DN 400</t>
  </si>
  <si>
    <t>1768831344</t>
  </si>
  <si>
    <t>120*1,01 'Přepočtené koeficientem množství</t>
  </si>
  <si>
    <t>69</t>
  </si>
  <si>
    <t>812442121</t>
  </si>
  <si>
    <t>Montáž potrubí z trub TBH těsněných pryžovými kroužky otevřený výkop sklon do 20 % DN 600</t>
  </si>
  <si>
    <t>-82634287</t>
  </si>
  <si>
    <t>Montáž potrubí z trub betonových hrdlových  v otevřeném výkopu ve sklonu do 20 % z trub těsněných pryžovými kroužky DN 600</t>
  </si>
  <si>
    <t>70</t>
  </si>
  <si>
    <t>59223023</t>
  </si>
  <si>
    <t>trouba betonová hrdlová DN 600</t>
  </si>
  <si>
    <t>-1189249736</t>
  </si>
  <si>
    <t>20*1,01 'Přepočtené koeficientem množství</t>
  </si>
  <si>
    <t>71</t>
  </si>
  <si>
    <t>894221116R</t>
  </si>
  <si>
    <t xml:space="preserve">Revizní šachta DN1000 </t>
  </si>
  <si>
    <t>-35182187</t>
  </si>
  <si>
    <t xml:space="preserve">Revizní šachta DN1000 - dodávka a montáž, dno včetně skuží, vstupního konusu, vyrovnávacích prstenců a poklopu. </t>
  </si>
  <si>
    <t xml:space="preserve">Poznámka k položce:_x000D_
Poznámka k položce: Předpoklad 5 kusů, bude upřesněno při prohlídce před zahájením stavby. </t>
  </si>
  <si>
    <t>72</t>
  </si>
  <si>
    <t>175111101</t>
  </si>
  <si>
    <t>Obsypání potrubí ručně sypaninou bez prohození, uloženou do 3 m</t>
  </si>
  <si>
    <t>-892342404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</si>
  <si>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</si>
  <si>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 xml:space="preserve">Poznámka k položce:_x000D_
Poznámka k položce: Obsyp potrubí do výšky 0,3 m nad potrubí. </t>
  </si>
  <si>
    <t>"celková délka předpoklad 140m"140*2,2*0,9</t>
  </si>
  <si>
    <t>73</t>
  </si>
  <si>
    <t>58331200</t>
  </si>
  <si>
    <t>štěrkopísek netříděný zásypový</t>
  </si>
  <si>
    <t>-1844553763</t>
  </si>
  <si>
    <t>277,2*2 'Přepočtené koeficientem množství</t>
  </si>
  <si>
    <t>74</t>
  </si>
  <si>
    <t>174111101</t>
  </si>
  <si>
    <t>Zásyp jam, šachet rýh nebo kolem objektů sypaninou se zhutněním ručně</t>
  </si>
  <si>
    <t>-1068567347</t>
  </si>
  <si>
    <t>Zásyp sypaninou z jakékoliv horniny ručně s uložením výkopku ve vrstvách se zhutněním jam, šachet, rýh nebo kolem objektů v těchto vykopávkách</t>
  </si>
  <si>
    <t>"celková délka předpoklad 140m"140*2,2*1,0</t>
  </si>
  <si>
    <t>75</t>
  </si>
  <si>
    <t>898161224R</t>
  </si>
  <si>
    <t>Sanace kanalizačního potrubí vložkování textilním rukávcem DN 400 tl 10 mm</t>
  </si>
  <si>
    <t>68465505</t>
  </si>
  <si>
    <t>Vložkování kanalizačního potrubí litinového, ocelového nebo betonového textilním rukávcem sanační tloušťky 10 mm DN 400</t>
  </si>
  <si>
    <t xml:space="preserve">Poznámka k položce:_x000D_
Poznámka k položce: Kompletní dodávka včetně vyfrézování přípojek, odbočení a šachtic. Včetně nutné staveništní přípravy, pomocných prací a konstrukcí. </t>
  </si>
  <si>
    <t>76</t>
  </si>
  <si>
    <t>898161226R</t>
  </si>
  <si>
    <t>Sanace kanalizačního potrubí vložkování textilním rukávcem DN 600 tl 10 mm</t>
  </si>
  <si>
    <t>-1507860477</t>
  </si>
  <si>
    <t>Vložkování kanalizačního potrubí litinového, ocelového nebo betonového textilním rukávcem sanační tloušťky 10 mm DN 600</t>
  </si>
  <si>
    <t>77</t>
  </si>
  <si>
    <t>043144000R</t>
  </si>
  <si>
    <t>Kamerová prohlídka, zkoušky těsnosti</t>
  </si>
  <si>
    <t>1056184178</t>
  </si>
  <si>
    <t>VRN2</t>
  </si>
  <si>
    <t>Vedlejší rozpočtové náklady</t>
  </si>
  <si>
    <t>78</t>
  </si>
  <si>
    <t>012002000</t>
  </si>
  <si>
    <t>Geodetické práce, před zahájením, v průběhu a po dokončení stavby</t>
  </si>
  <si>
    <t>kpl</t>
  </si>
  <si>
    <t>-281955131</t>
  </si>
  <si>
    <t>79</t>
  </si>
  <si>
    <t>030001000</t>
  </si>
  <si>
    <t>Zařízení staveniště, vybudování, likvidace a provoz</t>
  </si>
  <si>
    <t>-425101058</t>
  </si>
  <si>
    <t xml:space="preserve">Poznámka k položce:_x000D_
Poznámka k položce: Včetně případného povolení. </t>
  </si>
  <si>
    <t>80</t>
  </si>
  <si>
    <t>070001000R</t>
  </si>
  <si>
    <t>Zařízení staveniště - zpevněná panelová plocha - zřízení, odstranění</t>
  </si>
  <si>
    <t>826839761</t>
  </si>
  <si>
    <t>81</t>
  </si>
  <si>
    <t>013002000</t>
  </si>
  <si>
    <t>Projektové práce - plán BOZP, zpracování realizační, dodavatelské dokumentace, kladečský plán, dokumentace DSPS</t>
  </si>
  <si>
    <t>1962140061</t>
  </si>
  <si>
    <t>82</t>
  </si>
  <si>
    <t>043154000</t>
  </si>
  <si>
    <t>Zkoušky zhutnění, statické, dynamické v průběhu celé stavby dle PD</t>
  </si>
  <si>
    <t>1359878460</t>
  </si>
  <si>
    <t>83</t>
  </si>
  <si>
    <t>045203000</t>
  </si>
  <si>
    <t>Kompletační činnost a příprava k odevzdání stavby zadavateli</t>
  </si>
  <si>
    <t>-1074107413</t>
  </si>
  <si>
    <t>84</t>
  </si>
  <si>
    <t>045303000</t>
  </si>
  <si>
    <t>Koordinační činnost. Koordinace na opravu stávající betonové kanalizace</t>
  </si>
  <si>
    <t>-67391405</t>
  </si>
  <si>
    <t>85</t>
  </si>
  <si>
    <t>460010024R</t>
  </si>
  <si>
    <t>Vytýčení stávajících podzemních vedení</t>
  </si>
  <si>
    <t>-1188604024</t>
  </si>
  <si>
    <t>86</t>
  </si>
  <si>
    <t>460010025R</t>
  </si>
  <si>
    <t>Kopané sondy pro ověření podzemního vedení inženýrských sítí</t>
  </si>
  <si>
    <t>1851465616</t>
  </si>
  <si>
    <t>87</t>
  </si>
  <si>
    <t>913911113R</t>
  </si>
  <si>
    <t>Dočasné dopravní značení, včetně vyřízení povolení</t>
  </si>
  <si>
    <t>1918469009</t>
  </si>
  <si>
    <t>88</t>
  </si>
  <si>
    <t>032002000R</t>
  </si>
  <si>
    <t>Provizorní autobusová zastávka - zajištění povolení, zřízení, odstranění</t>
  </si>
  <si>
    <t>-733395950</t>
  </si>
  <si>
    <t>89</t>
  </si>
  <si>
    <t>034002000R</t>
  </si>
  <si>
    <t>Přístupová plocha pro provizorní autobusovou zastávku - panely - zřízení, odstranění</t>
  </si>
  <si>
    <t>-2037471568</t>
  </si>
  <si>
    <t>90</t>
  </si>
  <si>
    <t>R08.2</t>
  </si>
  <si>
    <t>Provizorní zatrubnění příkopu pod dočasnou konstrukcí DN400 PP</t>
  </si>
  <si>
    <t>116484621</t>
  </si>
  <si>
    <t>Provizorní zatrubnění příkopu pod dočasnou konstrukcí DN400 PP - zřízení včetně obsypů, odstranění</t>
  </si>
  <si>
    <t>91</t>
  </si>
  <si>
    <t>R01.2</t>
  </si>
  <si>
    <t>Zvláštní užívání komunikací</t>
  </si>
  <si>
    <t>514795645</t>
  </si>
  <si>
    <t>92</t>
  </si>
  <si>
    <t>R03.2</t>
  </si>
  <si>
    <t>Aktualizace vyjádření správců inženýrských sítí</t>
  </si>
  <si>
    <t>1495470494</t>
  </si>
  <si>
    <t>93</t>
  </si>
  <si>
    <t>R05.2</t>
  </si>
  <si>
    <t>Mýcení ojedinělého náletového porostu</t>
  </si>
  <si>
    <t>-489701464</t>
  </si>
  <si>
    <t>VRN3</t>
  </si>
  <si>
    <t>Vyvolané náklady</t>
  </si>
  <si>
    <t>94</t>
  </si>
  <si>
    <t>R07.1</t>
  </si>
  <si>
    <t>Vedení Cetin, výšková úprava sloupové trati</t>
  </si>
  <si>
    <t>-343602818</t>
  </si>
  <si>
    <t>Vedení Cetin, výšková úprava sloupové trati. Položka zahrnuje práce vyhrazeného dodavatele společnosti Cetin a koordinační přirážku Zhotovitele, a součinnost v stavebně technické přípravě poskytnutou Zhotovitelem  při realizaci.</t>
  </si>
  <si>
    <t>20A033_neuznatelne - Neuznatelné náklady</t>
  </si>
  <si>
    <t xml:space="preserve">    SO03 - Úprava oplocení - práce koordinovat s vlastníky pozemků! </t>
  </si>
  <si>
    <t>961055111R</t>
  </si>
  <si>
    <t>Odstranění skrytých konstrukcí - beton, železobeton</t>
  </si>
  <si>
    <t>-760421318</t>
  </si>
  <si>
    <t xml:space="preserve">Poznámka k položce:_x000D_
Čerpáno se souhlasem TDI/AD. </t>
  </si>
  <si>
    <t>981332111R</t>
  </si>
  <si>
    <t>Odstranění stávajícího přístřešku AZ</t>
  </si>
  <si>
    <t>878532795</t>
  </si>
  <si>
    <t>Odstranění stávajícího přístřešku AZ, včetně odvozu a likvidace</t>
  </si>
  <si>
    <t>275322511</t>
  </si>
  <si>
    <t>Základové patky ze ŽB se zvýšenými nároky na prostředí tř. C 25/30</t>
  </si>
  <si>
    <t>-1696039703</t>
  </si>
  <si>
    <t>Základy z betonu železového (bez výztuže) patky z betonu se zvýšenými nároky na prostředí tř. C 25/30 XC4 XF2</t>
  </si>
  <si>
    <t>Poznámka k položce:_x000D_
Poznámka k položce: Základové patky pod přístřešek AZ</t>
  </si>
  <si>
    <t>0,4*0,4*1,0*3</t>
  </si>
  <si>
    <t>275361821</t>
  </si>
  <si>
    <t>Výztuž základových patek betonářskou ocelí 10 505 (R)</t>
  </si>
  <si>
    <t>1462204470</t>
  </si>
  <si>
    <t>Výztuž základů patek z betonářské oceli 10 505 (R)</t>
  </si>
  <si>
    <t>275352111</t>
  </si>
  <si>
    <t>Bednění základových patek ztracené (neodbedněné)</t>
  </si>
  <si>
    <t>100223704</t>
  </si>
  <si>
    <t>Bednění základů patek ztracené (neodbedněné)</t>
  </si>
  <si>
    <t>38003</t>
  </si>
  <si>
    <t>Přístřešek zastávky MHD dle vizualizace města Ostrava</t>
  </si>
  <si>
    <t>1886493625</t>
  </si>
  <si>
    <t>Poznámka k položce:_x000D_
Poznámka k položce:dodávka a montáž přístřešku MHD dle jednotné a předem schválené vizualizace</t>
  </si>
  <si>
    <t>R-05</t>
  </si>
  <si>
    <t>Příprava zastávky pro informační zařízení, wi-fi</t>
  </si>
  <si>
    <t>44404628</t>
  </si>
  <si>
    <t xml:space="preserve">Poznámka k položce:_x000D_
Poznámka k položce: uložení chráničky plastové DN63 dl. 10 m, 2 x kabelová komory 500x500 mm. Čerpáno se souhlasem TDI/AD. </t>
  </si>
  <si>
    <t>R-06</t>
  </si>
  <si>
    <t>Mobiliář autobusové zastávky - odpadkový koš</t>
  </si>
  <si>
    <t>856979544</t>
  </si>
  <si>
    <t>Mobiliář autobusové zastávky - odpadkový koš - dle schváleného jednotného stylu, osazení včetně případných pomocných konstrukcí</t>
  </si>
  <si>
    <t>-513266754</t>
  </si>
  <si>
    <t>10,8"(neuznatelné náklady)"</t>
  </si>
  <si>
    <t>1594280114</t>
  </si>
  <si>
    <t>-1340361014</t>
  </si>
  <si>
    <t>10,8"(neuznatelné náklady)"*0,03*1,8</t>
  </si>
  <si>
    <t>181411131R</t>
  </si>
  <si>
    <t>Úprava stávajícího sjezdu - zatravnění</t>
  </si>
  <si>
    <t>1108485780</t>
  </si>
  <si>
    <t>Poznámka k položce:_x000D_
Poznámka k položce: osetí vjezdů</t>
  </si>
  <si>
    <t>"sjezd k parc. 1415/2"11</t>
  </si>
  <si>
    <t>"sjezd k parc. 1413"10,5</t>
  </si>
  <si>
    <t>"sjezd k parc. 1404"1</t>
  </si>
  <si>
    <t>00572410</t>
  </si>
  <si>
    <t>osivo směs travní parková</t>
  </si>
  <si>
    <t>kg</t>
  </si>
  <si>
    <t>1830649613</t>
  </si>
  <si>
    <t>Poznámka k položce:_x000D_
Poznámka k položce: předpoklad 300g/m2</t>
  </si>
  <si>
    <t>"sjezd k parc. 1415/2"11*0,3</t>
  </si>
  <si>
    <t>"sjezd k parc. 1413"10,5*0,3</t>
  </si>
  <si>
    <t>"sjezd k parc. 1404"1*0,3</t>
  </si>
  <si>
    <t>R-02</t>
  </si>
  <si>
    <t>Úprava stávajícího vjezdu ze stávajících panelů demontáž + zpětná montáž</t>
  </si>
  <si>
    <t>-721062739</t>
  </si>
  <si>
    <t>Poznámka k položce:_x000D_
poznámka k položce: stávající panely v místě sjezdů, demontáž + zpětná montáž</t>
  </si>
  <si>
    <t>"sjezd k parc. 1416"6,5</t>
  </si>
  <si>
    <t>"sjezd k parc. 1409/1"6,5</t>
  </si>
  <si>
    <t>"sjezd k parc. 1407/2"9,5</t>
  </si>
  <si>
    <t>"sjezd k parc. 1407/1"7</t>
  </si>
  <si>
    <t>R-01</t>
  </si>
  <si>
    <t>Úprava stávajícího sjezdu - zatravňovací dlažba demontáž a následná montáž</t>
  </si>
  <si>
    <t>268891343</t>
  </si>
  <si>
    <t>Poznámka k položce:_x000D_
Poznámka k položce: Demontáž a opětovná montáž stávající zatravňovací dlažby v místě sjezdů</t>
  </si>
  <si>
    <t>"sjezd k parc. 1419/2"14</t>
  </si>
  <si>
    <t>R-03</t>
  </si>
  <si>
    <t>Úprava stávajícího sjezdu - štěrk</t>
  </si>
  <si>
    <t>-838275938</t>
  </si>
  <si>
    <t>Poznámka k položce:_x000D_
Poznámka k položce: Stávající úprava sjezdu ze štěrků</t>
  </si>
  <si>
    <t>"sjezd k parc. 1425"10</t>
  </si>
  <si>
    <t>"sjezd k parc. 1414/1"11</t>
  </si>
  <si>
    <t>"sjezd k parc. 1400"7</t>
  </si>
  <si>
    <t>577144111R</t>
  </si>
  <si>
    <t>Úprava stávajících sjezdů - asfalt ACO 11, tl. 50 mm</t>
  </si>
  <si>
    <t>-136437305</t>
  </si>
  <si>
    <t>Poznámka k položce:_x000D_
Poznámka k položce: včetně doplnění stávající stezky</t>
  </si>
  <si>
    <t>"sjezd k parc. 1421/2"1</t>
  </si>
  <si>
    <t>"stávající stezka"10</t>
  </si>
  <si>
    <t>R-04</t>
  </si>
  <si>
    <t>Úprava stávajících sjezdů - betonová dlažba</t>
  </si>
  <si>
    <t>1467933711</t>
  </si>
  <si>
    <t>Poznámka k položce:_x000D_
Poznámka k položce: demontáž, opětovná montáž</t>
  </si>
  <si>
    <t>"sjezd k parc. 1428/3"7,5</t>
  </si>
  <si>
    <t>"sjezd k parc. 1412/1"2,5</t>
  </si>
  <si>
    <t>"sjezd k parc. 1408/1"3</t>
  </si>
  <si>
    <t>"sjezd k parc. 1397/1"1,5</t>
  </si>
  <si>
    <t>"sjezd k parc. 1396/1"6</t>
  </si>
  <si>
    <t>-1225136898</t>
  </si>
  <si>
    <t>111*1,02 'Přepočtené koeficientem množství</t>
  </si>
  <si>
    <t>1831527014</t>
  </si>
  <si>
    <t>-1280919000</t>
  </si>
  <si>
    <t>(111*0,1)*2</t>
  </si>
  <si>
    <t>SO03</t>
  </si>
  <si>
    <t xml:space="preserve">Úprava oplocení - práce koordinovat s vlastníky pozemků! </t>
  </si>
  <si>
    <t>R01</t>
  </si>
  <si>
    <t>Oplocení RD č. pop. 296 parc. č. 1428/3</t>
  </si>
  <si>
    <t>1237768836</t>
  </si>
  <si>
    <t xml:space="preserve">Oplocení RD č. pop. 296 parc. č. 1428/3
</t>
  </si>
  <si>
    <t xml:space="preserve">Poznámka k položce:_x000D_
Poznámka k položce: Úprava oplocení dle PD - demontáž, zpětná montáž, doplnění materiálu, likvidace odpadu. </t>
  </si>
  <si>
    <t>R02</t>
  </si>
  <si>
    <t>Oplocení RD č. pop. 205 parc. č. 1425</t>
  </si>
  <si>
    <t>-150574952</t>
  </si>
  <si>
    <t>R03</t>
  </si>
  <si>
    <t>Oplocení RD č. pop. 215 parc. č. 1422</t>
  </si>
  <si>
    <t>1226176176</t>
  </si>
  <si>
    <t xml:space="preserve">Oplocení RD č. pop. 215 parc. č. 1422
</t>
  </si>
  <si>
    <t>R04</t>
  </si>
  <si>
    <t>Oplocení pozemku 1421/2</t>
  </si>
  <si>
    <t>1096359674</t>
  </si>
  <si>
    <t>R05</t>
  </si>
  <si>
    <t>Oplocení pozemku 1420/1</t>
  </si>
  <si>
    <t>136056544</t>
  </si>
  <si>
    <t>R06</t>
  </si>
  <si>
    <t>Oplocení RD č. pop. 297 parc. č. 1419/2</t>
  </si>
  <si>
    <t>-1447092979</t>
  </si>
  <si>
    <t>R07</t>
  </si>
  <si>
    <t>Oplocení RD č. pop. 121 parc. č. 1416</t>
  </si>
  <si>
    <t>18543396</t>
  </si>
  <si>
    <t>R08</t>
  </si>
  <si>
    <t>Oplocení RD č. pop. 303 parc. č. 1415/2</t>
  </si>
  <si>
    <t>-1169685669</t>
  </si>
  <si>
    <t>R09</t>
  </si>
  <si>
    <t>Oplocení RD č. pop. 471 parc. č. 1414/1</t>
  </si>
  <si>
    <t>-1720699977</t>
  </si>
  <si>
    <t>R010</t>
  </si>
  <si>
    <t>Oplocení pozemku 1413</t>
  </si>
  <si>
    <t>64430650</t>
  </si>
  <si>
    <t>R011</t>
  </si>
  <si>
    <t>Oplocení RD č. pop. 348 par. č. 1412/1</t>
  </si>
  <si>
    <t>-411254988</t>
  </si>
  <si>
    <t>R012</t>
  </si>
  <si>
    <t>Oplocení RD č. pop. 217 par. č. 1409/1</t>
  </si>
  <si>
    <t>1994305264</t>
  </si>
  <si>
    <t>R013</t>
  </si>
  <si>
    <t>Oplocení RD č. pop. 423 par. č. 1408/1</t>
  </si>
  <si>
    <t>416164956</t>
  </si>
  <si>
    <t>R014</t>
  </si>
  <si>
    <t>Oplocení RD č. pop. 264 par. č. 1407/2, 1407/1</t>
  </si>
  <si>
    <t>1038756599</t>
  </si>
  <si>
    <t>R015</t>
  </si>
  <si>
    <t>Oplocení RD č. pop. 211 par. č. 1404</t>
  </si>
  <si>
    <t>-2068982480</t>
  </si>
  <si>
    <t>R016</t>
  </si>
  <si>
    <t>Oplocení RD č. pop. 229 par. č. 1400</t>
  </si>
  <si>
    <t>-137771323</t>
  </si>
  <si>
    <t>R017</t>
  </si>
  <si>
    <t>Oplocení RD č. pop. 357 par. č. 1397/1</t>
  </si>
  <si>
    <t>-1213131201</t>
  </si>
  <si>
    <t>R018</t>
  </si>
  <si>
    <t>Oplocení RD č. pop. 266 par. č. 1396/2</t>
  </si>
  <si>
    <t>-824429513</t>
  </si>
  <si>
    <t>R019</t>
  </si>
  <si>
    <t>Oplocení RD č. pop. 257 par. č. 1395/2</t>
  </si>
  <si>
    <t>-1636536881</t>
  </si>
  <si>
    <t>R020</t>
  </si>
  <si>
    <t>Úprava oplocení</t>
  </si>
  <si>
    <t>66244775</t>
  </si>
  <si>
    <t xml:space="preserve">Úprava oplocení - odstranění drátěného pletiva, stávajících sloupků, montáž nových sloupků. </t>
  </si>
  <si>
    <t xml:space="preserve">Poznámka k položce:_x000D_
Rozsah maximálně 20 m. Čerpáno se souhlasem TDI/AD. </t>
  </si>
  <si>
    <t>034203000R</t>
  </si>
  <si>
    <t>Mechanická ochrana oplocení a případných konstrukcí nedotčených stavbou</t>
  </si>
  <si>
    <t>-607098272</t>
  </si>
  <si>
    <t>938908411</t>
  </si>
  <si>
    <t>Čistění vozovek po dobu výstavby</t>
  </si>
  <si>
    <t>-1365450904</t>
  </si>
  <si>
    <t>R02.2</t>
  </si>
  <si>
    <t>Informační tabule (vyhotovení informačních tabulí po dobu stavby)</t>
  </si>
  <si>
    <t>-2055287141</t>
  </si>
  <si>
    <t xml:space="preserve">Trvalá informační tabule </t>
  </si>
  <si>
    <t>-289639753</t>
  </si>
  <si>
    <t>Trvalá informační tabule - informace o dotačním titulu, udržitelnosti - dle podmínek poskytovatele dotace</t>
  </si>
  <si>
    <t xml:space="preserve">Poznámka k položce:_x000D_
Poznámka k položce: Dodávka, montáž na vhodné místo schválení TDI/AD. Přesný vzhled schválí investor. </t>
  </si>
  <si>
    <t>R04.2</t>
  </si>
  <si>
    <t>Fotodokumentace realizace stavby</t>
  </si>
  <si>
    <t>-1765118861</t>
  </si>
  <si>
    <t>011002000R</t>
  </si>
  <si>
    <t>Pasport stávajících konstrukcí a staveb</t>
  </si>
  <si>
    <t>-999169692</t>
  </si>
  <si>
    <t>012002000R</t>
  </si>
  <si>
    <t>Geometrický plán</t>
  </si>
  <si>
    <t>924459546</t>
  </si>
  <si>
    <t>Geometrický plán - vypracování geometrického plánu pro dotčený pozemek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</si>
</sst>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167" fontId="23" fillId="0" borderId="23" xfId="0" applyNumberFormat="1" applyFont="1" applyBorder="1" applyAlignment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1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1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R5" s="19"/>
      <c r="BE5" s="218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3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R6" s="19"/>
      <c r="BE6" s="219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9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9"/>
      <c r="BS8" s="16" t="s">
        <v>6</v>
      </c>
    </row>
    <row r="9" spans="1:74" ht="14.45" customHeight="1">
      <c r="B9" s="19"/>
      <c r="AR9" s="19"/>
      <c r="BE9" s="219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19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219"/>
      <c r="BS11" s="16" t="s">
        <v>6</v>
      </c>
    </row>
    <row r="12" spans="1:74" ht="6.95" customHeight="1">
      <c r="B12" s="19"/>
      <c r="AR12" s="19"/>
      <c r="BE12" s="219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19"/>
      <c r="BS13" s="16" t="s">
        <v>6</v>
      </c>
    </row>
    <row r="14" spans="1:74" ht="12.75">
      <c r="B14" s="19"/>
      <c r="E14" s="224" t="s">
        <v>31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 t="s">
        <v>28</v>
      </c>
      <c r="AN14" s="28" t="s">
        <v>31</v>
      </c>
      <c r="AR14" s="19"/>
      <c r="BE14" s="219"/>
      <c r="BS14" s="16" t="s">
        <v>6</v>
      </c>
    </row>
    <row r="15" spans="1:74" ht="6.95" customHeight="1">
      <c r="B15" s="19"/>
      <c r="AR15" s="19"/>
      <c r="BE15" s="219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219"/>
      <c r="BS16" s="16" t="s">
        <v>4</v>
      </c>
    </row>
    <row r="17" spans="2:71" ht="18.399999999999999" customHeight="1">
      <c r="B17" s="19"/>
      <c r="E17" s="24" t="s">
        <v>34</v>
      </c>
      <c r="AK17" s="26" t="s">
        <v>28</v>
      </c>
      <c r="AN17" s="24" t="s">
        <v>35</v>
      </c>
      <c r="AR17" s="19"/>
      <c r="BE17" s="219"/>
      <c r="BS17" s="16" t="s">
        <v>36</v>
      </c>
    </row>
    <row r="18" spans="2:71" ht="6.95" customHeight="1">
      <c r="B18" s="19"/>
      <c r="AR18" s="19"/>
      <c r="BE18" s="219"/>
      <c r="BS18" s="16" t="s">
        <v>6</v>
      </c>
    </row>
    <row r="19" spans="2:71" ht="12" customHeight="1">
      <c r="B19" s="19"/>
      <c r="D19" s="26" t="s">
        <v>37</v>
      </c>
      <c r="AK19" s="26" t="s">
        <v>25</v>
      </c>
      <c r="AN19" s="24" t="s">
        <v>1</v>
      </c>
      <c r="AR19" s="19"/>
      <c r="BE19" s="219"/>
      <c r="BS19" s="16" t="s">
        <v>6</v>
      </c>
    </row>
    <row r="20" spans="2:71" ht="18.399999999999999" customHeight="1">
      <c r="B20" s="19"/>
      <c r="E20" s="24" t="s">
        <v>38</v>
      </c>
      <c r="AK20" s="26" t="s">
        <v>28</v>
      </c>
      <c r="AN20" s="24" t="s">
        <v>1</v>
      </c>
      <c r="AR20" s="19"/>
      <c r="BE20" s="219"/>
      <c r="BS20" s="16" t="s">
        <v>36</v>
      </c>
    </row>
    <row r="21" spans="2:71" ht="6.95" customHeight="1">
      <c r="B21" s="19"/>
      <c r="AR21" s="19"/>
      <c r="BE21" s="219"/>
    </row>
    <row r="22" spans="2:71" ht="12" customHeight="1">
      <c r="B22" s="19"/>
      <c r="D22" s="26" t="s">
        <v>39</v>
      </c>
      <c r="AR22" s="19"/>
      <c r="BE22" s="219"/>
    </row>
    <row r="23" spans="2:71" ht="16.5" customHeight="1">
      <c r="B23" s="19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9"/>
      <c r="BE23" s="219"/>
    </row>
    <row r="24" spans="2:71" ht="6.95" customHeight="1">
      <c r="B24" s="19"/>
      <c r="AR24" s="19"/>
      <c r="BE24" s="219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9"/>
    </row>
    <row r="26" spans="2:71" ht="14.45" customHeight="1">
      <c r="B26" s="19"/>
      <c r="D26" s="31" t="s">
        <v>40</v>
      </c>
      <c r="AK26" s="227">
        <f>ROUND(AG94,2)</f>
        <v>0</v>
      </c>
      <c r="AL26" s="222"/>
      <c r="AM26" s="222"/>
      <c r="AN26" s="222"/>
      <c r="AO26" s="222"/>
      <c r="AR26" s="19"/>
      <c r="BE26" s="219"/>
    </row>
    <row r="27" spans="2:71" ht="14.45" customHeight="1">
      <c r="B27" s="19"/>
      <c r="D27" s="31" t="s">
        <v>41</v>
      </c>
      <c r="AK27" s="227">
        <f>ROUND(AG98, 2)</f>
        <v>0</v>
      </c>
      <c r="AL27" s="227"/>
      <c r="AM27" s="227"/>
      <c r="AN27" s="227"/>
      <c r="AO27" s="227"/>
      <c r="AR27" s="19"/>
      <c r="BE27" s="219"/>
    </row>
    <row r="28" spans="2:71" s="1" customFormat="1" ht="6.95" customHeight="1">
      <c r="B28" s="32"/>
      <c r="AR28" s="32"/>
      <c r="BE28" s="219"/>
    </row>
    <row r="29" spans="2:71" s="1" customFormat="1" ht="25.9" customHeight="1">
      <c r="B29" s="32"/>
      <c r="D29" s="33" t="s">
        <v>42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28">
        <f>ROUND(AK26 + AK27, 2)</f>
        <v>0</v>
      </c>
      <c r="AL29" s="229"/>
      <c r="AM29" s="229"/>
      <c r="AN29" s="229"/>
      <c r="AO29" s="229"/>
      <c r="AR29" s="32"/>
      <c r="BE29" s="219"/>
    </row>
    <row r="30" spans="2:71" s="1" customFormat="1" ht="6.95" customHeight="1">
      <c r="B30" s="32"/>
      <c r="AR30" s="32"/>
      <c r="BE30" s="219"/>
    </row>
    <row r="31" spans="2:71" s="1" customFormat="1" ht="12.75">
      <c r="B31" s="32"/>
      <c r="L31" s="230" t="s">
        <v>43</v>
      </c>
      <c r="M31" s="230"/>
      <c r="N31" s="230"/>
      <c r="O31" s="230"/>
      <c r="P31" s="230"/>
      <c r="W31" s="230" t="s">
        <v>44</v>
      </c>
      <c r="X31" s="230"/>
      <c r="Y31" s="230"/>
      <c r="Z31" s="230"/>
      <c r="AA31" s="230"/>
      <c r="AB31" s="230"/>
      <c r="AC31" s="230"/>
      <c r="AD31" s="230"/>
      <c r="AE31" s="230"/>
      <c r="AK31" s="230" t="s">
        <v>45</v>
      </c>
      <c r="AL31" s="230"/>
      <c r="AM31" s="230"/>
      <c r="AN31" s="230"/>
      <c r="AO31" s="230"/>
      <c r="AR31" s="32"/>
      <c r="BE31" s="219"/>
    </row>
    <row r="32" spans="2:71" s="2" customFormat="1" ht="14.45" customHeight="1">
      <c r="B32" s="36"/>
      <c r="D32" s="26" t="s">
        <v>46</v>
      </c>
      <c r="F32" s="26" t="s">
        <v>47</v>
      </c>
      <c r="L32" s="233">
        <v>0.21</v>
      </c>
      <c r="M32" s="232"/>
      <c r="N32" s="232"/>
      <c r="O32" s="232"/>
      <c r="P32" s="232"/>
      <c r="W32" s="231">
        <f>ROUND(AZ94 + SUM(CD98:CD102),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f>ROUND(AV94 + SUM(BY98:BY102), 2)</f>
        <v>0</v>
      </c>
      <c r="AL32" s="232"/>
      <c r="AM32" s="232"/>
      <c r="AN32" s="232"/>
      <c r="AO32" s="232"/>
      <c r="AR32" s="36"/>
      <c r="BE32" s="220"/>
    </row>
    <row r="33" spans="2:57" s="2" customFormat="1" ht="14.45" customHeight="1">
      <c r="B33" s="36"/>
      <c r="F33" s="26" t="s">
        <v>48</v>
      </c>
      <c r="L33" s="233">
        <v>0.15</v>
      </c>
      <c r="M33" s="232"/>
      <c r="N33" s="232"/>
      <c r="O33" s="232"/>
      <c r="P33" s="232"/>
      <c r="W33" s="231">
        <f>ROUND(BA94 + SUM(CE98:CE102), 2)</f>
        <v>0</v>
      </c>
      <c r="X33" s="232"/>
      <c r="Y33" s="232"/>
      <c r="Z33" s="232"/>
      <c r="AA33" s="232"/>
      <c r="AB33" s="232"/>
      <c r="AC33" s="232"/>
      <c r="AD33" s="232"/>
      <c r="AE33" s="232"/>
      <c r="AK33" s="231">
        <f>ROUND(AW94 + SUM(BZ98:BZ102), 2)</f>
        <v>0</v>
      </c>
      <c r="AL33" s="232"/>
      <c r="AM33" s="232"/>
      <c r="AN33" s="232"/>
      <c r="AO33" s="232"/>
      <c r="AR33" s="36"/>
      <c r="BE33" s="220"/>
    </row>
    <row r="34" spans="2:57" s="2" customFormat="1" ht="14.45" hidden="1" customHeight="1">
      <c r="B34" s="36"/>
      <c r="F34" s="26" t="s">
        <v>49</v>
      </c>
      <c r="L34" s="233">
        <v>0.21</v>
      </c>
      <c r="M34" s="232"/>
      <c r="N34" s="232"/>
      <c r="O34" s="232"/>
      <c r="P34" s="232"/>
      <c r="W34" s="231">
        <f>ROUND(BB94 + SUM(CF98:CF102), 2)</f>
        <v>0</v>
      </c>
      <c r="X34" s="232"/>
      <c r="Y34" s="232"/>
      <c r="Z34" s="232"/>
      <c r="AA34" s="232"/>
      <c r="AB34" s="232"/>
      <c r="AC34" s="232"/>
      <c r="AD34" s="232"/>
      <c r="AE34" s="232"/>
      <c r="AK34" s="231">
        <v>0</v>
      </c>
      <c r="AL34" s="232"/>
      <c r="AM34" s="232"/>
      <c r="AN34" s="232"/>
      <c r="AO34" s="232"/>
      <c r="AR34" s="36"/>
      <c r="BE34" s="220"/>
    </row>
    <row r="35" spans="2:57" s="2" customFormat="1" ht="14.45" hidden="1" customHeight="1">
      <c r="B35" s="36"/>
      <c r="F35" s="26" t="s">
        <v>50</v>
      </c>
      <c r="L35" s="233">
        <v>0.15</v>
      </c>
      <c r="M35" s="232"/>
      <c r="N35" s="232"/>
      <c r="O35" s="232"/>
      <c r="P35" s="232"/>
      <c r="W35" s="231">
        <f>ROUND(BC94 + SUM(CG98:CG102), 2)</f>
        <v>0</v>
      </c>
      <c r="X35" s="232"/>
      <c r="Y35" s="232"/>
      <c r="Z35" s="232"/>
      <c r="AA35" s="232"/>
      <c r="AB35" s="232"/>
      <c r="AC35" s="232"/>
      <c r="AD35" s="232"/>
      <c r="AE35" s="232"/>
      <c r="AK35" s="231">
        <v>0</v>
      </c>
      <c r="AL35" s="232"/>
      <c r="AM35" s="232"/>
      <c r="AN35" s="232"/>
      <c r="AO35" s="232"/>
      <c r="AR35" s="36"/>
    </row>
    <row r="36" spans="2:57" s="2" customFormat="1" ht="14.45" hidden="1" customHeight="1">
      <c r="B36" s="36"/>
      <c r="F36" s="26" t="s">
        <v>51</v>
      </c>
      <c r="L36" s="233">
        <v>0</v>
      </c>
      <c r="M36" s="232"/>
      <c r="N36" s="232"/>
      <c r="O36" s="232"/>
      <c r="P36" s="232"/>
      <c r="W36" s="231">
        <f>ROUND(BD94 + SUM(CH98:CH102), 2)</f>
        <v>0</v>
      </c>
      <c r="X36" s="232"/>
      <c r="Y36" s="232"/>
      <c r="Z36" s="232"/>
      <c r="AA36" s="232"/>
      <c r="AB36" s="232"/>
      <c r="AC36" s="232"/>
      <c r="AD36" s="232"/>
      <c r="AE36" s="232"/>
      <c r="AK36" s="231">
        <v>0</v>
      </c>
      <c r="AL36" s="232"/>
      <c r="AM36" s="232"/>
      <c r="AN36" s="232"/>
      <c r="AO36" s="232"/>
      <c r="AR36" s="36"/>
    </row>
    <row r="37" spans="2:57" s="1" customFormat="1" ht="6.95" customHeight="1">
      <c r="B37" s="32"/>
      <c r="AR37" s="32"/>
    </row>
    <row r="38" spans="2:57" s="1" customFormat="1" ht="25.9" customHeight="1">
      <c r="B38" s="32"/>
      <c r="C38" s="37"/>
      <c r="D38" s="38" t="s">
        <v>52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53</v>
      </c>
      <c r="U38" s="39"/>
      <c r="V38" s="39"/>
      <c r="W38" s="39"/>
      <c r="X38" s="237" t="s">
        <v>54</v>
      </c>
      <c r="Y38" s="235"/>
      <c r="Z38" s="235"/>
      <c r="AA38" s="235"/>
      <c r="AB38" s="235"/>
      <c r="AC38" s="39"/>
      <c r="AD38" s="39"/>
      <c r="AE38" s="39"/>
      <c r="AF38" s="39"/>
      <c r="AG38" s="39"/>
      <c r="AH38" s="39"/>
      <c r="AI38" s="39"/>
      <c r="AJ38" s="39"/>
      <c r="AK38" s="234">
        <f>SUM(AK29:AK36)</f>
        <v>0</v>
      </c>
      <c r="AL38" s="235"/>
      <c r="AM38" s="235"/>
      <c r="AN38" s="235"/>
      <c r="AO38" s="236"/>
      <c r="AP38" s="37"/>
      <c r="AQ38" s="37"/>
      <c r="AR38" s="32"/>
    </row>
    <row r="39" spans="2:57" s="1" customFormat="1" ht="6.95" customHeight="1">
      <c r="B39" s="32"/>
      <c r="AR39" s="32"/>
    </row>
    <row r="40" spans="2:57" s="1" customFormat="1" ht="14.45" customHeight="1">
      <c r="B40" s="32"/>
      <c r="AR40" s="32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2"/>
      <c r="D49" s="41" t="s">
        <v>55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56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2"/>
      <c r="D60" s="43" t="s">
        <v>57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57</v>
      </c>
      <c r="AI60" s="34"/>
      <c r="AJ60" s="34"/>
      <c r="AK60" s="34"/>
      <c r="AL60" s="34"/>
      <c r="AM60" s="43" t="s">
        <v>58</v>
      </c>
      <c r="AN60" s="34"/>
      <c r="AO60" s="34"/>
      <c r="AR60" s="32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2"/>
      <c r="D64" s="41" t="s">
        <v>59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60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2"/>
      <c r="D75" s="43" t="s">
        <v>57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57</v>
      </c>
      <c r="AI75" s="34"/>
      <c r="AJ75" s="34"/>
      <c r="AK75" s="34"/>
      <c r="AL75" s="34"/>
      <c r="AM75" s="43" t="s">
        <v>58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0" t="s">
        <v>61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6" t="s">
        <v>13</v>
      </c>
      <c r="L84" s="3" t="str">
        <f>K5</f>
        <v>20A033</v>
      </c>
      <c r="AR84" s="48"/>
    </row>
    <row r="85" spans="1:91" s="4" customFormat="1" ht="36.950000000000003" customHeight="1">
      <c r="B85" s="49"/>
      <c r="C85" s="50" t="s">
        <v>16</v>
      </c>
      <c r="L85" s="194" t="str">
        <f>K6</f>
        <v>Chodník ul. Antošovická, úsek Na Tabulkách_rev 1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6" t="s">
        <v>20</v>
      </c>
      <c r="L87" s="51" t="str">
        <f>IF(K8="","",K8)</f>
        <v xml:space="preserve"> </v>
      </c>
      <c r="AI87" s="26" t="s">
        <v>22</v>
      </c>
      <c r="AM87" s="196" t="str">
        <f>IF(AN8= "","",AN8)</f>
        <v>2. 7. 2024</v>
      </c>
      <c r="AN87" s="196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6" t="s">
        <v>24</v>
      </c>
      <c r="L89" s="3" t="str">
        <f>IF(E11= "","",E11)</f>
        <v>Stat. m. Ostrava, městský obvod Slezská Ostrava</v>
      </c>
      <c r="AI89" s="26" t="s">
        <v>32</v>
      </c>
      <c r="AM89" s="201" t="str">
        <f>IF(E17="","",E17)</f>
        <v>AWT Rekultivace a.s.</v>
      </c>
      <c r="AN89" s="202"/>
      <c r="AO89" s="202"/>
      <c r="AP89" s="202"/>
      <c r="AR89" s="32"/>
      <c r="AS89" s="197" t="s">
        <v>62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6" t="s">
        <v>30</v>
      </c>
      <c r="L90" s="3" t="str">
        <f>IF(E14= "Vyplň údaj","",E14)</f>
        <v/>
      </c>
      <c r="AI90" s="26" t="s">
        <v>37</v>
      </c>
      <c r="AM90" s="201" t="str">
        <f>IF(E20="","",E20)</f>
        <v>Ing. Kropáčová</v>
      </c>
      <c r="AN90" s="202"/>
      <c r="AO90" s="202"/>
      <c r="AP90" s="202"/>
      <c r="AR90" s="32"/>
      <c r="AS90" s="199"/>
      <c r="AT90" s="200"/>
      <c r="BD90" s="56"/>
    </row>
    <row r="91" spans="1:91" s="1" customFormat="1" ht="10.9" customHeight="1">
      <c r="B91" s="32"/>
      <c r="AR91" s="32"/>
      <c r="AS91" s="199"/>
      <c r="AT91" s="200"/>
      <c r="BD91" s="56"/>
    </row>
    <row r="92" spans="1:91" s="1" customFormat="1" ht="29.25" customHeight="1">
      <c r="B92" s="32"/>
      <c r="C92" s="207" t="s">
        <v>63</v>
      </c>
      <c r="D92" s="204"/>
      <c r="E92" s="204"/>
      <c r="F92" s="204"/>
      <c r="G92" s="204"/>
      <c r="H92" s="57"/>
      <c r="I92" s="205" t="s">
        <v>64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3" t="s">
        <v>65</v>
      </c>
      <c r="AH92" s="204"/>
      <c r="AI92" s="204"/>
      <c r="AJ92" s="204"/>
      <c r="AK92" s="204"/>
      <c r="AL92" s="204"/>
      <c r="AM92" s="204"/>
      <c r="AN92" s="205" t="s">
        <v>66</v>
      </c>
      <c r="AO92" s="204"/>
      <c r="AP92" s="206"/>
      <c r="AQ92" s="58" t="s">
        <v>67</v>
      </c>
      <c r="AR92" s="32"/>
      <c r="AS92" s="59" t="s">
        <v>68</v>
      </c>
      <c r="AT92" s="60" t="s">
        <v>69</v>
      </c>
      <c r="AU92" s="60" t="s">
        <v>70</v>
      </c>
      <c r="AV92" s="60" t="s">
        <v>71</v>
      </c>
      <c r="AW92" s="60" t="s">
        <v>72</v>
      </c>
      <c r="AX92" s="60" t="s">
        <v>73</v>
      </c>
      <c r="AY92" s="60" t="s">
        <v>74</v>
      </c>
      <c r="AZ92" s="60" t="s">
        <v>75</v>
      </c>
      <c r="BA92" s="60" t="s">
        <v>76</v>
      </c>
      <c r="BB92" s="60" t="s">
        <v>77</v>
      </c>
      <c r="BC92" s="60" t="s">
        <v>78</v>
      </c>
      <c r="BD92" s="61" t="s">
        <v>79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80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5">
        <f>ROUND(SUM(AG95:AG96),2)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7" t="s">
        <v>1</v>
      </c>
      <c r="AR94" s="63"/>
      <c r="AS94" s="68">
        <f>ROUND(SUM(AS95:AS96),2)</f>
        <v>0</v>
      </c>
      <c r="AT94" s="69">
        <f>ROUND(SUM(AV94:AW94),2)</f>
        <v>0</v>
      </c>
      <c r="AU94" s="70">
        <f>ROUND(SUM(AU95:AU96),5)</f>
        <v>0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ROUND(SUM(AZ95:AZ96),2)</f>
        <v>0</v>
      </c>
      <c r="BA94" s="69">
        <f>ROUND(SUM(BA95:BA96),2)</f>
        <v>0</v>
      </c>
      <c r="BB94" s="69">
        <f>ROUND(SUM(BB95:BB96),2)</f>
        <v>0</v>
      </c>
      <c r="BC94" s="69">
        <f>ROUND(SUM(BC95:BC96),2)</f>
        <v>0</v>
      </c>
      <c r="BD94" s="71">
        <f>ROUND(SUM(BD95:BD96),2)</f>
        <v>0</v>
      </c>
      <c r="BS94" s="72" t="s">
        <v>81</v>
      </c>
      <c r="BT94" s="72" t="s">
        <v>82</v>
      </c>
      <c r="BU94" s="73" t="s">
        <v>83</v>
      </c>
      <c r="BV94" s="72" t="s">
        <v>84</v>
      </c>
      <c r="BW94" s="72" t="s">
        <v>5</v>
      </c>
      <c r="BX94" s="72" t="s">
        <v>85</v>
      </c>
      <c r="CL94" s="72" t="s">
        <v>1</v>
      </c>
    </row>
    <row r="95" spans="1:91" s="6" customFormat="1" ht="37.5" customHeight="1">
      <c r="A95" s="74" t="s">
        <v>86</v>
      </c>
      <c r="B95" s="75"/>
      <c r="C95" s="76"/>
      <c r="D95" s="208" t="s">
        <v>87</v>
      </c>
      <c r="E95" s="208"/>
      <c r="F95" s="208"/>
      <c r="G95" s="208"/>
      <c r="H95" s="208"/>
      <c r="I95" s="77"/>
      <c r="J95" s="208" t="s">
        <v>88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'20A033_uznatelne - Uznate...'!J30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8" t="s">
        <v>89</v>
      </c>
      <c r="AR95" s="75"/>
      <c r="AS95" s="79">
        <v>0</v>
      </c>
      <c r="AT95" s="80">
        <f>ROUND(SUM(AV95:AW95),2)</f>
        <v>0</v>
      </c>
      <c r="AU95" s="81">
        <f>'20A033_uznatelne - Uznate...'!P122</f>
        <v>0</v>
      </c>
      <c r="AV95" s="80">
        <f>'20A033_uznatelne - Uznate...'!J33</f>
        <v>0</v>
      </c>
      <c r="AW95" s="80">
        <f>'20A033_uznatelne - Uznate...'!J34</f>
        <v>0</v>
      </c>
      <c r="AX95" s="80">
        <f>'20A033_uznatelne - Uznate...'!J35</f>
        <v>0</v>
      </c>
      <c r="AY95" s="80">
        <f>'20A033_uznatelne - Uznate...'!J36</f>
        <v>0</v>
      </c>
      <c r="AZ95" s="80">
        <f>'20A033_uznatelne - Uznate...'!F33</f>
        <v>0</v>
      </c>
      <c r="BA95" s="80">
        <f>'20A033_uznatelne - Uznate...'!F34</f>
        <v>0</v>
      </c>
      <c r="BB95" s="80">
        <f>'20A033_uznatelne - Uznate...'!F35</f>
        <v>0</v>
      </c>
      <c r="BC95" s="80">
        <f>'20A033_uznatelne - Uznate...'!F36</f>
        <v>0</v>
      </c>
      <c r="BD95" s="82">
        <f>'20A033_uznatelne - Uznate...'!F37</f>
        <v>0</v>
      </c>
      <c r="BT95" s="83" t="s">
        <v>90</v>
      </c>
      <c r="BV95" s="83" t="s">
        <v>84</v>
      </c>
      <c r="BW95" s="83" t="s">
        <v>91</v>
      </c>
      <c r="BX95" s="83" t="s">
        <v>5</v>
      </c>
      <c r="CL95" s="83" t="s">
        <v>1</v>
      </c>
      <c r="CM95" s="83" t="s">
        <v>92</v>
      </c>
    </row>
    <row r="96" spans="1:91" s="6" customFormat="1" ht="37.5" customHeight="1">
      <c r="A96" s="74" t="s">
        <v>86</v>
      </c>
      <c r="B96" s="75"/>
      <c r="C96" s="76"/>
      <c r="D96" s="208" t="s">
        <v>93</v>
      </c>
      <c r="E96" s="208"/>
      <c r="F96" s="208"/>
      <c r="G96" s="208"/>
      <c r="H96" s="208"/>
      <c r="I96" s="77"/>
      <c r="J96" s="208" t="s">
        <v>94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'20A033_neuznatelne - Neuz...'!J30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78" t="s">
        <v>89</v>
      </c>
      <c r="AR96" s="75"/>
      <c r="AS96" s="84">
        <v>0</v>
      </c>
      <c r="AT96" s="85">
        <f>ROUND(SUM(AV96:AW96),2)</f>
        <v>0</v>
      </c>
      <c r="AU96" s="86">
        <f>'20A033_neuznatelne - Neuz...'!P120</f>
        <v>0</v>
      </c>
      <c r="AV96" s="85">
        <f>'20A033_neuznatelne - Neuz...'!J33</f>
        <v>0</v>
      </c>
      <c r="AW96" s="85">
        <f>'20A033_neuznatelne - Neuz...'!J34</f>
        <v>0</v>
      </c>
      <c r="AX96" s="85">
        <f>'20A033_neuznatelne - Neuz...'!J35</f>
        <v>0</v>
      </c>
      <c r="AY96" s="85">
        <f>'20A033_neuznatelne - Neuz...'!J36</f>
        <v>0</v>
      </c>
      <c r="AZ96" s="85">
        <f>'20A033_neuznatelne - Neuz...'!F33</f>
        <v>0</v>
      </c>
      <c r="BA96" s="85">
        <f>'20A033_neuznatelne - Neuz...'!F34</f>
        <v>0</v>
      </c>
      <c r="BB96" s="85">
        <f>'20A033_neuznatelne - Neuz...'!F35</f>
        <v>0</v>
      </c>
      <c r="BC96" s="85">
        <f>'20A033_neuznatelne - Neuz...'!F36</f>
        <v>0</v>
      </c>
      <c r="BD96" s="87">
        <f>'20A033_neuznatelne - Neuz...'!F37</f>
        <v>0</v>
      </c>
      <c r="BT96" s="83" t="s">
        <v>90</v>
      </c>
      <c r="BV96" s="83" t="s">
        <v>84</v>
      </c>
      <c r="BW96" s="83" t="s">
        <v>95</v>
      </c>
      <c r="BX96" s="83" t="s">
        <v>5</v>
      </c>
      <c r="CL96" s="83" t="s">
        <v>1</v>
      </c>
      <c r="CM96" s="83" t="s">
        <v>92</v>
      </c>
    </row>
    <row r="97" spans="2:89" ht="11.25">
      <c r="B97" s="19"/>
      <c r="AR97" s="19"/>
    </row>
    <row r="98" spans="2:89" s="1" customFormat="1" ht="30" customHeight="1">
      <c r="B98" s="32"/>
      <c r="C98" s="64" t="s">
        <v>96</v>
      </c>
      <c r="AG98" s="216">
        <f>ROUND(SUM(AG99:AG102), 2)</f>
        <v>0</v>
      </c>
      <c r="AH98" s="216"/>
      <c r="AI98" s="216"/>
      <c r="AJ98" s="216"/>
      <c r="AK98" s="216"/>
      <c r="AL98" s="216"/>
      <c r="AM98" s="216"/>
      <c r="AN98" s="216">
        <f>ROUND(SUM(AN99:AN102), 2)</f>
        <v>0</v>
      </c>
      <c r="AO98" s="216"/>
      <c r="AP98" s="216"/>
      <c r="AQ98" s="88"/>
      <c r="AR98" s="32"/>
      <c r="AS98" s="59" t="s">
        <v>97</v>
      </c>
      <c r="AT98" s="60" t="s">
        <v>98</v>
      </c>
      <c r="AU98" s="60" t="s">
        <v>46</v>
      </c>
      <c r="AV98" s="61" t="s">
        <v>69</v>
      </c>
    </row>
    <row r="99" spans="2:89" s="1" customFormat="1" ht="19.899999999999999" customHeight="1">
      <c r="B99" s="32"/>
      <c r="D99" s="213" t="s">
        <v>99</v>
      </c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G99" s="211">
        <f>ROUND(AG94 * AS99, 2)</f>
        <v>0</v>
      </c>
      <c r="AH99" s="212"/>
      <c r="AI99" s="212"/>
      <c r="AJ99" s="212"/>
      <c r="AK99" s="212"/>
      <c r="AL99" s="212"/>
      <c r="AM99" s="212"/>
      <c r="AN99" s="212">
        <f>ROUND(AG99 + AV99, 2)</f>
        <v>0</v>
      </c>
      <c r="AO99" s="212"/>
      <c r="AP99" s="212"/>
      <c r="AR99" s="32"/>
      <c r="AS99" s="89">
        <v>0</v>
      </c>
      <c r="AT99" s="90" t="s">
        <v>100</v>
      </c>
      <c r="AU99" s="90" t="s">
        <v>47</v>
      </c>
      <c r="AV99" s="91">
        <f>ROUND(IF(AU99="základní",AG99*L32,IF(AU99="snížená",AG99*L33,0)), 2)</f>
        <v>0</v>
      </c>
      <c r="BV99" s="16" t="s">
        <v>101</v>
      </c>
      <c r="BY99" s="92">
        <f>IF(AU99="základní",AV99,0)</f>
        <v>0</v>
      </c>
      <c r="BZ99" s="92">
        <f>IF(AU99="snížená",AV99,0)</f>
        <v>0</v>
      </c>
      <c r="CA99" s="92">
        <v>0</v>
      </c>
      <c r="CB99" s="92">
        <v>0</v>
      </c>
      <c r="CC99" s="92">
        <v>0</v>
      </c>
      <c r="CD99" s="92">
        <f>IF(AU99="základní",AG99,0)</f>
        <v>0</v>
      </c>
      <c r="CE99" s="92">
        <f>IF(AU99="snížená",AG99,0)</f>
        <v>0</v>
      </c>
      <c r="CF99" s="92">
        <f>IF(AU99="zákl. přenesená",AG99,0)</f>
        <v>0</v>
      </c>
      <c r="CG99" s="92">
        <f>IF(AU99="sníž. přenesená",AG99,0)</f>
        <v>0</v>
      </c>
      <c r="CH99" s="92">
        <f>IF(AU99="nulová",AG99,0)</f>
        <v>0</v>
      </c>
      <c r="CI99" s="16">
        <f>IF(AU99="základní",1,IF(AU99="snížená",2,IF(AU99="zákl. přenesená",4,IF(AU99="sníž. přenesená",5,3))))</f>
        <v>1</v>
      </c>
      <c r="CJ99" s="16">
        <f>IF(AT99="stavební čast",1,IF(AT99="investiční čast",2,3))</f>
        <v>1</v>
      </c>
      <c r="CK99" s="16" t="str">
        <f>IF(D99="Vyplň vlastní","","x")</f>
        <v>x</v>
      </c>
    </row>
    <row r="100" spans="2:89" s="1" customFormat="1" ht="19.899999999999999" customHeight="1">
      <c r="B100" s="32"/>
      <c r="D100" s="214" t="s">
        <v>102</v>
      </c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G100" s="211">
        <f>ROUND(AG94 * AS100, 2)</f>
        <v>0</v>
      </c>
      <c r="AH100" s="212"/>
      <c r="AI100" s="212"/>
      <c r="AJ100" s="212"/>
      <c r="AK100" s="212"/>
      <c r="AL100" s="212"/>
      <c r="AM100" s="212"/>
      <c r="AN100" s="212">
        <f>ROUND(AG100 + AV100, 2)</f>
        <v>0</v>
      </c>
      <c r="AO100" s="212"/>
      <c r="AP100" s="212"/>
      <c r="AR100" s="32"/>
      <c r="AS100" s="89">
        <v>0</v>
      </c>
      <c r="AT100" s="90" t="s">
        <v>100</v>
      </c>
      <c r="AU100" s="90" t="s">
        <v>47</v>
      </c>
      <c r="AV100" s="91">
        <f>ROUND(IF(AU100="základní",AG100*L32,IF(AU100="snížená",AG100*L33,0)), 2)</f>
        <v>0</v>
      </c>
      <c r="BV100" s="16" t="s">
        <v>103</v>
      </c>
      <c r="BY100" s="92">
        <f>IF(AU100="základní",AV100,0)</f>
        <v>0</v>
      </c>
      <c r="BZ100" s="92">
        <f>IF(AU100="snížená",AV100,0)</f>
        <v>0</v>
      </c>
      <c r="CA100" s="92">
        <v>0</v>
      </c>
      <c r="CB100" s="92">
        <v>0</v>
      </c>
      <c r="CC100" s="92">
        <v>0</v>
      </c>
      <c r="CD100" s="92">
        <f>IF(AU100="základní",AG100,0)</f>
        <v>0</v>
      </c>
      <c r="CE100" s="92">
        <f>IF(AU100="snížená",AG100,0)</f>
        <v>0</v>
      </c>
      <c r="CF100" s="92">
        <f>IF(AU100="zákl. přenesená",AG100,0)</f>
        <v>0</v>
      </c>
      <c r="CG100" s="92">
        <f>IF(AU100="sníž. přenesená",AG100,0)</f>
        <v>0</v>
      </c>
      <c r="CH100" s="92">
        <f>IF(AU100="nulová",AG100,0)</f>
        <v>0</v>
      </c>
      <c r="CI100" s="16">
        <f>IF(AU100="základní",1,IF(AU100="snížená",2,IF(AU100="zákl. přenesená",4,IF(AU100="sníž. přenesená",5,3))))</f>
        <v>1</v>
      </c>
      <c r="CJ100" s="16">
        <f>IF(AT100="stavební čast",1,IF(AT100="investiční čast",2,3))</f>
        <v>1</v>
      </c>
      <c r="CK100" s="16" t="str">
        <f>IF(D100="Vyplň vlastní","","x")</f>
        <v/>
      </c>
    </row>
    <row r="101" spans="2:89" s="1" customFormat="1" ht="19.899999999999999" customHeight="1">
      <c r="B101" s="32"/>
      <c r="D101" s="214" t="s">
        <v>102</v>
      </c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G101" s="211">
        <f>ROUND(AG94 * AS101, 2)</f>
        <v>0</v>
      </c>
      <c r="AH101" s="212"/>
      <c r="AI101" s="212"/>
      <c r="AJ101" s="212"/>
      <c r="AK101" s="212"/>
      <c r="AL101" s="212"/>
      <c r="AM101" s="212"/>
      <c r="AN101" s="212">
        <f>ROUND(AG101 + AV101, 2)</f>
        <v>0</v>
      </c>
      <c r="AO101" s="212"/>
      <c r="AP101" s="212"/>
      <c r="AR101" s="32"/>
      <c r="AS101" s="89">
        <v>0</v>
      </c>
      <c r="AT101" s="90" t="s">
        <v>100</v>
      </c>
      <c r="AU101" s="90" t="s">
        <v>47</v>
      </c>
      <c r="AV101" s="91">
        <f>ROUND(IF(AU101="základní",AG101*L32,IF(AU101="snížená",AG101*L33,0)), 2)</f>
        <v>0</v>
      </c>
      <c r="BV101" s="16" t="s">
        <v>103</v>
      </c>
      <c r="BY101" s="92">
        <f>IF(AU101="základní",AV101,0)</f>
        <v>0</v>
      </c>
      <c r="BZ101" s="92">
        <f>IF(AU101="snížená",AV101,0)</f>
        <v>0</v>
      </c>
      <c r="CA101" s="92">
        <v>0</v>
      </c>
      <c r="CB101" s="92">
        <v>0</v>
      </c>
      <c r="CC101" s="92">
        <v>0</v>
      </c>
      <c r="CD101" s="92">
        <f>IF(AU101="základní",AG101,0)</f>
        <v>0</v>
      </c>
      <c r="CE101" s="92">
        <f>IF(AU101="snížená",AG101,0)</f>
        <v>0</v>
      </c>
      <c r="CF101" s="92">
        <f>IF(AU101="zákl. přenesená",AG101,0)</f>
        <v>0</v>
      </c>
      <c r="CG101" s="92">
        <f>IF(AU101="sníž. přenesená",AG101,0)</f>
        <v>0</v>
      </c>
      <c r="CH101" s="92">
        <f>IF(AU101="nulová",AG101,0)</f>
        <v>0</v>
      </c>
      <c r="CI101" s="16">
        <f>IF(AU101="základní",1,IF(AU101="snížená",2,IF(AU101="zákl. přenesená",4,IF(AU101="sníž. přenesená",5,3))))</f>
        <v>1</v>
      </c>
      <c r="CJ101" s="16">
        <f>IF(AT101="stavební čast",1,IF(AT101="investiční čast",2,3))</f>
        <v>1</v>
      </c>
      <c r="CK101" s="16" t="str">
        <f>IF(D101="Vyplň vlastní","","x")</f>
        <v/>
      </c>
    </row>
    <row r="102" spans="2:89" s="1" customFormat="1" ht="19.899999999999999" customHeight="1">
      <c r="B102" s="32"/>
      <c r="D102" s="214" t="s">
        <v>102</v>
      </c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G102" s="211">
        <f>ROUND(AG94 * AS102, 2)</f>
        <v>0</v>
      </c>
      <c r="AH102" s="212"/>
      <c r="AI102" s="212"/>
      <c r="AJ102" s="212"/>
      <c r="AK102" s="212"/>
      <c r="AL102" s="212"/>
      <c r="AM102" s="212"/>
      <c r="AN102" s="212">
        <f>ROUND(AG102 + AV102, 2)</f>
        <v>0</v>
      </c>
      <c r="AO102" s="212"/>
      <c r="AP102" s="212"/>
      <c r="AR102" s="32"/>
      <c r="AS102" s="93">
        <v>0</v>
      </c>
      <c r="AT102" s="94" t="s">
        <v>100</v>
      </c>
      <c r="AU102" s="94" t="s">
        <v>47</v>
      </c>
      <c r="AV102" s="95">
        <f>ROUND(IF(AU102="základní",AG102*L32,IF(AU102="snížená",AG102*L33,0)), 2)</f>
        <v>0</v>
      </c>
      <c r="BV102" s="16" t="s">
        <v>103</v>
      </c>
      <c r="BY102" s="92">
        <f>IF(AU102="základní",AV102,0)</f>
        <v>0</v>
      </c>
      <c r="BZ102" s="92">
        <f>IF(AU102="snížená",AV102,0)</f>
        <v>0</v>
      </c>
      <c r="CA102" s="92">
        <v>0</v>
      </c>
      <c r="CB102" s="92">
        <v>0</v>
      </c>
      <c r="CC102" s="92">
        <v>0</v>
      </c>
      <c r="CD102" s="92">
        <f>IF(AU102="základní",AG102,0)</f>
        <v>0</v>
      </c>
      <c r="CE102" s="92">
        <f>IF(AU102="snížená",AG102,0)</f>
        <v>0</v>
      </c>
      <c r="CF102" s="92">
        <f>IF(AU102="zákl. přenesená",AG102,0)</f>
        <v>0</v>
      </c>
      <c r="CG102" s="92">
        <f>IF(AU102="sníž. přenesená",AG102,0)</f>
        <v>0</v>
      </c>
      <c r="CH102" s="92">
        <f>IF(AU102="nulová",AG102,0)</f>
        <v>0</v>
      </c>
      <c r="CI102" s="16">
        <f>IF(AU102="základní",1,IF(AU102="snížená",2,IF(AU102="zákl. přenesená",4,IF(AU102="sníž. přenesená",5,3))))</f>
        <v>1</v>
      </c>
      <c r="CJ102" s="16">
        <f>IF(AT102="stavební čast",1,IF(AT102="investiční čast",2,3))</f>
        <v>1</v>
      </c>
      <c r="CK102" s="16" t="str">
        <f>IF(D102="Vyplň vlastní","","x")</f>
        <v/>
      </c>
    </row>
    <row r="103" spans="2:89" s="1" customFormat="1" ht="10.9" customHeight="1">
      <c r="B103" s="32"/>
      <c r="AR103" s="32"/>
    </row>
    <row r="104" spans="2:89" s="1" customFormat="1" ht="30" customHeight="1">
      <c r="B104" s="32"/>
      <c r="C104" s="96" t="s">
        <v>104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217">
        <f>ROUND(AG94 + AG98, 2)</f>
        <v>0</v>
      </c>
      <c r="AH104" s="217"/>
      <c r="AI104" s="217"/>
      <c r="AJ104" s="217"/>
      <c r="AK104" s="217"/>
      <c r="AL104" s="217"/>
      <c r="AM104" s="217"/>
      <c r="AN104" s="217">
        <f>ROUND(AN94 + AN98, 2)</f>
        <v>0</v>
      </c>
      <c r="AO104" s="217"/>
      <c r="AP104" s="217"/>
      <c r="AQ104" s="97"/>
      <c r="AR104" s="32"/>
    </row>
    <row r="105" spans="2:89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32"/>
    </row>
  </sheetData>
  <sheetProtection algorithmName="SHA-512" hashValue="9vUaN1anPyjVVTC1ORTdmNONC6/odMi/KYZ8bEHI0fxZIh78smyPSL9B6DkMG779CmTdJH2Q5rg4g5Hi1FhVZQ==" saltValue="Wu7cnkWBr/u+fWerCd2B9BJaKdinqGxI4cU7qbxQtlf12SEzSSIHEyaaEwJ6XxbFAx+ZDO7TN/3VT8dnh0jIdQ==" spinCount="100000" sheet="1" objects="1" scenarios="1" formatColumns="0" formatRows="0"/>
  <mergeCells count="64"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  <mergeCell ref="AG104:AM104"/>
    <mergeCell ref="AN104:AP104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L85:AJ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y jsou hodnoty základní, snížená, zákl. přenesená, sníž. přenesená, nulová." sqref="AU98:AU102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8:AT102" xr:uid="{00000000-0002-0000-0000-000001000000}">
      <formula1>"stavební čast, technologická čast, investiční čast"</formula1>
    </dataValidation>
  </dataValidations>
  <hyperlinks>
    <hyperlink ref="A95" location="'20A033_uznatelne - Uznate...'!C2" display="/" xr:uid="{00000000-0004-0000-0000-000000000000}"/>
    <hyperlink ref="A96" location="'20A033_neuznatelne - Neuz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92</v>
      </c>
    </row>
    <row r="4" spans="2:46" ht="24.95" customHeight="1">
      <c r="B4" s="19"/>
      <c r="D4" s="20" t="s">
        <v>105</v>
      </c>
      <c r="L4" s="19"/>
      <c r="M4" s="9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8" t="str">
        <f>'Rekapitulace stavby'!K6</f>
        <v>Chodník ul. Antošovická, úsek Na Tabulkách_rev 1</v>
      </c>
      <c r="F7" s="239"/>
      <c r="G7" s="239"/>
      <c r="H7" s="239"/>
      <c r="L7" s="19"/>
    </row>
    <row r="8" spans="2:46" s="1" customFormat="1" ht="12" customHeight="1">
      <c r="B8" s="32"/>
      <c r="D8" s="26" t="s">
        <v>106</v>
      </c>
      <c r="L8" s="32"/>
    </row>
    <row r="9" spans="2:46" s="1" customFormat="1" ht="16.5" customHeight="1">
      <c r="B9" s="32"/>
      <c r="E9" s="194" t="s">
        <v>107</v>
      </c>
      <c r="F9" s="240"/>
      <c r="G9" s="240"/>
      <c r="H9" s="240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</v>
      </c>
      <c r="I11" s="26" t="s">
        <v>19</v>
      </c>
      <c r="J11" s="24" t="s">
        <v>1</v>
      </c>
      <c r="L11" s="32"/>
    </row>
    <row r="12" spans="2:46" s="1" customFormat="1" ht="12" customHeight="1">
      <c r="B12" s="32"/>
      <c r="D12" s="26" t="s">
        <v>20</v>
      </c>
      <c r="F12" s="24" t="s">
        <v>21</v>
      </c>
      <c r="I12" s="26" t="s">
        <v>22</v>
      </c>
      <c r="J12" s="52" t="str">
        <f>'Rekapitulace stavby'!AN8</f>
        <v>2. 7. 2024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6" t="s">
        <v>24</v>
      </c>
      <c r="I14" s="26" t="s">
        <v>25</v>
      </c>
      <c r="J14" s="24" t="s">
        <v>26</v>
      </c>
      <c r="L14" s="32"/>
    </row>
    <row r="15" spans="2:46" s="1" customFormat="1" ht="18" customHeight="1">
      <c r="B15" s="32"/>
      <c r="E15" s="24" t="s">
        <v>27</v>
      </c>
      <c r="I15" s="26" t="s">
        <v>28</v>
      </c>
      <c r="J15" s="24" t="s">
        <v>29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30</v>
      </c>
      <c r="I17" s="26" t="s">
        <v>25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41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32</v>
      </c>
      <c r="I20" s="26" t="s">
        <v>25</v>
      </c>
      <c r="J20" s="24" t="s">
        <v>33</v>
      </c>
      <c r="L20" s="32"/>
    </row>
    <row r="21" spans="2:12" s="1" customFormat="1" ht="18" customHeight="1">
      <c r="B21" s="32"/>
      <c r="E21" s="24" t="s">
        <v>34</v>
      </c>
      <c r="I21" s="26" t="s">
        <v>28</v>
      </c>
      <c r="J21" s="24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37</v>
      </c>
      <c r="I23" s="26" t="s">
        <v>25</v>
      </c>
      <c r="J23" s="24" t="s">
        <v>1</v>
      </c>
      <c r="L23" s="32"/>
    </row>
    <row r="24" spans="2:12" s="1" customFormat="1" ht="18" customHeight="1">
      <c r="B24" s="32"/>
      <c r="E24" s="24" t="s">
        <v>38</v>
      </c>
      <c r="I24" s="26" t="s">
        <v>28</v>
      </c>
      <c r="J24" s="24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39</v>
      </c>
      <c r="L26" s="32"/>
    </row>
    <row r="27" spans="2:12" s="7" customFormat="1" ht="16.5" customHeight="1">
      <c r="B27" s="99"/>
      <c r="E27" s="226" t="s">
        <v>1</v>
      </c>
      <c r="F27" s="226"/>
      <c r="G27" s="226"/>
      <c r="H27" s="226"/>
      <c r="L27" s="9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100" t="s">
        <v>42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>
      <c r="B33" s="32"/>
      <c r="D33" s="55" t="s">
        <v>46</v>
      </c>
      <c r="E33" s="26" t="s">
        <v>47</v>
      </c>
      <c r="F33" s="101">
        <f>ROUND((SUM(BE122:BE415)),  2)</f>
        <v>0</v>
      </c>
      <c r="I33" s="102">
        <v>0.21</v>
      </c>
      <c r="J33" s="101">
        <f>ROUND(((SUM(BE122:BE415))*I33),  2)</f>
        <v>0</v>
      </c>
      <c r="L33" s="32"/>
    </row>
    <row r="34" spans="2:12" s="1" customFormat="1" ht="14.45" customHeight="1">
      <c r="B34" s="32"/>
      <c r="E34" s="26" t="s">
        <v>48</v>
      </c>
      <c r="F34" s="101">
        <f>ROUND((SUM(BF122:BF415)),  2)</f>
        <v>0</v>
      </c>
      <c r="I34" s="102">
        <v>0.15</v>
      </c>
      <c r="J34" s="101">
        <f>ROUND(((SUM(BF122:BF415))*I34),  2)</f>
        <v>0</v>
      </c>
      <c r="L34" s="32"/>
    </row>
    <row r="35" spans="2:12" s="1" customFormat="1" ht="14.45" hidden="1" customHeight="1">
      <c r="B35" s="32"/>
      <c r="E35" s="26" t="s">
        <v>49</v>
      </c>
      <c r="F35" s="101">
        <f>ROUND((SUM(BG122:BG415)),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6" t="s">
        <v>50</v>
      </c>
      <c r="F36" s="101">
        <f>ROUND((SUM(BH122:BH415)),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6" t="s">
        <v>51</v>
      </c>
      <c r="F37" s="101">
        <f>ROUND((SUM(BI122:BI415)),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103" t="s">
        <v>52</v>
      </c>
      <c r="E39" s="57"/>
      <c r="F39" s="57"/>
      <c r="G39" s="104" t="s">
        <v>53</v>
      </c>
      <c r="H39" s="105" t="s">
        <v>54</v>
      </c>
      <c r="I39" s="57"/>
      <c r="J39" s="106">
        <f>SUM(J30:J37)</f>
        <v>0</v>
      </c>
      <c r="K39" s="107"/>
      <c r="L39" s="32"/>
    </row>
    <row r="40" spans="2:12" s="1" customFormat="1" ht="14.45" customHeight="1">
      <c r="B40" s="32"/>
      <c r="L40" s="32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2"/>
      <c r="D61" s="43" t="s">
        <v>57</v>
      </c>
      <c r="E61" s="34"/>
      <c r="F61" s="108" t="s">
        <v>58</v>
      </c>
      <c r="G61" s="43" t="s">
        <v>57</v>
      </c>
      <c r="H61" s="34"/>
      <c r="I61" s="34"/>
      <c r="J61" s="109" t="s">
        <v>58</v>
      </c>
      <c r="K61" s="34"/>
      <c r="L61" s="32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2"/>
      <c r="D76" s="43" t="s">
        <v>57</v>
      </c>
      <c r="E76" s="34"/>
      <c r="F76" s="108" t="s">
        <v>58</v>
      </c>
      <c r="G76" s="43" t="s">
        <v>57</v>
      </c>
      <c r="H76" s="34"/>
      <c r="I76" s="34"/>
      <c r="J76" s="109" t="s">
        <v>58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0" t="s">
        <v>108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6" t="s">
        <v>16</v>
      </c>
      <c r="L84" s="32"/>
    </row>
    <row r="85" spans="2:47" s="1" customFormat="1" ht="16.5" customHeight="1">
      <c r="B85" s="32"/>
      <c r="E85" s="238" t="str">
        <f>E7</f>
        <v>Chodník ul. Antošovická, úsek Na Tabulkách_rev 1</v>
      </c>
      <c r="F85" s="239"/>
      <c r="G85" s="239"/>
      <c r="H85" s="239"/>
      <c r="L85" s="32"/>
    </row>
    <row r="86" spans="2:47" s="1" customFormat="1" ht="12" customHeight="1">
      <c r="B86" s="32"/>
      <c r="C86" s="26" t="s">
        <v>106</v>
      </c>
      <c r="L86" s="32"/>
    </row>
    <row r="87" spans="2:47" s="1" customFormat="1" ht="16.5" customHeight="1">
      <c r="B87" s="32"/>
      <c r="E87" s="194" t="str">
        <f>E9</f>
        <v>20A033_uznatelne - Uznatelné náklady</v>
      </c>
      <c r="F87" s="240"/>
      <c r="G87" s="240"/>
      <c r="H87" s="24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6" t="s">
        <v>20</v>
      </c>
      <c r="F89" s="24" t="str">
        <f>F12</f>
        <v xml:space="preserve"> </v>
      </c>
      <c r="I89" s="26" t="s">
        <v>22</v>
      </c>
      <c r="J89" s="52" t="str">
        <f>IF(J12="","",J12)</f>
        <v>2. 7. 2024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6" t="s">
        <v>24</v>
      </c>
      <c r="F91" s="24" t="str">
        <f>E15</f>
        <v>Stat. m. Ostrava, městský obvod Slezská Ostrava</v>
      </c>
      <c r="I91" s="26" t="s">
        <v>32</v>
      </c>
      <c r="J91" s="29" t="str">
        <f>E21</f>
        <v>AWT Rekultivace a.s.</v>
      </c>
      <c r="L91" s="32"/>
    </row>
    <row r="92" spans="2:47" s="1" customFormat="1" ht="15.2" customHeight="1">
      <c r="B92" s="32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Kropáčová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109</v>
      </c>
      <c r="D94" s="97"/>
      <c r="E94" s="97"/>
      <c r="F94" s="97"/>
      <c r="G94" s="97"/>
      <c r="H94" s="97"/>
      <c r="I94" s="97"/>
      <c r="J94" s="111" t="s">
        <v>110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111</v>
      </c>
      <c r="J96" s="66">
        <f>J122</f>
        <v>0</v>
      </c>
      <c r="L96" s="32"/>
      <c r="AU96" s="16" t="s">
        <v>112</v>
      </c>
    </row>
    <row r="97" spans="2:12" s="8" customFormat="1" ht="24.95" customHeight="1">
      <c r="B97" s="113"/>
      <c r="D97" s="114" t="s">
        <v>113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2:12" s="9" customFormat="1" ht="19.899999999999999" customHeight="1">
      <c r="B98" s="117"/>
      <c r="D98" s="118" t="s">
        <v>114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2:12" s="9" customFormat="1" ht="19.899999999999999" customHeight="1">
      <c r="B99" s="117"/>
      <c r="D99" s="118" t="s">
        <v>115</v>
      </c>
      <c r="E99" s="119"/>
      <c r="F99" s="119"/>
      <c r="G99" s="119"/>
      <c r="H99" s="119"/>
      <c r="I99" s="119"/>
      <c r="J99" s="120">
        <f>J305</f>
        <v>0</v>
      </c>
      <c r="L99" s="117"/>
    </row>
    <row r="100" spans="2:12" s="9" customFormat="1" ht="19.899999999999999" customHeight="1">
      <c r="B100" s="117"/>
      <c r="D100" s="118" t="s">
        <v>116</v>
      </c>
      <c r="E100" s="119"/>
      <c r="F100" s="119"/>
      <c r="G100" s="119"/>
      <c r="H100" s="119"/>
      <c r="I100" s="119"/>
      <c r="J100" s="120">
        <f>J325</f>
        <v>0</v>
      </c>
      <c r="L100" s="117"/>
    </row>
    <row r="101" spans="2:12" s="9" customFormat="1" ht="19.899999999999999" customHeight="1">
      <c r="B101" s="117"/>
      <c r="D101" s="118" t="s">
        <v>117</v>
      </c>
      <c r="E101" s="119"/>
      <c r="F101" s="119"/>
      <c r="G101" s="119"/>
      <c r="H101" s="119"/>
      <c r="I101" s="119"/>
      <c r="J101" s="120">
        <f>J375</f>
        <v>0</v>
      </c>
      <c r="L101" s="117"/>
    </row>
    <row r="102" spans="2:12" s="9" customFormat="1" ht="19.899999999999999" customHeight="1">
      <c r="B102" s="117"/>
      <c r="D102" s="118" t="s">
        <v>118</v>
      </c>
      <c r="E102" s="119"/>
      <c r="F102" s="119"/>
      <c r="G102" s="119"/>
      <c r="H102" s="119"/>
      <c r="I102" s="119"/>
      <c r="J102" s="120">
        <f>J413</f>
        <v>0</v>
      </c>
      <c r="L102" s="117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0" t="s">
        <v>119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6" t="s">
        <v>16</v>
      </c>
      <c r="L111" s="32"/>
    </row>
    <row r="112" spans="2:12" s="1" customFormat="1" ht="16.5" customHeight="1">
      <c r="B112" s="32"/>
      <c r="E112" s="238" t="str">
        <f>E7</f>
        <v>Chodník ul. Antošovická, úsek Na Tabulkách_rev 1</v>
      </c>
      <c r="F112" s="239"/>
      <c r="G112" s="239"/>
      <c r="H112" s="239"/>
      <c r="L112" s="32"/>
    </row>
    <row r="113" spans="2:65" s="1" customFormat="1" ht="12" customHeight="1">
      <c r="B113" s="32"/>
      <c r="C113" s="26" t="s">
        <v>106</v>
      </c>
      <c r="L113" s="32"/>
    </row>
    <row r="114" spans="2:65" s="1" customFormat="1" ht="16.5" customHeight="1">
      <c r="B114" s="32"/>
      <c r="E114" s="194" t="str">
        <f>E9</f>
        <v>20A033_uznatelne - Uznatelné náklady</v>
      </c>
      <c r="F114" s="240"/>
      <c r="G114" s="240"/>
      <c r="H114" s="240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6" t="s">
        <v>20</v>
      </c>
      <c r="F116" s="24" t="str">
        <f>F12</f>
        <v xml:space="preserve"> </v>
      </c>
      <c r="I116" s="26" t="s">
        <v>22</v>
      </c>
      <c r="J116" s="52" t="str">
        <f>IF(J12="","",J12)</f>
        <v>2. 7. 2024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6" t="s">
        <v>24</v>
      </c>
      <c r="F118" s="24" t="str">
        <f>E15</f>
        <v>Stat. m. Ostrava, městský obvod Slezská Ostrava</v>
      </c>
      <c r="I118" s="26" t="s">
        <v>32</v>
      </c>
      <c r="J118" s="29" t="str">
        <f>E21</f>
        <v>AWT Rekultivace a.s.</v>
      </c>
      <c r="L118" s="32"/>
    </row>
    <row r="119" spans="2:65" s="1" customFormat="1" ht="15.2" customHeight="1">
      <c r="B119" s="32"/>
      <c r="C119" s="26" t="s">
        <v>30</v>
      </c>
      <c r="F119" s="24" t="str">
        <f>IF(E18="","",E18)</f>
        <v>Vyplň údaj</v>
      </c>
      <c r="I119" s="26" t="s">
        <v>37</v>
      </c>
      <c r="J119" s="29" t="str">
        <f>E24</f>
        <v>Ing. Kropáčová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1"/>
      <c r="C121" s="122" t="s">
        <v>120</v>
      </c>
      <c r="D121" s="123" t="s">
        <v>67</v>
      </c>
      <c r="E121" s="123" t="s">
        <v>63</v>
      </c>
      <c r="F121" s="123" t="s">
        <v>64</v>
      </c>
      <c r="G121" s="123" t="s">
        <v>121</v>
      </c>
      <c r="H121" s="123" t="s">
        <v>122</v>
      </c>
      <c r="I121" s="123" t="s">
        <v>123</v>
      </c>
      <c r="J121" s="124" t="s">
        <v>110</v>
      </c>
      <c r="K121" s="125" t="s">
        <v>124</v>
      </c>
      <c r="L121" s="121"/>
      <c r="M121" s="59" t="s">
        <v>1</v>
      </c>
      <c r="N121" s="60" t="s">
        <v>46</v>
      </c>
      <c r="O121" s="60" t="s">
        <v>125</v>
      </c>
      <c r="P121" s="60" t="s">
        <v>126</v>
      </c>
      <c r="Q121" s="60" t="s">
        <v>127</v>
      </c>
      <c r="R121" s="60" t="s">
        <v>128</v>
      </c>
      <c r="S121" s="60" t="s">
        <v>129</v>
      </c>
      <c r="T121" s="61" t="s">
        <v>130</v>
      </c>
    </row>
    <row r="122" spans="2:65" s="1" customFormat="1" ht="22.9" customHeight="1">
      <c r="B122" s="32"/>
      <c r="C122" s="64" t="s">
        <v>131</v>
      </c>
      <c r="J122" s="126">
        <f>BK122</f>
        <v>0</v>
      </c>
      <c r="L122" s="32"/>
      <c r="M122" s="62"/>
      <c r="N122" s="53"/>
      <c r="O122" s="53"/>
      <c r="P122" s="127">
        <f>P123</f>
        <v>0</v>
      </c>
      <c r="Q122" s="53"/>
      <c r="R122" s="127">
        <f>R123</f>
        <v>4057.04882</v>
      </c>
      <c r="S122" s="53"/>
      <c r="T122" s="128">
        <f>T123</f>
        <v>0</v>
      </c>
      <c r="AT122" s="16" t="s">
        <v>81</v>
      </c>
      <c r="AU122" s="16" t="s">
        <v>112</v>
      </c>
      <c r="BK122" s="129">
        <f>BK123</f>
        <v>0</v>
      </c>
    </row>
    <row r="123" spans="2:65" s="11" customFormat="1" ht="25.9" customHeight="1">
      <c r="B123" s="130"/>
      <c r="D123" s="131" t="s">
        <v>81</v>
      </c>
      <c r="E123" s="132" t="s">
        <v>132</v>
      </c>
      <c r="F123" s="132" t="s">
        <v>133</v>
      </c>
      <c r="I123" s="133"/>
      <c r="J123" s="134">
        <f>BK123</f>
        <v>0</v>
      </c>
      <c r="L123" s="130"/>
      <c r="M123" s="135"/>
      <c r="P123" s="136">
        <f>P124+P305+P325+P375+P413</f>
        <v>0</v>
      </c>
      <c r="R123" s="136">
        <f>R124+R305+R325+R375+R413</f>
        <v>4057.04882</v>
      </c>
      <c r="T123" s="137">
        <f>T124+T305+T325+T375+T413</f>
        <v>0</v>
      </c>
      <c r="AR123" s="131" t="s">
        <v>90</v>
      </c>
      <c r="AT123" s="138" t="s">
        <v>81</v>
      </c>
      <c r="AU123" s="138" t="s">
        <v>82</v>
      </c>
      <c r="AY123" s="131" t="s">
        <v>134</v>
      </c>
      <c r="BK123" s="139">
        <f>BK124+BK305+BK325+BK375+BK413</f>
        <v>0</v>
      </c>
    </row>
    <row r="124" spans="2:65" s="11" customFormat="1" ht="22.9" customHeight="1">
      <c r="B124" s="130"/>
      <c r="D124" s="131" t="s">
        <v>81</v>
      </c>
      <c r="E124" s="140" t="s">
        <v>135</v>
      </c>
      <c r="F124" s="140" t="s">
        <v>136</v>
      </c>
      <c r="I124" s="133"/>
      <c r="J124" s="141">
        <f>BK124</f>
        <v>0</v>
      </c>
      <c r="L124" s="130"/>
      <c r="M124" s="135"/>
      <c r="P124" s="136">
        <f>SUM(P125:P304)</f>
        <v>0</v>
      </c>
      <c r="R124" s="136">
        <f>SUM(R125:R304)</f>
        <v>0.98050999999999999</v>
      </c>
      <c r="T124" s="137">
        <f>SUM(T125:T304)</f>
        <v>0</v>
      </c>
      <c r="AR124" s="131" t="s">
        <v>90</v>
      </c>
      <c r="AT124" s="138" t="s">
        <v>81</v>
      </c>
      <c r="AU124" s="138" t="s">
        <v>90</v>
      </c>
      <c r="AY124" s="131" t="s">
        <v>134</v>
      </c>
      <c r="BK124" s="139">
        <f>SUM(BK125:BK304)</f>
        <v>0</v>
      </c>
    </row>
    <row r="125" spans="2:65" s="1" customFormat="1" ht="21.75" customHeight="1">
      <c r="B125" s="32"/>
      <c r="C125" s="142" t="s">
        <v>90</v>
      </c>
      <c r="D125" s="142" t="s">
        <v>137</v>
      </c>
      <c r="E125" s="143" t="s">
        <v>138</v>
      </c>
      <c r="F125" s="144" t="s">
        <v>139</v>
      </c>
      <c r="G125" s="145" t="s">
        <v>140</v>
      </c>
      <c r="H125" s="146">
        <v>40</v>
      </c>
      <c r="I125" s="147"/>
      <c r="J125" s="148">
        <f>ROUND(I125*H125,2)</f>
        <v>0</v>
      </c>
      <c r="K125" s="149"/>
      <c r="L125" s="32"/>
      <c r="M125" s="150" t="s">
        <v>1</v>
      </c>
      <c r="N125" s="151" t="s">
        <v>47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54" t="s">
        <v>141</v>
      </c>
      <c r="AT125" s="154" t="s">
        <v>137</v>
      </c>
      <c r="AU125" s="154" t="s">
        <v>92</v>
      </c>
      <c r="AY125" s="16" t="s">
        <v>134</v>
      </c>
      <c r="BE125" s="92">
        <f>IF(N125="základní",J125,0)</f>
        <v>0</v>
      </c>
      <c r="BF125" s="92">
        <f>IF(N125="snížená",J125,0)</f>
        <v>0</v>
      </c>
      <c r="BG125" s="92">
        <f>IF(N125="zákl. přenesená",J125,0)</f>
        <v>0</v>
      </c>
      <c r="BH125" s="92">
        <f>IF(N125="sníž. přenesená",J125,0)</f>
        <v>0</v>
      </c>
      <c r="BI125" s="92">
        <f>IF(N125="nulová",J125,0)</f>
        <v>0</v>
      </c>
      <c r="BJ125" s="16" t="s">
        <v>90</v>
      </c>
      <c r="BK125" s="92">
        <f>ROUND(I125*H125,2)</f>
        <v>0</v>
      </c>
      <c r="BL125" s="16" t="s">
        <v>141</v>
      </c>
      <c r="BM125" s="154" t="s">
        <v>142</v>
      </c>
    </row>
    <row r="126" spans="2:65" s="1" customFormat="1" ht="11.25">
      <c r="B126" s="32"/>
      <c r="D126" s="155" t="s">
        <v>143</v>
      </c>
      <c r="F126" s="156" t="s">
        <v>139</v>
      </c>
      <c r="I126" s="157"/>
      <c r="L126" s="32"/>
      <c r="M126" s="158"/>
      <c r="T126" s="56"/>
      <c r="AT126" s="16" t="s">
        <v>143</v>
      </c>
      <c r="AU126" s="16" t="s">
        <v>92</v>
      </c>
    </row>
    <row r="127" spans="2:65" s="1" customFormat="1" ht="29.25">
      <c r="B127" s="32"/>
      <c r="D127" s="155" t="s">
        <v>144</v>
      </c>
      <c r="F127" s="159" t="s">
        <v>145</v>
      </c>
      <c r="I127" s="157"/>
      <c r="L127" s="32"/>
      <c r="M127" s="158"/>
      <c r="T127" s="56"/>
      <c r="AT127" s="16" t="s">
        <v>144</v>
      </c>
      <c r="AU127" s="16" t="s">
        <v>92</v>
      </c>
    </row>
    <row r="128" spans="2:65" s="1" customFormat="1" ht="16.5" customHeight="1">
      <c r="B128" s="32"/>
      <c r="C128" s="142" t="s">
        <v>92</v>
      </c>
      <c r="D128" s="142" t="s">
        <v>137</v>
      </c>
      <c r="E128" s="143" t="s">
        <v>146</v>
      </c>
      <c r="F128" s="144" t="s">
        <v>147</v>
      </c>
      <c r="G128" s="145" t="s">
        <v>148</v>
      </c>
      <c r="H128" s="146">
        <v>10</v>
      </c>
      <c r="I128" s="147"/>
      <c r="J128" s="148">
        <f>ROUND(I128*H128,2)</f>
        <v>0</v>
      </c>
      <c r="K128" s="149"/>
      <c r="L128" s="32"/>
      <c r="M128" s="150" t="s">
        <v>1</v>
      </c>
      <c r="N128" s="151" t="s">
        <v>47</v>
      </c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AR128" s="154" t="s">
        <v>141</v>
      </c>
      <c r="AT128" s="154" t="s">
        <v>137</v>
      </c>
      <c r="AU128" s="154" t="s">
        <v>92</v>
      </c>
      <c r="AY128" s="16" t="s">
        <v>134</v>
      </c>
      <c r="BE128" s="92">
        <f>IF(N128="základní",J128,0)</f>
        <v>0</v>
      </c>
      <c r="BF128" s="92">
        <f>IF(N128="snížená",J128,0)</f>
        <v>0</v>
      </c>
      <c r="BG128" s="92">
        <f>IF(N128="zákl. přenesená",J128,0)</f>
        <v>0</v>
      </c>
      <c r="BH128" s="92">
        <f>IF(N128="sníž. přenesená",J128,0)</f>
        <v>0</v>
      </c>
      <c r="BI128" s="92">
        <f>IF(N128="nulová",J128,0)</f>
        <v>0</v>
      </c>
      <c r="BJ128" s="16" t="s">
        <v>90</v>
      </c>
      <c r="BK128" s="92">
        <f>ROUND(I128*H128,2)</f>
        <v>0</v>
      </c>
      <c r="BL128" s="16" t="s">
        <v>141</v>
      </c>
      <c r="BM128" s="154" t="s">
        <v>149</v>
      </c>
    </row>
    <row r="129" spans="2:65" s="1" customFormat="1" ht="11.25">
      <c r="B129" s="32"/>
      <c r="D129" s="155" t="s">
        <v>143</v>
      </c>
      <c r="F129" s="156" t="s">
        <v>147</v>
      </c>
      <c r="I129" s="157"/>
      <c r="L129" s="32"/>
      <c r="M129" s="158"/>
      <c r="T129" s="56"/>
      <c r="AT129" s="16" t="s">
        <v>143</v>
      </c>
      <c r="AU129" s="16" t="s">
        <v>92</v>
      </c>
    </row>
    <row r="130" spans="2:65" s="1" customFormat="1" ht="24.2" customHeight="1">
      <c r="B130" s="32"/>
      <c r="C130" s="142" t="s">
        <v>150</v>
      </c>
      <c r="D130" s="142" t="s">
        <v>137</v>
      </c>
      <c r="E130" s="143" t="s">
        <v>151</v>
      </c>
      <c r="F130" s="144" t="s">
        <v>152</v>
      </c>
      <c r="G130" s="145" t="s">
        <v>153</v>
      </c>
      <c r="H130" s="146">
        <v>243</v>
      </c>
      <c r="I130" s="147"/>
      <c r="J130" s="148">
        <f>ROUND(I130*H130,2)</f>
        <v>0</v>
      </c>
      <c r="K130" s="149"/>
      <c r="L130" s="32"/>
      <c r="M130" s="150" t="s">
        <v>1</v>
      </c>
      <c r="N130" s="151" t="s">
        <v>47</v>
      </c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AR130" s="154" t="s">
        <v>141</v>
      </c>
      <c r="AT130" s="154" t="s">
        <v>137</v>
      </c>
      <c r="AU130" s="154" t="s">
        <v>92</v>
      </c>
      <c r="AY130" s="16" t="s">
        <v>134</v>
      </c>
      <c r="BE130" s="92">
        <f>IF(N130="základní",J130,0)</f>
        <v>0</v>
      </c>
      <c r="BF130" s="92">
        <f>IF(N130="snížená",J130,0)</f>
        <v>0</v>
      </c>
      <c r="BG130" s="92">
        <f>IF(N130="zákl. přenesená",J130,0)</f>
        <v>0</v>
      </c>
      <c r="BH130" s="92">
        <f>IF(N130="sníž. přenesená",J130,0)</f>
        <v>0</v>
      </c>
      <c r="BI130" s="92">
        <f>IF(N130="nulová",J130,0)</f>
        <v>0</v>
      </c>
      <c r="BJ130" s="16" t="s">
        <v>90</v>
      </c>
      <c r="BK130" s="92">
        <f>ROUND(I130*H130,2)</f>
        <v>0</v>
      </c>
      <c r="BL130" s="16" t="s">
        <v>141</v>
      </c>
      <c r="BM130" s="154" t="s">
        <v>154</v>
      </c>
    </row>
    <row r="131" spans="2:65" s="1" customFormat="1" ht="11.25">
      <c r="B131" s="32"/>
      <c r="D131" s="155" t="s">
        <v>143</v>
      </c>
      <c r="F131" s="156" t="s">
        <v>152</v>
      </c>
      <c r="I131" s="157"/>
      <c r="L131" s="32"/>
      <c r="M131" s="158"/>
      <c r="T131" s="56"/>
      <c r="AT131" s="16" t="s">
        <v>143</v>
      </c>
      <c r="AU131" s="16" t="s">
        <v>92</v>
      </c>
    </row>
    <row r="132" spans="2:65" s="12" customFormat="1" ht="11.25">
      <c r="B132" s="160"/>
      <c r="D132" s="155" t="s">
        <v>155</v>
      </c>
      <c r="E132" s="161" t="s">
        <v>1</v>
      </c>
      <c r="F132" s="162" t="s">
        <v>156</v>
      </c>
      <c r="H132" s="163">
        <v>243</v>
      </c>
      <c r="I132" s="164"/>
      <c r="L132" s="160"/>
      <c r="M132" s="165"/>
      <c r="T132" s="166"/>
      <c r="AT132" s="161" t="s">
        <v>155</v>
      </c>
      <c r="AU132" s="161" t="s">
        <v>92</v>
      </c>
      <c r="AV132" s="12" t="s">
        <v>92</v>
      </c>
      <c r="AW132" s="12" t="s">
        <v>36</v>
      </c>
      <c r="AX132" s="12" t="s">
        <v>90</v>
      </c>
      <c r="AY132" s="161" t="s">
        <v>134</v>
      </c>
    </row>
    <row r="133" spans="2:65" s="1" customFormat="1" ht="21.75" customHeight="1">
      <c r="B133" s="32"/>
      <c r="C133" s="142" t="s">
        <v>141</v>
      </c>
      <c r="D133" s="142" t="s">
        <v>137</v>
      </c>
      <c r="E133" s="143" t="s">
        <v>157</v>
      </c>
      <c r="F133" s="144" t="s">
        <v>158</v>
      </c>
      <c r="G133" s="145" t="s">
        <v>159</v>
      </c>
      <c r="H133" s="146">
        <v>461.7</v>
      </c>
      <c r="I133" s="147"/>
      <c r="J133" s="148">
        <f>ROUND(I133*H133,2)</f>
        <v>0</v>
      </c>
      <c r="K133" s="149"/>
      <c r="L133" s="32"/>
      <c r="M133" s="150" t="s">
        <v>1</v>
      </c>
      <c r="N133" s="151" t="s">
        <v>47</v>
      </c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53">
        <f>S133*H133</f>
        <v>0</v>
      </c>
      <c r="AR133" s="154" t="s">
        <v>141</v>
      </c>
      <c r="AT133" s="154" t="s">
        <v>137</v>
      </c>
      <c r="AU133" s="154" t="s">
        <v>92</v>
      </c>
      <c r="AY133" s="16" t="s">
        <v>134</v>
      </c>
      <c r="BE133" s="92">
        <f>IF(N133="základní",J133,0)</f>
        <v>0</v>
      </c>
      <c r="BF133" s="92">
        <f>IF(N133="snížená",J133,0)</f>
        <v>0</v>
      </c>
      <c r="BG133" s="92">
        <f>IF(N133="zákl. přenesená",J133,0)</f>
        <v>0</v>
      </c>
      <c r="BH133" s="92">
        <f>IF(N133="sníž. přenesená",J133,0)</f>
        <v>0</v>
      </c>
      <c r="BI133" s="92">
        <f>IF(N133="nulová",J133,0)</f>
        <v>0</v>
      </c>
      <c r="BJ133" s="16" t="s">
        <v>90</v>
      </c>
      <c r="BK133" s="92">
        <f>ROUND(I133*H133,2)</f>
        <v>0</v>
      </c>
      <c r="BL133" s="16" t="s">
        <v>141</v>
      </c>
      <c r="BM133" s="154" t="s">
        <v>160</v>
      </c>
    </row>
    <row r="134" spans="2:65" s="1" customFormat="1" ht="11.25">
      <c r="B134" s="32"/>
      <c r="D134" s="155" t="s">
        <v>143</v>
      </c>
      <c r="F134" s="156" t="s">
        <v>158</v>
      </c>
      <c r="I134" s="157"/>
      <c r="L134" s="32"/>
      <c r="M134" s="158"/>
      <c r="T134" s="56"/>
      <c r="AT134" s="16" t="s">
        <v>143</v>
      </c>
      <c r="AU134" s="16" t="s">
        <v>92</v>
      </c>
    </row>
    <row r="135" spans="2:65" s="12" customFormat="1" ht="11.25">
      <c r="B135" s="160"/>
      <c r="D135" s="155" t="s">
        <v>155</v>
      </c>
      <c r="E135" s="161" t="s">
        <v>1</v>
      </c>
      <c r="F135" s="162" t="s">
        <v>161</v>
      </c>
      <c r="H135" s="163">
        <v>461.7</v>
      </c>
      <c r="I135" s="164"/>
      <c r="L135" s="160"/>
      <c r="M135" s="165"/>
      <c r="T135" s="166"/>
      <c r="AT135" s="161" t="s">
        <v>155</v>
      </c>
      <c r="AU135" s="161" t="s">
        <v>92</v>
      </c>
      <c r="AV135" s="12" t="s">
        <v>92</v>
      </c>
      <c r="AW135" s="12" t="s">
        <v>36</v>
      </c>
      <c r="AX135" s="12" t="s">
        <v>90</v>
      </c>
      <c r="AY135" s="161" t="s">
        <v>134</v>
      </c>
    </row>
    <row r="136" spans="2:65" s="1" customFormat="1" ht="24.2" customHeight="1">
      <c r="B136" s="32"/>
      <c r="C136" s="142" t="s">
        <v>162</v>
      </c>
      <c r="D136" s="142" t="s">
        <v>137</v>
      </c>
      <c r="E136" s="143" t="s">
        <v>163</v>
      </c>
      <c r="F136" s="144" t="s">
        <v>164</v>
      </c>
      <c r="G136" s="145" t="s">
        <v>159</v>
      </c>
      <c r="H136" s="146">
        <v>6925.5</v>
      </c>
      <c r="I136" s="147"/>
      <c r="J136" s="148">
        <f>ROUND(I136*H136,2)</f>
        <v>0</v>
      </c>
      <c r="K136" s="149"/>
      <c r="L136" s="32"/>
      <c r="M136" s="150" t="s">
        <v>1</v>
      </c>
      <c r="N136" s="151" t="s">
        <v>47</v>
      </c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AR136" s="154" t="s">
        <v>141</v>
      </c>
      <c r="AT136" s="154" t="s">
        <v>137</v>
      </c>
      <c r="AU136" s="154" t="s">
        <v>92</v>
      </c>
      <c r="AY136" s="16" t="s">
        <v>134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16" t="s">
        <v>90</v>
      </c>
      <c r="BK136" s="92">
        <f>ROUND(I136*H136,2)</f>
        <v>0</v>
      </c>
      <c r="BL136" s="16" t="s">
        <v>141</v>
      </c>
      <c r="BM136" s="154" t="s">
        <v>165</v>
      </c>
    </row>
    <row r="137" spans="2:65" s="1" customFormat="1" ht="11.25">
      <c r="B137" s="32"/>
      <c r="D137" s="155" t="s">
        <v>143</v>
      </c>
      <c r="F137" s="156" t="s">
        <v>164</v>
      </c>
      <c r="I137" s="157"/>
      <c r="L137" s="32"/>
      <c r="M137" s="158"/>
      <c r="T137" s="56"/>
      <c r="AT137" s="16" t="s">
        <v>143</v>
      </c>
      <c r="AU137" s="16" t="s">
        <v>92</v>
      </c>
    </row>
    <row r="138" spans="2:65" s="12" customFormat="1" ht="11.25">
      <c r="B138" s="160"/>
      <c r="D138" s="155" t="s">
        <v>155</v>
      </c>
      <c r="E138" s="161" t="s">
        <v>1</v>
      </c>
      <c r="F138" s="162" t="s">
        <v>166</v>
      </c>
      <c r="H138" s="163">
        <v>6925.5</v>
      </c>
      <c r="I138" s="164"/>
      <c r="L138" s="160"/>
      <c r="M138" s="165"/>
      <c r="T138" s="166"/>
      <c r="AT138" s="161" t="s">
        <v>155</v>
      </c>
      <c r="AU138" s="161" t="s">
        <v>92</v>
      </c>
      <c r="AV138" s="12" t="s">
        <v>92</v>
      </c>
      <c r="AW138" s="12" t="s">
        <v>36</v>
      </c>
      <c r="AX138" s="12" t="s">
        <v>82</v>
      </c>
      <c r="AY138" s="161" t="s">
        <v>134</v>
      </c>
    </row>
    <row r="139" spans="2:65" s="13" customFormat="1" ht="11.25">
      <c r="B139" s="167"/>
      <c r="D139" s="155" t="s">
        <v>155</v>
      </c>
      <c r="E139" s="168" t="s">
        <v>1</v>
      </c>
      <c r="F139" s="169" t="s">
        <v>167</v>
      </c>
      <c r="H139" s="170">
        <v>6925.5</v>
      </c>
      <c r="I139" s="171"/>
      <c r="L139" s="167"/>
      <c r="M139" s="172"/>
      <c r="T139" s="173"/>
      <c r="AT139" s="168" t="s">
        <v>155</v>
      </c>
      <c r="AU139" s="168" t="s">
        <v>92</v>
      </c>
      <c r="AV139" s="13" t="s">
        <v>141</v>
      </c>
      <c r="AW139" s="13" t="s">
        <v>36</v>
      </c>
      <c r="AX139" s="13" t="s">
        <v>90</v>
      </c>
      <c r="AY139" s="168" t="s">
        <v>134</v>
      </c>
    </row>
    <row r="140" spans="2:65" s="1" customFormat="1" ht="24.2" customHeight="1">
      <c r="B140" s="32"/>
      <c r="C140" s="142" t="s">
        <v>168</v>
      </c>
      <c r="D140" s="142" t="s">
        <v>137</v>
      </c>
      <c r="E140" s="143" t="s">
        <v>169</v>
      </c>
      <c r="F140" s="144" t="s">
        <v>170</v>
      </c>
      <c r="G140" s="145" t="s">
        <v>159</v>
      </c>
      <c r="H140" s="146">
        <v>461.7</v>
      </c>
      <c r="I140" s="147"/>
      <c r="J140" s="148">
        <f>ROUND(I140*H140,2)</f>
        <v>0</v>
      </c>
      <c r="K140" s="149"/>
      <c r="L140" s="32"/>
      <c r="M140" s="150" t="s">
        <v>1</v>
      </c>
      <c r="N140" s="151" t="s">
        <v>47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AR140" s="154" t="s">
        <v>141</v>
      </c>
      <c r="AT140" s="154" t="s">
        <v>137</v>
      </c>
      <c r="AU140" s="154" t="s">
        <v>92</v>
      </c>
      <c r="AY140" s="16" t="s">
        <v>134</v>
      </c>
      <c r="BE140" s="92">
        <f>IF(N140="základní",J140,0)</f>
        <v>0</v>
      </c>
      <c r="BF140" s="92">
        <f>IF(N140="snížená",J140,0)</f>
        <v>0</v>
      </c>
      <c r="BG140" s="92">
        <f>IF(N140="zákl. přenesená",J140,0)</f>
        <v>0</v>
      </c>
      <c r="BH140" s="92">
        <f>IF(N140="sníž. přenesená",J140,0)</f>
        <v>0</v>
      </c>
      <c r="BI140" s="92">
        <f>IF(N140="nulová",J140,0)</f>
        <v>0</v>
      </c>
      <c r="BJ140" s="16" t="s">
        <v>90</v>
      </c>
      <c r="BK140" s="92">
        <f>ROUND(I140*H140,2)</f>
        <v>0</v>
      </c>
      <c r="BL140" s="16" t="s">
        <v>141</v>
      </c>
      <c r="BM140" s="154" t="s">
        <v>171</v>
      </c>
    </row>
    <row r="141" spans="2:65" s="1" customFormat="1" ht="11.25">
      <c r="B141" s="32"/>
      <c r="D141" s="155" t="s">
        <v>143</v>
      </c>
      <c r="F141" s="156" t="s">
        <v>170</v>
      </c>
      <c r="I141" s="157"/>
      <c r="L141" s="32"/>
      <c r="M141" s="158"/>
      <c r="T141" s="56"/>
      <c r="AT141" s="16" t="s">
        <v>143</v>
      </c>
      <c r="AU141" s="16" t="s">
        <v>92</v>
      </c>
    </row>
    <row r="142" spans="2:65" s="12" customFormat="1" ht="11.25">
      <c r="B142" s="160"/>
      <c r="D142" s="155" t="s">
        <v>155</v>
      </c>
      <c r="E142" s="161" t="s">
        <v>1</v>
      </c>
      <c r="F142" s="162" t="s">
        <v>161</v>
      </c>
      <c r="H142" s="163">
        <v>461.7</v>
      </c>
      <c r="I142" s="164"/>
      <c r="L142" s="160"/>
      <c r="M142" s="165"/>
      <c r="T142" s="166"/>
      <c r="AT142" s="161" t="s">
        <v>155</v>
      </c>
      <c r="AU142" s="161" t="s">
        <v>92</v>
      </c>
      <c r="AV142" s="12" t="s">
        <v>92</v>
      </c>
      <c r="AW142" s="12" t="s">
        <v>36</v>
      </c>
      <c r="AX142" s="12" t="s">
        <v>90</v>
      </c>
      <c r="AY142" s="161" t="s">
        <v>134</v>
      </c>
    </row>
    <row r="143" spans="2:65" s="1" customFormat="1" ht="44.25" customHeight="1">
      <c r="B143" s="32"/>
      <c r="C143" s="142" t="s">
        <v>172</v>
      </c>
      <c r="D143" s="142" t="s">
        <v>137</v>
      </c>
      <c r="E143" s="143" t="s">
        <v>173</v>
      </c>
      <c r="F143" s="144" t="s">
        <v>174</v>
      </c>
      <c r="G143" s="145" t="s">
        <v>159</v>
      </c>
      <c r="H143" s="146">
        <v>461.7</v>
      </c>
      <c r="I143" s="147"/>
      <c r="J143" s="148">
        <f>ROUND(I143*H143,2)</f>
        <v>0</v>
      </c>
      <c r="K143" s="149"/>
      <c r="L143" s="32"/>
      <c r="M143" s="150" t="s">
        <v>1</v>
      </c>
      <c r="N143" s="151" t="s">
        <v>47</v>
      </c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AR143" s="154" t="s">
        <v>141</v>
      </c>
      <c r="AT143" s="154" t="s">
        <v>137</v>
      </c>
      <c r="AU143" s="154" t="s">
        <v>92</v>
      </c>
      <c r="AY143" s="16" t="s">
        <v>134</v>
      </c>
      <c r="BE143" s="92">
        <f>IF(N143="základní",J143,0)</f>
        <v>0</v>
      </c>
      <c r="BF143" s="92">
        <f>IF(N143="snížená",J143,0)</f>
        <v>0</v>
      </c>
      <c r="BG143" s="92">
        <f>IF(N143="zákl. přenesená",J143,0)</f>
        <v>0</v>
      </c>
      <c r="BH143" s="92">
        <f>IF(N143="sníž. přenesená",J143,0)</f>
        <v>0</v>
      </c>
      <c r="BI143" s="92">
        <f>IF(N143="nulová",J143,0)</f>
        <v>0</v>
      </c>
      <c r="BJ143" s="16" t="s">
        <v>90</v>
      </c>
      <c r="BK143" s="92">
        <f>ROUND(I143*H143,2)</f>
        <v>0</v>
      </c>
      <c r="BL143" s="16" t="s">
        <v>141</v>
      </c>
      <c r="BM143" s="154" t="s">
        <v>175</v>
      </c>
    </row>
    <row r="144" spans="2:65" s="1" customFormat="1" ht="29.25">
      <c r="B144" s="32"/>
      <c r="D144" s="155" t="s">
        <v>143</v>
      </c>
      <c r="F144" s="156" t="s">
        <v>174</v>
      </c>
      <c r="I144" s="157"/>
      <c r="L144" s="32"/>
      <c r="M144" s="158"/>
      <c r="T144" s="56"/>
      <c r="AT144" s="16" t="s">
        <v>143</v>
      </c>
      <c r="AU144" s="16" t="s">
        <v>92</v>
      </c>
    </row>
    <row r="145" spans="2:65" s="12" customFormat="1" ht="11.25">
      <c r="B145" s="160"/>
      <c r="D145" s="155" t="s">
        <v>155</v>
      </c>
      <c r="E145" s="161" t="s">
        <v>1</v>
      </c>
      <c r="F145" s="162" t="s">
        <v>161</v>
      </c>
      <c r="H145" s="163">
        <v>461.7</v>
      </c>
      <c r="I145" s="164"/>
      <c r="L145" s="160"/>
      <c r="M145" s="165"/>
      <c r="T145" s="166"/>
      <c r="AT145" s="161" t="s">
        <v>155</v>
      </c>
      <c r="AU145" s="161" t="s">
        <v>92</v>
      </c>
      <c r="AV145" s="12" t="s">
        <v>92</v>
      </c>
      <c r="AW145" s="12" t="s">
        <v>36</v>
      </c>
      <c r="AX145" s="12" t="s">
        <v>90</v>
      </c>
      <c r="AY145" s="161" t="s">
        <v>134</v>
      </c>
    </row>
    <row r="146" spans="2:65" s="1" customFormat="1" ht="24.2" customHeight="1">
      <c r="B146" s="32"/>
      <c r="C146" s="142" t="s">
        <v>176</v>
      </c>
      <c r="D146" s="142" t="s">
        <v>137</v>
      </c>
      <c r="E146" s="143" t="s">
        <v>177</v>
      </c>
      <c r="F146" s="144" t="s">
        <v>178</v>
      </c>
      <c r="G146" s="145" t="s">
        <v>140</v>
      </c>
      <c r="H146" s="146">
        <v>215.78399999999999</v>
      </c>
      <c r="I146" s="147"/>
      <c r="J146" s="148">
        <f>ROUND(I146*H146,2)</f>
        <v>0</v>
      </c>
      <c r="K146" s="149"/>
      <c r="L146" s="32"/>
      <c r="M146" s="150" t="s">
        <v>1</v>
      </c>
      <c r="N146" s="151" t="s">
        <v>47</v>
      </c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54" t="s">
        <v>141</v>
      </c>
      <c r="AT146" s="154" t="s">
        <v>137</v>
      </c>
      <c r="AU146" s="154" t="s">
        <v>92</v>
      </c>
      <c r="AY146" s="16" t="s">
        <v>134</v>
      </c>
      <c r="BE146" s="92">
        <f>IF(N146="základní",J146,0)</f>
        <v>0</v>
      </c>
      <c r="BF146" s="92">
        <f>IF(N146="snížená",J146,0)</f>
        <v>0</v>
      </c>
      <c r="BG146" s="92">
        <f>IF(N146="zákl. přenesená",J146,0)</f>
        <v>0</v>
      </c>
      <c r="BH146" s="92">
        <f>IF(N146="sníž. přenesená",J146,0)</f>
        <v>0</v>
      </c>
      <c r="BI146" s="92">
        <f>IF(N146="nulová",J146,0)</f>
        <v>0</v>
      </c>
      <c r="BJ146" s="16" t="s">
        <v>90</v>
      </c>
      <c r="BK146" s="92">
        <f>ROUND(I146*H146,2)</f>
        <v>0</v>
      </c>
      <c r="BL146" s="16" t="s">
        <v>141</v>
      </c>
      <c r="BM146" s="154" t="s">
        <v>179</v>
      </c>
    </row>
    <row r="147" spans="2:65" s="1" customFormat="1" ht="29.25">
      <c r="B147" s="32"/>
      <c r="D147" s="155" t="s">
        <v>143</v>
      </c>
      <c r="F147" s="156" t="s">
        <v>180</v>
      </c>
      <c r="I147" s="157"/>
      <c r="L147" s="32"/>
      <c r="M147" s="158"/>
      <c r="T147" s="56"/>
      <c r="AT147" s="16" t="s">
        <v>143</v>
      </c>
      <c r="AU147" s="16" t="s">
        <v>92</v>
      </c>
    </row>
    <row r="148" spans="2:65" s="12" customFormat="1" ht="11.25">
      <c r="B148" s="160"/>
      <c r="D148" s="155" t="s">
        <v>155</v>
      </c>
      <c r="E148" s="161" t="s">
        <v>1</v>
      </c>
      <c r="F148" s="162" t="s">
        <v>181</v>
      </c>
      <c r="H148" s="163">
        <v>215.78399999999999</v>
      </c>
      <c r="I148" s="164"/>
      <c r="L148" s="160"/>
      <c r="M148" s="165"/>
      <c r="T148" s="166"/>
      <c r="AT148" s="161" t="s">
        <v>155</v>
      </c>
      <c r="AU148" s="161" t="s">
        <v>92</v>
      </c>
      <c r="AV148" s="12" t="s">
        <v>92</v>
      </c>
      <c r="AW148" s="12" t="s">
        <v>36</v>
      </c>
      <c r="AX148" s="12" t="s">
        <v>82</v>
      </c>
      <c r="AY148" s="161" t="s">
        <v>134</v>
      </c>
    </row>
    <row r="149" spans="2:65" s="13" customFormat="1" ht="11.25">
      <c r="B149" s="167"/>
      <c r="D149" s="155" t="s">
        <v>155</v>
      </c>
      <c r="E149" s="168" t="s">
        <v>1</v>
      </c>
      <c r="F149" s="169" t="s">
        <v>167</v>
      </c>
      <c r="H149" s="170">
        <v>215.78399999999999</v>
      </c>
      <c r="I149" s="171"/>
      <c r="L149" s="167"/>
      <c r="M149" s="172"/>
      <c r="T149" s="173"/>
      <c r="AT149" s="168" t="s">
        <v>155</v>
      </c>
      <c r="AU149" s="168" t="s">
        <v>92</v>
      </c>
      <c r="AV149" s="13" t="s">
        <v>141</v>
      </c>
      <c r="AW149" s="13" t="s">
        <v>36</v>
      </c>
      <c r="AX149" s="13" t="s">
        <v>90</v>
      </c>
      <c r="AY149" s="168" t="s">
        <v>134</v>
      </c>
    </row>
    <row r="150" spans="2:65" s="1" customFormat="1" ht="33" customHeight="1">
      <c r="B150" s="32"/>
      <c r="C150" s="142" t="s">
        <v>182</v>
      </c>
      <c r="D150" s="142" t="s">
        <v>137</v>
      </c>
      <c r="E150" s="143" t="s">
        <v>183</v>
      </c>
      <c r="F150" s="144" t="s">
        <v>184</v>
      </c>
      <c r="G150" s="145" t="s">
        <v>140</v>
      </c>
      <c r="H150" s="146">
        <v>215.78399999999999</v>
      </c>
      <c r="I150" s="147"/>
      <c r="J150" s="148">
        <f>ROUND(I150*H150,2)</f>
        <v>0</v>
      </c>
      <c r="K150" s="149"/>
      <c r="L150" s="32"/>
      <c r="M150" s="150" t="s">
        <v>1</v>
      </c>
      <c r="N150" s="151" t="s">
        <v>47</v>
      </c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AR150" s="154" t="s">
        <v>141</v>
      </c>
      <c r="AT150" s="154" t="s">
        <v>137</v>
      </c>
      <c r="AU150" s="154" t="s">
        <v>92</v>
      </c>
      <c r="AY150" s="16" t="s">
        <v>134</v>
      </c>
      <c r="BE150" s="92">
        <f>IF(N150="základní",J150,0)</f>
        <v>0</v>
      </c>
      <c r="BF150" s="92">
        <f>IF(N150="snížená",J150,0)</f>
        <v>0</v>
      </c>
      <c r="BG150" s="92">
        <f>IF(N150="zákl. přenesená",J150,0)</f>
        <v>0</v>
      </c>
      <c r="BH150" s="92">
        <f>IF(N150="sníž. přenesená",J150,0)</f>
        <v>0</v>
      </c>
      <c r="BI150" s="92">
        <f>IF(N150="nulová",J150,0)</f>
        <v>0</v>
      </c>
      <c r="BJ150" s="16" t="s">
        <v>90</v>
      </c>
      <c r="BK150" s="92">
        <f>ROUND(I150*H150,2)</f>
        <v>0</v>
      </c>
      <c r="BL150" s="16" t="s">
        <v>141</v>
      </c>
      <c r="BM150" s="154" t="s">
        <v>185</v>
      </c>
    </row>
    <row r="151" spans="2:65" s="1" customFormat="1" ht="19.5">
      <c r="B151" s="32"/>
      <c r="D151" s="155" t="s">
        <v>143</v>
      </c>
      <c r="F151" s="156" t="s">
        <v>184</v>
      </c>
      <c r="I151" s="157"/>
      <c r="L151" s="32"/>
      <c r="M151" s="158"/>
      <c r="T151" s="56"/>
      <c r="AT151" s="16" t="s">
        <v>143</v>
      </c>
      <c r="AU151" s="16" t="s">
        <v>92</v>
      </c>
    </row>
    <row r="152" spans="2:65" s="12" customFormat="1" ht="11.25">
      <c r="B152" s="160"/>
      <c r="D152" s="155" t="s">
        <v>155</v>
      </c>
      <c r="E152" s="161" t="s">
        <v>1</v>
      </c>
      <c r="F152" s="162" t="s">
        <v>181</v>
      </c>
      <c r="H152" s="163">
        <v>215.78399999999999</v>
      </c>
      <c r="I152" s="164"/>
      <c r="L152" s="160"/>
      <c r="M152" s="165"/>
      <c r="T152" s="166"/>
      <c r="AT152" s="161" t="s">
        <v>155</v>
      </c>
      <c r="AU152" s="161" t="s">
        <v>92</v>
      </c>
      <c r="AV152" s="12" t="s">
        <v>92</v>
      </c>
      <c r="AW152" s="12" t="s">
        <v>36</v>
      </c>
      <c r="AX152" s="12" t="s">
        <v>82</v>
      </c>
      <c r="AY152" s="161" t="s">
        <v>134</v>
      </c>
    </row>
    <row r="153" spans="2:65" s="13" customFormat="1" ht="11.25">
      <c r="B153" s="167"/>
      <c r="D153" s="155" t="s">
        <v>155</v>
      </c>
      <c r="E153" s="168" t="s">
        <v>1</v>
      </c>
      <c r="F153" s="169" t="s">
        <v>167</v>
      </c>
      <c r="H153" s="170">
        <v>215.78399999999999</v>
      </c>
      <c r="I153" s="171"/>
      <c r="L153" s="167"/>
      <c r="M153" s="172"/>
      <c r="T153" s="173"/>
      <c r="AT153" s="168" t="s">
        <v>155</v>
      </c>
      <c r="AU153" s="168" t="s">
        <v>92</v>
      </c>
      <c r="AV153" s="13" t="s">
        <v>141</v>
      </c>
      <c r="AW153" s="13" t="s">
        <v>36</v>
      </c>
      <c r="AX153" s="13" t="s">
        <v>90</v>
      </c>
      <c r="AY153" s="168" t="s">
        <v>134</v>
      </c>
    </row>
    <row r="154" spans="2:65" s="1" customFormat="1" ht="37.9" customHeight="1">
      <c r="B154" s="32"/>
      <c r="C154" s="142" t="s">
        <v>186</v>
      </c>
      <c r="D154" s="142" t="s">
        <v>137</v>
      </c>
      <c r="E154" s="143" t="s">
        <v>187</v>
      </c>
      <c r="F154" s="144" t="s">
        <v>188</v>
      </c>
      <c r="G154" s="145" t="s">
        <v>140</v>
      </c>
      <c r="H154" s="146">
        <v>1294.704</v>
      </c>
      <c r="I154" s="147"/>
      <c r="J154" s="148">
        <f>ROUND(I154*H154,2)</f>
        <v>0</v>
      </c>
      <c r="K154" s="149"/>
      <c r="L154" s="32"/>
      <c r="M154" s="150" t="s">
        <v>1</v>
      </c>
      <c r="N154" s="151" t="s">
        <v>47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AR154" s="154" t="s">
        <v>141</v>
      </c>
      <c r="AT154" s="154" t="s">
        <v>137</v>
      </c>
      <c r="AU154" s="154" t="s">
        <v>92</v>
      </c>
      <c r="AY154" s="16" t="s">
        <v>134</v>
      </c>
      <c r="BE154" s="92">
        <f>IF(N154="základní",J154,0)</f>
        <v>0</v>
      </c>
      <c r="BF154" s="92">
        <f>IF(N154="snížená",J154,0)</f>
        <v>0</v>
      </c>
      <c r="BG154" s="92">
        <f>IF(N154="zákl. přenesená",J154,0)</f>
        <v>0</v>
      </c>
      <c r="BH154" s="92">
        <f>IF(N154="sníž. přenesená",J154,0)</f>
        <v>0</v>
      </c>
      <c r="BI154" s="92">
        <f>IF(N154="nulová",J154,0)</f>
        <v>0</v>
      </c>
      <c r="BJ154" s="16" t="s">
        <v>90</v>
      </c>
      <c r="BK154" s="92">
        <f>ROUND(I154*H154,2)</f>
        <v>0</v>
      </c>
      <c r="BL154" s="16" t="s">
        <v>141</v>
      </c>
      <c r="BM154" s="154" t="s">
        <v>189</v>
      </c>
    </row>
    <row r="155" spans="2:65" s="1" customFormat="1" ht="19.5">
      <c r="B155" s="32"/>
      <c r="D155" s="155" t="s">
        <v>143</v>
      </c>
      <c r="F155" s="156" t="s">
        <v>188</v>
      </c>
      <c r="I155" s="157"/>
      <c r="L155" s="32"/>
      <c r="M155" s="158"/>
      <c r="T155" s="56"/>
      <c r="AT155" s="16" t="s">
        <v>143</v>
      </c>
      <c r="AU155" s="16" t="s">
        <v>92</v>
      </c>
    </row>
    <row r="156" spans="2:65" s="1" customFormat="1" ht="19.5">
      <c r="B156" s="32"/>
      <c r="D156" s="155" t="s">
        <v>144</v>
      </c>
      <c r="F156" s="159" t="s">
        <v>190</v>
      </c>
      <c r="I156" s="157"/>
      <c r="L156" s="32"/>
      <c r="M156" s="158"/>
      <c r="T156" s="56"/>
      <c r="AT156" s="16" t="s">
        <v>144</v>
      </c>
      <c r="AU156" s="16" t="s">
        <v>92</v>
      </c>
    </row>
    <row r="157" spans="2:65" s="12" customFormat="1" ht="11.25">
      <c r="B157" s="160"/>
      <c r="D157" s="155" t="s">
        <v>155</v>
      </c>
      <c r="E157" s="161" t="s">
        <v>1</v>
      </c>
      <c r="F157" s="162" t="s">
        <v>191</v>
      </c>
      <c r="H157" s="163">
        <v>1294.704</v>
      </c>
      <c r="I157" s="164"/>
      <c r="L157" s="160"/>
      <c r="M157" s="165"/>
      <c r="T157" s="166"/>
      <c r="AT157" s="161" t="s">
        <v>155</v>
      </c>
      <c r="AU157" s="161" t="s">
        <v>92</v>
      </c>
      <c r="AV157" s="12" t="s">
        <v>92</v>
      </c>
      <c r="AW157" s="12" t="s">
        <v>36</v>
      </c>
      <c r="AX157" s="12" t="s">
        <v>90</v>
      </c>
      <c r="AY157" s="161" t="s">
        <v>134</v>
      </c>
    </row>
    <row r="158" spans="2:65" s="1" customFormat="1" ht="24.2" customHeight="1">
      <c r="B158" s="32"/>
      <c r="C158" s="142" t="s">
        <v>192</v>
      </c>
      <c r="D158" s="142" t="s">
        <v>137</v>
      </c>
      <c r="E158" s="143" t="s">
        <v>193</v>
      </c>
      <c r="F158" s="144" t="s">
        <v>194</v>
      </c>
      <c r="G158" s="145" t="s">
        <v>159</v>
      </c>
      <c r="H158" s="146">
        <v>345.25400000000002</v>
      </c>
      <c r="I158" s="147"/>
      <c r="J158" s="148">
        <f>ROUND(I158*H158,2)</f>
        <v>0</v>
      </c>
      <c r="K158" s="149"/>
      <c r="L158" s="32"/>
      <c r="M158" s="150" t="s">
        <v>1</v>
      </c>
      <c r="N158" s="151" t="s">
        <v>47</v>
      </c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AR158" s="154" t="s">
        <v>141</v>
      </c>
      <c r="AT158" s="154" t="s">
        <v>137</v>
      </c>
      <c r="AU158" s="154" t="s">
        <v>92</v>
      </c>
      <c r="AY158" s="16" t="s">
        <v>134</v>
      </c>
      <c r="BE158" s="92">
        <f>IF(N158="základní",J158,0)</f>
        <v>0</v>
      </c>
      <c r="BF158" s="92">
        <f>IF(N158="snížená",J158,0)</f>
        <v>0</v>
      </c>
      <c r="BG158" s="92">
        <f>IF(N158="zákl. přenesená",J158,0)</f>
        <v>0</v>
      </c>
      <c r="BH158" s="92">
        <f>IF(N158="sníž. přenesená",J158,0)</f>
        <v>0</v>
      </c>
      <c r="BI158" s="92">
        <f>IF(N158="nulová",J158,0)</f>
        <v>0</v>
      </c>
      <c r="BJ158" s="16" t="s">
        <v>90</v>
      </c>
      <c r="BK158" s="92">
        <f>ROUND(I158*H158,2)</f>
        <v>0</v>
      </c>
      <c r="BL158" s="16" t="s">
        <v>141</v>
      </c>
      <c r="BM158" s="154" t="s">
        <v>195</v>
      </c>
    </row>
    <row r="159" spans="2:65" s="1" customFormat="1" ht="19.5">
      <c r="B159" s="32"/>
      <c r="D159" s="155" t="s">
        <v>143</v>
      </c>
      <c r="F159" s="156" t="s">
        <v>194</v>
      </c>
      <c r="I159" s="157"/>
      <c r="L159" s="32"/>
      <c r="M159" s="158"/>
      <c r="T159" s="56"/>
      <c r="AT159" s="16" t="s">
        <v>143</v>
      </c>
      <c r="AU159" s="16" t="s">
        <v>92</v>
      </c>
    </row>
    <row r="160" spans="2:65" s="12" customFormat="1" ht="11.25">
      <c r="B160" s="160"/>
      <c r="D160" s="155" t="s">
        <v>155</v>
      </c>
      <c r="E160" s="161" t="s">
        <v>1</v>
      </c>
      <c r="F160" s="162" t="s">
        <v>196</v>
      </c>
      <c r="H160" s="163">
        <v>345.25400000000002</v>
      </c>
      <c r="I160" s="164"/>
      <c r="L160" s="160"/>
      <c r="M160" s="165"/>
      <c r="T160" s="166"/>
      <c r="AT160" s="161" t="s">
        <v>155</v>
      </c>
      <c r="AU160" s="161" t="s">
        <v>92</v>
      </c>
      <c r="AV160" s="12" t="s">
        <v>92</v>
      </c>
      <c r="AW160" s="12" t="s">
        <v>36</v>
      </c>
      <c r="AX160" s="12" t="s">
        <v>82</v>
      </c>
      <c r="AY160" s="161" t="s">
        <v>134</v>
      </c>
    </row>
    <row r="161" spans="2:65" s="13" customFormat="1" ht="11.25">
      <c r="B161" s="167"/>
      <c r="D161" s="155" t="s">
        <v>155</v>
      </c>
      <c r="E161" s="168" t="s">
        <v>1</v>
      </c>
      <c r="F161" s="169" t="s">
        <v>167</v>
      </c>
      <c r="H161" s="170">
        <v>345.25400000000002</v>
      </c>
      <c r="I161" s="171"/>
      <c r="L161" s="167"/>
      <c r="M161" s="172"/>
      <c r="T161" s="173"/>
      <c r="AT161" s="168" t="s">
        <v>155</v>
      </c>
      <c r="AU161" s="168" t="s">
        <v>92</v>
      </c>
      <c r="AV161" s="13" t="s">
        <v>141</v>
      </c>
      <c r="AW161" s="13" t="s">
        <v>36</v>
      </c>
      <c r="AX161" s="13" t="s">
        <v>90</v>
      </c>
      <c r="AY161" s="168" t="s">
        <v>134</v>
      </c>
    </row>
    <row r="162" spans="2:65" s="1" customFormat="1" ht="24.2" customHeight="1">
      <c r="B162" s="32"/>
      <c r="C162" s="142" t="s">
        <v>197</v>
      </c>
      <c r="D162" s="142" t="s">
        <v>137</v>
      </c>
      <c r="E162" s="143" t="s">
        <v>198</v>
      </c>
      <c r="F162" s="144" t="s">
        <v>199</v>
      </c>
      <c r="G162" s="145" t="s">
        <v>140</v>
      </c>
      <c r="H162" s="146">
        <v>30</v>
      </c>
      <c r="I162" s="147"/>
      <c r="J162" s="148">
        <f>ROUND(I162*H162,2)</f>
        <v>0</v>
      </c>
      <c r="K162" s="149"/>
      <c r="L162" s="32"/>
      <c r="M162" s="150" t="s">
        <v>1</v>
      </c>
      <c r="N162" s="151" t="s">
        <v>47</v>
      </c>
      <c r="P162" s="152">
        <f>O162*H162</f>
        <v>0</v>
      </c>
      <c r="Q162" s="152">
        <v>0</v>
      </c>
      <c r="R162" s="152">
        <f>Q162*H162</f>
        <v>0</v>
      </c>
      <c r="S162" s="152">
        <v>0</v>
      </c>
      <c r="T162" s="153">
        <f>S162*H162</f>
        <v>0</v>
      </c>
      <c r="AR162" s="154" t="s">
        <v>141</v>
      </c>
      <c r="AT162" s="154" t="s">
        <v>137</v>
      </c>
      <c r="AU162" s="154" t="s">
        <v>92</v>
      </c>
      <c r="AY162" s="16" t="s">
        <v>134</v>
      </c>
      <c r="BE162" s="92">
        <f>IF(N162="základní",J162,0)</f>
        <v>0</v>
      </c>
      <c r="BF162" s="92">
        <f>IF(N162="snížená",J162,0)</f>
        <v>0</v>
      </c>
      <c r="BG162" s="92">
        <f>IF(N162="zákl. přenesená",J162,0)</f>
        <v>0</v>
      </c>
      <c r="BH162" s="92">
        <f>IF(N162="sníž. přenesená",J162,0)</f>
        <v>0</v>
      </c>
      <c r="BI162" s="92">
        <f>IF(N162="nulová",J162,0)</f>
        <v>0</v>
      </c>
      <c r="BJ162" s="16" t="s">
        <v>90</v>
      </c>
      <c r="BK162" s="92">
        <f>ROUND(I162*H162,2)</f>
        <v>0</v>
      </c>
      <c r="BL162" s="16" t="s">
        <v>141</v>
      </c>
      <c r="BM162" s="154" t="s">
        <v>200</v>
      </c>
    </row>
    <row r="163" spans="2:65" s="1" customFormat="1" ht="19.5">
      <c r="B163" s="32"/>
      <c r="D163" s="155" t="s">
        <v>143</v>
      </c>
      <c r="F163" s="156" t="s">
        <v>199</v>
      </c>
      <c r="I163" s="157"/>
      <c r="L163" s="32"/>
      <c r="M163" s="158"/>
      <c r="T163" s="56"/>
      <c r="AT163" s="16" t="s">
        <v>143</v>
      </c>
      <c r="AU163" s="16" t="s">
        <v>92</v>
      </c>
    </row>
    <row r="164" spans="2:65" s="1" customFormat="1" ht="29.25">
      <c r="B164" s="32"/>
      <c r="D164" s="155" t="s">
        <v>144</v>
      </c>
      <c r="F164" s="159" t="s">
        <v>201</v>
      </c>
      <c r="I164" s="157"/>
      <c r="L164" s="32"/>
      <c r="M164" s="158"/>
      <c r="T164" s="56"/>
      <c r="AT164" s="16" t="s">
        <v>144</v>
      </c>
      <c r="AU164" s="16" t="s">
        <v>92</v>
      </c>
    </row>
    <row r="165" spans="2:65" s="12" customFormat="1" ht="11.25">
      <c r="B165" s="160"/>
      <c r="D165" s="155" t="s">
        <v>155</v>
      </c>
      <c r="E165" s="161" t="s">
        <v>1</v>
      </c>
      <c r="F165" s="162" t="s">
        <v>202</v>
      </c>
      <c r="H165" s="163">
        <v>30</v>
      </c>
      <c r="I165" s="164"/>
      <c r="L165" s="160"/>
      <c r="M165" s="165"/>
      <c r="T165" s="166"/>
      <c r="AT165" s="161" t="s">
        <v>155</v>
      </c>
      <c r="AU165" s="161" t="s">
        <v>92</v>
      </c>
      <c r="AV165" s="12" t="s">
        <v>92</v>
      </c>
      <c r="AW165" s="12" t="s">
        <v>36</v>
      </c>
      <c r="AX165" s="12" t="s">
        <v>90</v>
      </c>
      <c r="AY165" s="161" t="s">
        <v>134</v>
      </c>
    </row>
    <row r="166" spans="2:65" s="1" customFormat="1" ht="33" customHeight="1">
      <c r="B166" s="32"/>
      <c r="C166" s="142" t="s">
        <v>203</v>
      </c>
      <c r="D166" s="142" t="s">
        <v>137</v>
      </c>
      <c r="E166" s="143" t="s">
        <v>204</v>
      </c>
      <c r="F166" s="144" t="s">
        <v>205</v>
      </c>
      <c r="G166" s="145" t="s">
        <v>153</v>
      </c>
      <c r="H166" s="146">
        <v>729</v>
      </c>
      <c r="I166" s="147"/>
      <c r="J166" s="148">
        <f>ROUND(I166*H166,2)</f>
        <v>0</v>
      </c>
      <c r="K166" s="149"/>
      <c r="L166" s="32"/>
      <c r="M166" s="150" t="s">
        <v>1</v>
      </c>
      <c r="N166" s="151" t="s">
        <v>47</v>
      </c>
      <c r="P166" s="152">
        <f>O166*H166</f>
        <v>0</v>
      </c>
      <c r="Q166" s="152">
        <v>0</v>
      </c>
      <c r="R166" s="152">
        <f>Q166*H166</f>
        <v>0</v>
      </c>
      <c r="S166" s="152">
        <v>0</v>
      </c>
      <c r="T166" s="153">
        <f>S166*H166</f>
        <v>0</v>
      </c>
      <c r="AR166" s="154" t="s">
        <v>141</v>
      </c>
      <c r="AT166" s="154" t="s">
        <v>137</v>
      </c>
      <c r="AU166" s="154" t="s">
        <v>92</v>
      </c>
      <c r="AY166" s="16" t="s">
        <v>134</v>
      </c>
      <c r="BE166" s="92">
        <f>IF(N166="základní",J166,0)</f>
        <v>0</v>
      </c>
      <c r="BF166" s="92">
        <f>IF(N166="snížená",J166,0)</f>
        <v>0</v>
      </c>
      <c r="BG166" s="92">
        <f>IF(N166="zákl. přenesená",J166,0)</f>
        <v>0</v>
      </c>
      <c r="BH166" s="92">
        <f>IF(N166="sníž. přenesená",J166,0)</f>
        <v>0</v>
      </c>
      <c r="BI166" s="92">
        <f>IF(N166="nulová",J166,0)</f>
        <v>0</v>
      </c>
      <c r="BJ166" s="16" t="s">
        <v>90</v>
      </c>
      <c r="BK166" s="92">
        <f>ROUND(I166*H166,2)</f>
        <v>0</v>
      </c>
      <c r="BL166" s="16" t="s">
        <v>141</v>
      </c>
      <c r="BM166" s="154" t="s">
        <v>206</v>
      </c>
    </row>
    <row r="167" spans="2:65" s="1" customFormat="1" ht="19.5">
      <c r="B167" s="32"/>
      <c r="D167" s="155" t="s">
        <v>143</v>
      </c>
      <c r="F167" s="156" t="s">
        <v>205</v>
      </c>
      <c r="I167" s="157"/>
      <c r="L167" s="32"/>
      <c r="M167" s="158"/>
      <c r="T167" s="56"/>
      <c r="AT167" s="16" t="s">
        <v>143</v>
      </c>
      <c r="AU167" s="16" t="s">
        <v>92</v>
      </c>
    </row>
    <row r="168" spans="2:65" s="1" customFormat="1" ht="19.5">
      <c r="B168" s="32"/>
      <c r="D168" s="155" t="s">
        <v>144</v>
      </c>
      <c r="F168" s="159" t="s">
        <v>207</v>
      </c>
      <c r="I168" s="157"/>
      <c r="L168" s="32"/>
      <c r="M168" s="158"/>
      <c r="T168" s="56"/>
      <c r="AT168" s="16" t="s">
        <v>144</v>
      </c>
      <c r="AU168" s="16" t="s">
        <v>92</v>
      </c>
    </row>
    <row r="169" spans="2:65" s="12" customFormat="1" ht="11.25">
      <c r="B169" s="160"/>
      <c r="D169" s="155" t="s">
        <v>155</v>
      </c>
      <c r="E169" s="161" t="s">
        <v>1</v>
      </c>
      <c r="F169" s="162" t="s">
        <v>208</v>
      </c>
      <c r="H169" s="163">
        <v>729</v>
      </c>
      <c r="I169" s="164"/>
      <c r="L169" s="160"/>
      <c r="M169" s="165"/>
      <c r="T169" s="166"/>
      <c r="AT169" s="161" t="s">
        <v>155</v>
      </c>
      <c r="AU169" s="161" t="s">
        <v>92</v>
      </c>
      <c r="AV169" s="12" t="s">
        <v>92</v>
      </c>
      <c r="AW169" s="12" t="s">
        <v>36</v>
      </c>
      <c r="AX169" s="12" t="s">
        <v>90</v>
      </c>
      <c r="AY169" s="161" t="s">
        <v>134</v>
      </c>
    </row>
    <row r="170" spans="2:65" s="1" customFormat="1" ht="21.75" customHeight="1">
      <c r="B170" s="32"/>
      <c r="C170" s="142" t="s">
        <v>209</v>
      </c>
      <c r="D170" s="142" t="s">
        <v>137</v>
      </c>
      <c r="E170" s="143" t="s">
        <v>210</v>
      </c>
      <c r="F170" s="144" t="s">
        <v>211</v>
      </c>
      <c r="G170" s="145" t="s">
        <v>153</v>
      </c>
      <c r="H170" s="146">
        <v>486</v>
      </c>
      <c r="I170" s="147"/>
      <c r="J170" s="148">
        <f>ROUND(I170*H170,2)</f>
        <v>0</v>
      </c>
      <c r="K170" s="149"/>
      <c r="L170" s="32"/>
      <c r="M170" s="150" t="s">
        <v>1</v>
      </c>
      <c r="N170" s="151" t="s">
        <v>47</v>
      </c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AR170" s="154" t="s">
        <v>141</v>
      </c>
      <c r="AT170" s="154" t="s">
        <v>137</v>
      </c>
      <c r="AU170" s="154" t="s">
        <v>92</v>
      </c>
      <c r="AY170" s="16" t="s">
        <v>134</v>
      </c>
      <c r="BE170" s="92">
        <f>IF(N170="základní",J170,0)</f>
        <v>0</v>
      </c>
      <c r="BF170" s="92">
        <f>IF(N170="snížená",J170,0)</f>
        <v>0</v>
      </c>
      <c r="BG170" s="92">
        <f>IF(N170="zákl. přenesená",J170,0)</f>
        <v>0</v>
      </c>
      <c r="BH170" s="92">
        <f>IF(N170="sníž. přenesená",J170,0)</f>
        <v>0</v>
      </c>
      <c r="BI170" s="92">
        <f>IF(N170="nulová",J170,0)</f>
        <v>0</v>
      </c>
      <c r="BJ170" s="16" t="s">
        <v>90</v>
      </c>
      <c r="BK170" s="92">
        <f>ROUND(I170*H170,2)</f>
        <v>0</v>
      </c>
      <c r="BL170" s="16" t="s">
        <v>141</v>
      </c>
      <c r="BM170" s="154" t="s">
        <v>212</v>
      </c>
    </row>
    <row r="171" spans="2:65" s="1" customFormat="1" ht="11.25">
      <c r="B171" s="32"/>
      <c r="D171" s="155" t="s">
        <v>143</v>
      </c>
      <c r="F171" s="156" t="s">
        <v>211</v>
      </c>
      <c r="I171" s="157"/>
      <c r="L171" s="32"/>
      <c r="M171" s="158"/>
      <c r="T171" s="56"/>
      <c r="AT171" s="16" t="s">
        <v>143</v>
      </c>
      <c r="AU171" s="16" t="s">
        <v>92</v>
      </c>
    </row>
    <row r="172" spans="2:65" s="1" customFormat="1" ht="24.2" customHeight="1">
      <c r="B172" s="32"/>
      <c r="C172" s="142" t="s">
        <v>8</v>
      </c>
      <c r="D172" s="142" t="s">
        <v>137</v>
      </c>
      <c r="E172" s="143" t="s">
        <v>213</v>
      </c>
      <c r="F172" s="144" t="s">
        <v>214</v>
      </c>
      <c r="G172" s="145" t="s">
        <v>153</v>
      </c>
      <c r="H172" s="146">
        <v>486</v>
      </c>
      <c r="I172" s="147"/>
      <c r="J172" s="148">
        <f>ROUND(I172*H172,2)</f>
        <v>0</v>
      </c>
      <c r="K172" s="149"/>
      <c r="L172" s="32"/>
      <c r="M172" s="150" t="s">
        <v>1</v>
      </c>
      <c r="N172" s="151" t="s">
        <v>47</v>
      </c>
      <c r="P172" s="152">
        <f>O172*H172</f>
        <v>0</v>
      </c>
      <c r="Q172" s="152">
        <v>0</v>
      </c>
      <c r="R172" s="152">
        <f>Q172*H172</f>
        <v>0</v>
      </c>
      <c r="S172" s="152">
        <v>0</v>
      </c>
      <c r="T172" s="153">
        <f>S172*H172</f>
        <v>0</v>
      </c>
      <c r="AR172" s="154" t="s">
        <v>141</v>
      </c>
      <c r="AT172" s="154" t="s">
        <v>137</v>
      </c>
      <c r="AU172" s="154" t="s">
        <v>92</v>
      </c>
      <c r="AY172" s="16" t="s">
        <v>134</v>
      </c>
      <c r="BE172" s="92">
        <f>IF(N172="základní",J172,0)</f>
        <v>0</v>
      </c>
      <c r="BF172" s="92">
        <f>IF(N172="snížená",J172,0)</f>
        <v>0</v>
      </c>
      <c r="BG172" s="92">
        <f>IF(N172="zákl. přenesená",J172,0)</f>
        <v>0</v>
      </c>
      <c r="BH172" s="92">
        <f>IF(N172="sníž. přenesená",J172,0)</f>
        <v>0</v>
      </c>
      <c r="BI172" s="92">
        <f>IF(N172="nulová",J172,0)</f>
        <v>0</v>
      </c>
      <c r="BJ172" s="16" t="s">
        <v>90</v>
      </c>
      <c r="BK172" s="92">
        <f>ROUND(I172*H172,2)</f>
        <v>0</v>
      </c>
      <c r="BL172" s="16" t="s">
        <v>141</v>
      </c>
      <c r="BM172" s="154" t="s">
        <v>215</v>
      </c>
    </row>
    <row r="173" spans="2:65" s="1" customFormat="1" ht="11.25">
      <c r="B173" s="32"/>
      <c r="D173" s="155" t="s">
        <v>143</v>
      </c>
      <c r="F173" s="156" t="s">
        <v>214</v>
      </c>
      <c r="I173" s="157"/>
      <c r="L173" s="32"/>
      <c r="M173" s="158"/>
      <c r="T173" s="56"/>
      <c r="AT173" s="16" t="s">
        <v>143</v>
      </c>
      <c r="AU173" s="16" t="s">
        <v>92</v>
      </c>
    </row>
    <row r="174" spans="2:65" s="1" customFormat="1" ht="21.75" customHeight="1">
      <c r="B174" s="32"/>
      <c r="C174" s="142" t="s">
        <v>216</v>
      </c>
      <c r="D174" s="142" t="s">
        <v>137</v>
      </c>
      <c r="E174" s="143" t="s">
        <v>217</v>
      </c>
      <c r="F174" s="144" t="s">
        <v>218</v>
      </c>
      <c r="G174" s="145" t="s">
        <v>219</v>
      </c>
      <c r="H174" s="146">
        <v>486</v>
      </c>
      <c r="I174" s="147"/>
      <c r="J174" s="148">
        <f>ROUND(I174*H174,2)</f>
        <v>0</v>
      </c>
      <c r="K174" s="149"/>
      <c r="L174" s="32"/>
      <c r="M174" s="150" t="s">
        <v>1</v>
      </c>
      <c r="N174" s="151" t="s">
        <v>47</v>
      </c>
      <c r="P174" s="152">
        <f>O174*H174</f>
        <v>0</v>
      </c>
      <c r="Q174" s="152">
        <v>0</v>
      </c>
      <c r="R174" s="152">
        <f>Q174*H174</f>
        <v>0</v>
      </c>
      <c r="S174" s="152">
        <v>0</v>
      </c>
      <c r="T174" s="153">
        <f>S174*H174</f>
        <v>0</v>
      </c>
      <c r="AR174" s="154" t="s">
        <v>141</v>
      </c>
      <c r="AT174" s="154" t="s">
        <v>137</v>
      </c>
      <c r="AU174" s="154" t="s">
        <v>92</v>
      </c>
      <c r="AY174" s="16" t="s">
        <v>134</v>
      </c>
      <c r="BE174" s="92">
        <f>IF(N174="základní",J174,0)</f>
        <v>0</v>
      </c>
      <c r="BF174" s="92">
        <f>IF(N174="snížená",J174,0)</f>
        <v>0</v>
      </c>
      <c r="BG174" s="92">
        <f>IF(N174="zákl. přenesená",J174,0)</f>
        <v>0</v>
      </c>
      <c r="BH174" s="92">
        <f>IF(N174="sníž. přenesená",J174,0)</f>
        <v>0</v>
      </c>
      <c r="BI174" s="92">
        <f>IF(N174="nulová",J174,0)</f>
        <v>0</v>
      </c>
      <c r="BJ174" s="16" t="s">
        <v>90</v>
      </c>
      <c r="BK174" s="92">
        <f>ROUND(I174*H174,2)</f>
        <v>0</v>
      </c>
      <c r="BL174" s="16" t="s">
        <v>141</v>
      </c>
      <c r="BM174" s="154" t="s">
        <v>220</v>
      </c>
    </row>
    <row r="175" spans="2:65" s="1" customFormat="1" ht="11.25">
      <c r="B175" s="32"/>
      <c r="D175" s="155" t="s">
        <v>143</v>
      </c>
      <c r="F175" s="156" t="s">
        <v>218</v>
      </c>
      <c r="I175" s="157"/>
      <c r="L175" s="32"/>
      <c r="M175" s="158"/>
      <c r="T175" s="56"/>
      <c r="AT175" s="16" t="s">
        <v>143</v>
      </c>
      <c r="AU175" s="16" t="s">
        <v>92</v>
      </c>
    </row>
    <row r="176" spans="2:65" s="1" customFormat="1" ht="24.2" customHeight="1">
      <c r="B176" s="32"/>
      <c r="C176" s="142" t="s">
        <v>221</v>
      </c>
      <c r="D176" s="142" t="s">
        <v>137</v>
      </c>
      <c r="E176" s="143" t="s">
        <v>222</v>
      </c>
      <c r="F176" s="144" t="s">
        <v>223</v>
      </c>
      <c r="G176" s="145" t="s">
        <v>219</v>
      </c>
      <c r="H176" s="146">
        <v>486</v>
      </c>
      <c r="I176" s="147"/>
      <c r="J176" s="148">
        <f>ROUND(I176*H176,2)</f>
        <v>0</v>
      </c>
      <c r="K176" s="149"/>
      <c r="L176" s="32"/>
      <c r="M176" s="150" t="s">
        <v>1</v>
      </c>
      <c r="N176" s="151" t="s">
        <v>47</v>
      </c>
      <c r="P176" s="152">
        <f>O176*H176</f>
        <v>0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AR176" s="154" t="s">
        <v>141</v>
      </c>
      <c r="AT176" s="154" t="s">
        <v>137</v>
      </c>
      <c r="AU176" s="154" t="s">
        <v>92</v>
      </c>
      <c r="AY176" s="16" t="s">
        <v>134</v>
      </c>
      <c r="BE176" s="92">
        <f>IF(N176="základní",J176,0)</f>
        <v>0</v>
      </c>
      <c r="BF176" s="92">
        <f>IF(N176="snížená",J176,0)</f>
        <v>0</v>
      </c>
      <c r="BG176" s="92">
        <f>IF(N176="zákl. přenesená",J176,0)</f>
        <v>0</v>
      </c>
      <c r="BH176" s="92">
        <f>IF(N176="sníž. přenesená",J176,0)</f>
        <v>0</v>
      </c>
      <c r="BI176" s="92">
        <f>IF(N176="nulová",J176,0)</f>
        <v>0</v>
      </c>
      <c r="BJ176" s="16" t="s">
        <v>90</v>
      </c>
      <c r="BK176" s="92">
        <f>ROUND(I176*H176,2)</f>
        <v>0</v>
      </c>
      <c r="BL176" s="16" t="s">
        <v>141</v>
      </c>
      <c r="BM176" s="154" t="s">
        <v>224</v>
      </c>
    </row>
    <row r="177" spans="2:65" s="1" customFormat="1" ht="19.5">
      <c r="B177" s="32"/>
      <c r="D177" s="155" t="s">
        <v>143</v>
      </c>
      <c r="F177" s="156" t="s">
        <v>223</v>
      </c>
      <c r="I177" s="157"/>
      <c r="L177" s="32"/>
      <c r="M177" s="158"/>
      <c r="T177" s="56"/>
      <c r="AT177" s="16" t="s">
        <v>143</v>
      </c>
      <c r="AU177" s="16" t="s">
        <v>92</v>
      </c>
    </row>
    <row r="178" spans="2:65" s="1" customFormat="1" ht="19.5">
      <c r="B178" s="32"/>
      <c r="D178" s="155" t="s">
        <v>144</v>
      </c>
      <c r="F178" s="159" t="s">
        <v>225</v>
      </c>
      <c r="I178" s="157"/>
      <c r="L178" s="32"/>
      <c r="M178" s="158"/>
      <c r="T178" s="56"/>
      <c r="AT178" s="16" t="s">
        <v>144</v>
      </c>
      <c r="AU178" s="16" t="s">
        <v>92</v>
      </c>
    </row>
    <row r="179" spans="2:65" s="12" customFormat="1" ht="11.25">
      <c r="B179" s="160"/>
      <c r="D179" s="155" t="s">
        <v>155</v>
      </c>
      <c r="E179" s="161" t="s">
        <v>1</v>
      </c>
      <c r="F179" s="162" t="s">
        <v>226</v>
      </c>
      <c r="H179" s="163">
        <v>486</v>
      </c>
      <c r="I179" s="164"/>
      <c r="L179" s="160"/>
      <c r="M179" s="165"/>
      <c r="T179" s="166"/>
      <c r="AT179" s="161" t="s">
        <v>155</v>
      </c>
      <c r="AU179" s="161" t="s">
        <v>92</v>
      </c>
      <c r="AV179" s="12" t="s">
        <v>92</v>
      </c>
      <c r="AW179" s="12" t="s">
        <v>36</v>
      </c>
      <c r="AX179" s="12" t="s">
        <v>82</v>
      </c>
      <c r="AY179" s="161" t="s">
        <v>134</v>
      </c>
    </row>
    <row r="180" spans="2:65" s="13" customFormat="1" ht="11.25">
      <c r="B180" s="167"/>
      <c r="D180" s="155" t="s">
        <v>155</v>
      </c>
      <c r="E180" s="168" t="s">
        <v>1</v>
      </c>
      <c r="F180" s="169" t="s">
        <v>167</v>
      </c>
      <c r="H180" s="170">
        <v>486</v>
      </c>
      <c r="I180" s="171"/>
      <c r="L180" s="167"/>
      <c r="M180" s="172"/>
      <c r="T180" s="173"/>
      <c r="AT180" s="168" t="s">
        <v>155</v>
      </c>
      <c r="AU180" s="168" t="s">
        <v>92</v>
      </c>
      <c r="AV180" s="13" t="s">
        <v>141</v>
      </c>
      <c r="AW180" s="13" t="s">
        <v>36</v>
      </c>
      <c r="AX180" s="13" t="s">
        <v>90</v>
      </c>
      <c r="AY180" s="168" t="s">
        <v>134</v>
      </c>
    </row>
    <row r="181" spans="2:65" s="1" customFormat="1" ht="16.5" customHeight="1">
      <c r="B181" s="32"/>
      <c r="C181" s="174" t="s">
        <v>227</v>
      </c>
      <c r="D181" s="174" t="s">
        <v>228</v>
      </c>
      <c r="E181" s="175" t="s">
        <v>229</v>
      </c>
      <c r="F181" s="176" t="s">
        <v>230</v>
      </c>
      <c r="G181" s="177" t="s">
        <v>153</v>
      </c>
      <c r="H181" s="178">
        <v>48.6</v>
      </c>
      <c r="I181" s="179"/>
      <c r="J181" s="180">
        <f>ROUND(I181*H181,2)</f>
        <v>0</v>
      </c>
      <c r="K181" s="181"/>
      <c r="L181" s="182"/>
      <c r="M181" s="183" t="s">
        <v>1</v>
      </c>
      <c r="N181" s="184" t="s">
        <v>47</v>
      </c>
      <c r="P181" s="152">
        <f>O181*H181</f>
        <v>0</v>
      </c>
      <c r="Q181" s="152">
        <v>0</v>
      </c>
      <c r="R181" s="152">
        <f>Q181*H181</f>
        <v>0</v>
      </c>
      <c r="S181" s="152">
        <v>0</v>
      </c>
      <c r="T181" s="153">
        <f>S181*H181</f>
        <v>0</v>
      </c>
      <c r="AR181" s="154" t="s">
        <v>176</v>
      </c>
      <c r="AT181" s="154" t="s">
        <v>228</v>
      </c>
      <c r="AU181" s="154" t="s">
        <v>92</v>
      </c>
      <c r="AY181" s="16" t="s">
        <v>134</v>
      </c>
      <c r="BE181" s="92">
        <f>IF(N181="základní",J181,0)</f>
        <v>0</v>
      </c>
      <c r="BF181" s="92">
        <f>IF(N181="snížená",J181,0)</f>
        <v>0</v>
      </c>
      <c r="BG181" s="92">
        <f>IF(N181="zákl. přenesená",J181,0)</f>
        <v>0</v>
      </c>
      <c r="BH181" s="92">
        <f>IF(N181="sníž. přenesená",J181,0)</f>
        <v>0</v>
      </c>
      <c r="BI181" s="92">
        <f>IF(N181="nulová",J181,0)</f>
        <v>0</v>
      </c>
      <c r="BJ181" s="16" t="s">
        <v>90</v>
      </c>
      <c r="BK181" s="92">
        <f>ROUND(I181*H181,2)</f>
        <v>0</v>
      </c>
      <c r="BL181" s="16" t="s">
        <v>141</v>
      </c>
      <c r="BM181" s="154" t="s">
        <v>231</v>
      </c>
    </row>
    <row r="182" spans="2:65" s="1" customFormat="1" ht="11.25">
      <c r="B182" s="32"/>
      <c r="D182" s="155" t="s">
        <v>143</v>
      </c>
      <c r="F182" s="156" t="s">
        <v>230</v>
      </c>
      <c r="I182" s="157"/>
      <c r="L182" s="32"/>
      <c r="M182" s="158"/>
      <c r="T182" s="56"/>
      <c r="AT182" s="16" t="s">
        <v>143</v>
      </c>
      <c r="AU182" s="16" t="s">
        <v>92</v>
      </c>
    </row>
    <row r="183" spans="2:65" s="1" customFormat="1" ht="16.5" customHeight="1">
      <c r="B183" s="32"/>
      <c r="C183" s="142" t="s">
        <v>232</v>
      </c>
      <c r="D183" s="142" t="s">
        <v>137</v>
      </c>
      <c r="E183" s="143" t="s">
        <v>233</v>
      </c>
      <c r="F183" s="144" t="s">
        <v>234</v>
      </c>
      <c r="G183" s="145" t="s">
        <v>219</v>
      </c>
      <c r="H183" s="146">
        <v>486</v>
      </c>
      <c r="I183" s="147"/>
      <c r="J183" s="148">
        <f>ROUND(I183*H183,2)</f>
        <v>0</v>
      </c>
      <c r="K183" s="149"/>
      <c r="L183" s="32"/>
      <c r="M183" s="150" t="s">
        <v>1</v>
      </c>
      <c r="N183" s="151" t="s">
        <v>47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AR183" s="154" t="s">
        <v>141</v>
      </c>
      <c r="AT183" s="154" t="s">
        <v>137</v>
      </c>
      <c r="AU183" s="154" t="s">
        <v>92</v>
      </c>
      <c r="AY183" s="16" t="s">
        <v>134</v>
      </c>
      <c r="BE183" s="92">
        <f>IF(N183="základní",J183,0)</f>
        <v>0</v>
      </c>
      <c r="BF183" s="92">
        <f>IF(N183="snížená",J183,0)</f>
        <v>0</v>
      </c>
      <c r="BG183" s="92">
        <f>IF(N183="zákl. přenesená",J183,0)</f>
        <v>0</v>
      </c>
      <c r="BH183" s="92">
        <f>IF(N183="sníž. přenesená",J183,0)</f>
        <v>0</v>
      </c>
      <c r="BI183" s="92">
        <f>IF(N183="nulová",J183,0)</f>
        <v>0</v>
      </c>
      <c r="BJ183" s="16" t="s">
        <v>90</v>
      </c>
      <c r="BK183" s="92">
        <f>ROUND(I183*H183,2)</f>
        <v>0</v>
      </c>
      <c r="BL183" s="16" t="s">
        <v>141</v>
      </c>
      <c r="BM183" s="154" t="s">
        <v>235</v>
      </c>
    </row>
    <row r="184" spans="2:65" s="1" customFormat="1" ht="11.25">
      <c r="B184" s="32"/>
      <c r="D184" s="155" t="s">
        <v>143</v>
      </c>
      <c r="F184" s="156" t="s">
        <v>234</v>
      </c>
      <c r="I184" s="157"/>
      <c r="L184" s="32"/>
      <c r="M184" s="158"/>
      <c r="T184" s="56"/>
      <c r="AT184" s="16" t="s">
        <v>143</v>
      </c>
      <c r="AU184" s="16" t="s">
        <v>92</v>
      </c>
    </row>
    <row r="185" spans="2:65" s="1" customFormat="1" ht="19.5">
      <c r="B185" s="32"/>
      <c r="D185" s="155" t="s">
        <v>144</v>
      </c>
      <c r="F185" s="159" t="s">
        <v>236</v>
      </c>
      <c r="I185" s="157"/>
      <c r="L185" s="32"/>
      <c r="M185" s="158"/>
      <c r="T185" s="56"/>
      <c r="AT185" s="16" t="s">
        <v>144</v>
      </c>
      <c r="AU185" s="16" t="s">
        <v>92</v>
      </c>
    </row>
    <row r="186" spans="2:65" s="1" customFormat="1" ht="24.2" customHeight="1">
      <c r="B186" s="32"/>
      <c r="C186" s="142" t="s">
        <v>237</v>
      </c>
      <c r="D186" s="142" t="s">
        <v>137</v>
      </c>
      <c r="E186" s="143" t="s">
        <v>238</v>
      </c>
      <c r="F186" s="144" t="s">
        <v>239</v>
      </c>
      <c r="G186" s="145" t="s">
        <v>219</v>
      </c>
      <c r="H186" s="146">
        <v>486</v>
      </c>
      <c r="I186" s="147"/>
      <c r="J186" s="148">
        <f>ROUND(I186*H186,2)</f>
        <v>0</v>
      </c>
      <c r="K186" s="149"/>
      <c r="L186" s="32"/>
      <c r="M186" s="150" t="s">
        <v>1</v>
      </c>
      <c r="N186" s="151" t="s">
        <v>47</v>
      </c>
      <c r="P186" s="152">
        <f>O186*H186</f>
        <v>0</v>
      </c>
      <c r="Q186" s="152">
        <v>0</v>
      </c>
      <c r="R186" s="152">
        <f>Q186*H186</f>
        <v>0</v>
      </c>
      <c r="S186" s="152">
        <v>0</v>
      </c>
      <c r="T186" s="153">
        <f>S186*H186</f>
        <v>0</v>
      </c>
      <c r="AR186" s="154" t="s">
        <v>141</v>
      </c>
      <c r="AT186" s="154" t="s">
        <v>137</v>
      </c>
      <c r="AU186" s="154" t="s">
        <v>92</v>
      </c>
      <c r="AY186" s="16" t="s">
        <v>134</v>
      </c>
      <c r="BE186" s="92">
        <f>IF(N186="základní",J186,0)</f>
        <v>0</v>
      </c>
      <c r="BF186" s="92">
        <f>IF(N186="snížená",J186,0)</f>
        <v>0</v>
      </c>
      <c r="BG186" s="92">
        <f>IF(N186="zákl. přenesená",J186,0)</f>
        <v>0</v>
      </c>
      <c r="BH186" s="92">
        <f>IF(N186="sníž. přenesená",J186,0)</f>
        <v>0</v>
      </c>
      <c r="BI186" s="92">
        <f>IF(N186="nulová",J186,0)</f>
        <v>0</v>
      </c>
      <c r="BJ186" s="16" t="s">
        <v>90</v>
      </c>
      <c r="BK186" s="92">
        <f>ROUND(I186*H186,2)</f>
        <v>0</v>
      </c>
      <c r="BL186" s="16" t="s">
        <v>141</v>
      </c>
      <c r="BM186" s="154" t="s">
        <v>240</v>
      </c>
    </row>
    <row r="187" spans="2:65" s="1" customFormat="1" ht="19.5">
      <c r="B187" s="32"/>
      <c r="D187" s="155" t="s">
        <v>143</v>
      </c>
      <c r="F187" s="156" t="s">
        <v>239</v>
      </c>
      <c r="I187" s="157"/>
      <c r="L187" s="32"/>
      <c r="M187" s="158"/>
      <c r="T187" s="56"/>
      <c r="AT187" s="16" t="s">
        <v>143</v>
      </c>
      <c r="AU187" s="16" t="s">
        <v>92</v>
      </c>
    </row>
    <row r="188" spans="2:65" s="1" customFormat="1" ht="29.25">
      <c r="B188" s="32"/>
      <c r="D188" s="155" t="s">
        <v>144</v>
      </c>
      <c r="F188" s="159" t="s">
        <v>241</v>
      </c>
      <c r="I188" s="157"/>
      <c r="L188" s="32"/>
      <c r="M188" s="158"/>
      <c r="T188" s="56"/>
      <c r="AT188" s="16" t="s">
        <v>144</v>
      </c>
      <c r="AU188" s="16" t="s">
        <v>92</v>
      </c>
    </row>
    <row r="189" spans="2:65" s="1" customFormat="1" ht="16.5" customHeight="1">
      <c r="B189" s="32"/>
      <c r="C189" s="142" t="s">
        <v>7</v>
      </c>
      <c r="D189" s="142" t="s">
        <v>137</v>
      </c>
      <c r="E189" s="143" t="s">
        <v>242</v>
      </c>
      <c r="F189" s="144" t="s">
        <v>243</v>
      </c>
      <c r="G189" s="145" t="s">
        <v>159</v>
      </c>
      <c r="H189" s="146">
        <v>475</v>
      </c>
      <c r="I189" s="147"/>
      <c r="J189" s="148">
        <f>ROUND(I189*H189,2)</f>
        <v>0</v>
      </c>
      <c r="K189" s="149"/>
      <c r="L189" s="32"/>
      <c r="M189" s="150" t="s">
        <v>1</v>
      </c>
      <c r="N189" s="151" t="s">
        <v>47</v>
      </c>
      <c r="P189" s="152">
        <f>O189*H189</f>
        <v>0</v>
      </c>
      <c r="Q189" s="152">
        <v>0</v>
      </c>
      <c r="R189" s="152">
        <f>Q189*H189</f>
        <v>0</v>
      </c>
      <c r="S189" s="152">
        <v>0</v>
      </c>
      <c r="T189" s="153">
        <f>S189*H189</f>
        <v>0</v>
      </c>
      <c r="AR189" s="154" t="s">
        <v>141</v>
      </c>
      <c r="AT189" s="154" t="s">
        <v>137</v>
      </c>
      <c r="AU189" s="154" t="s">
        <v>92</v>
      </c>
      <c r="AY189" s="16" t="s">
        <v>134</v>
      </c>
      <c r="BE189" s="92">
        <f>IF(N189="základní",J189,0)</f>
        <v>0</v>
      </c>
      <c r="BF189" s="92">
        <f>IF(N189="snížená",J189,0)</f>
        <v>0</v>
      </c>
      <c r="BG189" s="92">
        <f>IF(N189="zákl. přenesená",J189,0)</f>
        <v>0</v>
      </c>
      <c r="BH189" s="92">
        <f>IF(N189="sníž. přenesená",J189,0)</f>
        <v>0</v>
      </c>
      <c r="BI189" s="92">
        <f>IF(N189="nulová",J189,0)</f>
        <v>0</v>
      </c>
      <c r="BJ189" s="16" t="s">
        <v>90</v>
      </c>
      <c r="BK189" s="92">
        <f>ROUND(I189*H189,2)</f>
        <v>0</v>
      </c>
      <c r="BL189" s="16" t="s">
        <v>141</v>
      </c>
      <c r="BM189" s="154" t="s">
        <v>244</v>
      </c>
    </row>
    <row r="190" spans="2:65" s="1" customFormat="1" ht="11.25">
      <c r="B190" s="32"/>
      <c r="D190" s="155" t="s">
        <v>143</v>
      </c>
      <c r="F190" s="156" t="s">
        <v>243</v>
      </c>
      <c r="I190" s="157"/>
      <c r="L190" s="32"/>
      <c r="M190" s="158"/>
      <c r="T190" s="56"/>
      <c r="AT190" s="16" t="s">
        <v>143</v>
      </c>
      <c r="AU190" s="16" t="s">
        <v>92</v>
      </c>
    </row>
    <row r="191" spans="2:65" s="12" customFormat="1" ht="11.25">
      <c r="B191" s="160"/>
      <c r="D191" s="155" t="s">
        <v>155</v>
      </c>
      <c r="E191" s="161" t="s">
        <v>1</v>
      </c>
      <c r="F191" s="162" t="s">
        <v>245</v>
      </c>
      <c r="H191" s="163">
        <v>475</v>
      </c>
      <c r="I191" s="164"/>
      <c r="L191" s="160"/>
      <c r="M191" s="165"/>
      <c r="T191" s="166"/>
      <c r="AT191" s="161" t="s">
        <v>155</v>
      </c>
      <c r="AU191" s="161" t="s">
        <v>92</v>
      </c>
      <c r="AV191" s="12" t="s">
        <v>92</v>
      </c>
      <c r="AW191" s="12" t="s">
        <v>36</v>
      </c>
      <c r="AX191" s="12" t="s">
        <v>90</v>
      </c>
      <c r="AY191" s="161" t="s">
        <v>134</v>
      </c>
    </row>
    <row r="192" spans="2:65" s="1" customFormat="1" ht="21.75" customHeight="1">
      <c r="B192" s="32"/>
      <c r="C192" s="142" t="s">
        <v>246</v>
      </c>
      <c r="D192" s="142" t="s">
        <v>137</v>
      </c>
      <c r="E192" s="143" t="s">
        <v>247</v>
      </c>
      <c r="F192" s="144" t="s">
        <v>248</v>
      </c>
      <c r="G192" s="145" t="s">
        <v>153</v>
      </c>
      <c r="H192" s="146">
        <v>961.2</v>
      </c>
      <c r="I192" s="147"/>
      <c r="J192" s="148">
        <f>ROUND(I192*H192,2)</f>
        <v>0</v>
      </c>
      <c r="K192" s="149"/>
      <c r="L192" s="32"/>
      <c r="M192" s="150" t="s">
        <v>1</v>
      </c>
      <c r="N192" s="151" t="s">
        <v>47</v>
      </c>
      <c r="P192" s="152">
        <f>O192*H192</f>
        <v>0</v>
      </c>
      <c r="Q192" s="152">
        <v>0</v>
      </c>
      <c r="R192" s="152">
        <f>Q192*H192</f>
        <v>0</v>
      </c>
      <c r="S192" s="152">
        <v>0</v>
      </c>
      <c r="T192" s="153">
        <f>S192*H192</f>
        <v>0</v>
      </c>
      <c r="AR192" s="154" t="s">
        <v>141</v>
      </c>
      <c r="AT192" s="154" t="s">
        <v>137</v>
      </c>
      <c r="AU192" s="154" t="s">
        <v>92</v>
      </c>
      <c r="AY192" s="16" t="s">
        <v>134</v>
      </c>
      <c r="BE192" s="92">
        <f>IF(N192="základní",J192,0)</f>
        <v>0</v>
      </c>
      <c r="BF192" s="92">
        <f>IF(N192="snížená",J192,0)</f>
        <v>0</v>
      </c>
      <c r="BG192" s="92">
        <f>IF(N192="zákl. přenesená",J192,0)</f>
        <v>0</v>
      </c>
      <c r="BH192" s="92">
        <f>IF(N192="sníž. přenesená",J192,0)</f>
        <v>0</v>
      </c>
      <c r="BI192" s="92">
        <f>IF(N192="nulová",J192,0)</f>
        <v>0</v>
      </c>
      <c r="BJ192" s="16" t="s">
        <v>90</v>
      </c>
      <c r="BK192" s="92">
        <f>ROUND(I192*H192,2)</f>
        <v>0</v>
      </c>
      <c r="BL192" s="16" t="s">
        <v>141</v>
      </c>
      <c r="BM192" s="154" t="s">
        <v>249</v>
      </c>
    </row>
    <row r="193" spans="2:65" s="1" customFormat="1" ht="11.25">
      <c r="B193" s="32"/>
      <c r="D193" s="155" t="s">
        <v>143</v>
      </c>
      <c r="F193" s="156" t="s">
        <v>248</v>
      </c>
      <c r="I193" s="157"/>
      <c r="L193" s="32"/>
      <c r="M193" s="158"/>
      <c r="T193" s="56"/>
      <c r="AT193" s="16" t="s">
        <v>143</v>
      </c>
      <c r="AU193" s="16" t="s">
        <v>92</v>
      </c>
    </row>
    <row r="194" spans="2:65" s="1" customFormat="1" ht="19.5">
      <c r="B194" s="32"/>
      <c r="D194" s="155" t="s">
        <v>144</v>
      </c>
      <c r="F194" s="159" t="s">
        <v>250</v>
      </c>
      <c r="I194" s="157"/>
      <c r="L194" s="32"/>
      <c r="M194" s="158"/>
      <c r="T194" s="56"/>
      <c r="AT194" s="16" t="s">
        <v>144</v>
      </c>
      <c r="AU194" s="16" t="s">
        <v>92</v>
      </c>
    </row>
    <row r="195" spans="2:65" s="12" customFormat="1" ht="11.25">
      <c r="B195" s="160"/>
      <c r="D195" s="155" t="s">
        <v>155</v>
      </c>
      <c r="E195" s="161" t="s">
        <v>1</v>
      </c>
      <c r="F195" s="162" t="s">
        <v>251</v>
      </c>
      <c r="H195" s="163">
        <v>961.2</v>
      </c>
      <c r="I195" s="164"/>
      <c r="L195" s="160"/>
      <c r="M195" s="165"/>
      <c r="T195" s="166"/>
      <c r="AT195" s="161" t="s">
        <v>155</v>
      </c>
      <c r="AU195" s="161" t="s">
        <v>92</v>
      </c>
      <c r="AV195" s="12" t="s">
        <v>92</v>
      </c>
      <c r="AW195" s="12" t="s">
        <v>36</v>
      </c>
      <c r="AX195" s="12" t="s">
        <v>90</v>
      </c>
      <c r="AY195" s="161" t="s">
        <v>134</v>
      </c>
    </row>
    <row r="196" spans="2:65" s="1" customFormat="1" ht="16.5" customHeight="1">
      <c r="B196" s="32"/>
      <c r="C196" s="142" t="s">
        <v>252</v>
      </c>
      <c r="D196" s="142" t="s">
        <v>137</v>
      </c>
      <c r="E196" s="143" t="s">
        <v>253</v>
      </c>
      <c r="F196" s="144" t="s">
        <v>254</v>
      </c>
      <c r="G196" s="145" t="s">
        <v>153</v>
      </c>
      <c r="H196" s="146">
        <v>766.8</v>
      </c>
      <c r="I196" s="147"/>
      <c r="J196" s="148">
        <f>ROUND(I196*H196,2)</f>
        <v>0</v>
      </c>
      <c r="K196" s="149"/>
      <c r="L196" s="32"/>
      <c r="M196" s="150" t="s">
        <v>1</v>
      </c>
      <c r="N196" s="151" t="s">
        <v>47</v>
      </c>
      <c r="P196" s="152">
        <f>O196*H196</f>
        <v>0</v>
      </c>
      <c r="Q196" s="152">
        <v>0</v>
      </c>
      <c r="R196" s="152">
        <f>Q196*H196</f>
        <v>0</v>
      </c>
      <c r="S196" s="152">
        <v>0</v>
      </c>
      <c r="T196" s="153">
        <f>S196*H196</f>
        <v>0</v>
      </c>
      <c r="AR196" s="154" t="s">
        <v>141</v>
      </c>
      <c r="AT196" s="154" t="s">
        <v>137</v>
      </c>
      <c r="AU196" s="154" t="s">
        <v>92</v>
      </c>
      <c r="AY196" s="16" t="s">
        <v>134</v>
      </c>
      <c r="BE196" s="92">
        <f>IF(N196="základní",J196,0)</f>
        <v>0</v>
      </c>
      <c r="BF196" s="92">
        <f>IF(N196="snížená",J196,0)</f>
        <v>0</v>
      </c>
      <c r="BG196" s="92">
        <f>IF(N196="zákl. přenesená",J196,0)</f>
        <v>0</v>
      </c>
      <c r="BH196" s="92">
        <f>IF(N196="sníž. přenesená",J196,0)</f>
        <v>0</v>
      </c>
      <c r="BI196" s="92">
        <f>IF(N196="nulová",J196,0)</f>
        <v>0</v>
      </c>
      <c r="BJ196" s="16" t="s">
        <v>90</v>
      </c>
      <c r="BK196" s="92">
        <f>ROUND(I196*H196,2)</f>
        <v>0</v>
      </c>
      <c r="BL196" s="16" t="s">
        <v>141</v>
      </c>
      <c r="BM196" s="154" t="s">
        <v>255</v>
      </c>
    </row>
    <row r="197" spans="2:65" s="1" customFormat="1" ht="11.25">
      <c r="B197" s="32"/>
      <c r="D197" s="155" t="s">
        <v>143</v>
      </c>
      <c r="F197" s="156" t="s">
        <v>254</v>
      </c>
      <c r="I197" s="157"/>
      <c r="L197" s="32"/>
      <c r="M197" s="158"/>
      <c r="T197" s="56"/>
      <c r="AT197" s="16" t="s">
        <v>143</v>
      </c>
      <c r="AU197" s="16" t="s">
        <v>92</v>
      </c>
    </row>
    <row r="198" spans="2:65" s="1" customFormat="1" ht="29.25">
      <c r="B198" s="32"/>
      <c r="D198" s="155" t="s">
        <v>144</v>
      </c>
      <c r="F198" s="159" t="s">
        <v>256</v>
      </c>
      <c r="I198" s="157"/>
      <c r="L198" s="32"/>
      <c r="M198" s="158"/>
      <c r="T198" s="56"/>
      <c r="AT198" s="16" t="s">
        <v>144</v>
      </c>
      <c r="AU198" s="16" t="s">
        <v>92</v>
      </c>
    </row>
    <row r="199" spans="2:65" s="12" customFormat="1" ht="11.25">
      <c r="B199" s="160"/>
      <c r="D199" s="155" t="s">
        <v>155</v>
      </c>
      <c r="E199" s="161" t="s">
        <v>1</v>
      </c>
      <c r="F199" s="162" t="s">
        <v>257</v>
      </c>
      <c r="H199" s="163">
        <v>766.8</v>
      </c>
      <c r="I199" s="164"/>
      <c r="L199" s="160"/>
      <c r="M199" s="165"/>
      <c r="T199" s="166"/>
      <c r="AT199" s="161" t="s">
        <v>155</v>
      </c>
      <c r="AU199" s="161" t="s">
        <v>92</v>
      </c>
      <c r="AV199" s="12" t="s">
        <v>92</v>
      </c>
      <c r="AW199" s="12" t="s">
        <v>36</v>
      </c>
      <c r="AX199" s="12" t="s">
        <v>90</v>
      </c>
      <c r="AY199" s="161" t="s">
        <v>134</v>
      </c>
    </row>
    <row r="200" spans="2:65" s="1" customFormat="1" ht="16.5" customHeight="1">
      <c r="B200" s="32"/>
      <c r="C200" s="142" t="s">
        <v>258</v>
      </c>
      <c r="D200" s="142" t="s">
        <v>137</v>
      </c>
      <c r="E200" s="143" t="s">
        <v>259</v>
      </c>
      <c r="F200" s="144" t="s">
        <v>260</v>
      </c>
      <c r="G200" s="145" t="s">
        <v>159</v>
      </c>
      <c r="H200" s="146">
        <v>41.406999999999996</v>
      </c>
      <c r="I200" s="147"/>
      <c r="J200" s="148">
        <f>ROUND(I200*H200,2)</f>
        <v>0</v>
      </c>
      <c r="K200" s="149"/>
      <c r="L200" s="32"/>
      <c r="M200" s="150" t="s">
        <v>1</v>
      </c>
      <c r="N200" s="151" t="s">
        <v>47</v>
      </c>
      <c r="P200" s="152">
        <f>O200*H200</f>
        <v>0</v>
      </c>
      <c r="Q200" s="152">
        <v>0</v>
      </c>
      <c r="R200" s="152">
        <f>Q200*H200</f>
        <v>0</v>
      </c>
      <c r="S200" s="152">
        <v>0</v>
      </c>
      <c r="T200" s="153">
        <f>S200*H200</f>
        <v>0</v>
      </c>
      <c r="AR200" s="154" t="s">
        <v>141</v>
      </c>
      <c r="AT200" s="154" t="s">
        <v>137</v>
      </c>
      <c r="AU200" s="154" t="s">
        <v>92</v>
      </c>
      <c r="AY200" s="16" t="s">
        <v>134</v>
      </c>
      <c r="BE200" s="92">
        <f>IF(N200="základní",J200,0)</f>
        <v>0</v>
      </c>
      <c r="BF200" s="92">
        <f>IF(N200="snížená",J200,0)</f>
        <v>0</v>
      </c>
      <c r="BG200" s="92">
        <f>IF(N200="zákl. přenesená",J200,0)</f>
        <v>0</v>
      </c>
      <c r="BH200" s="92">
        <f>IF(N200="sníž. přenesená",J200,0)</f>
        <v>0</v>
      </c>
      <c r="BI200" s="92">
        <f>IF(N200="nulová",J200,0)</f>
        <v>0</v>
      </c>
      <c r="BJ200" s="16" t="s">
        <v>90</v>
      </c>
      <c r="BK200" s="92">
        <f>ROUND(I200*H200,2)</f>
        <v>0</v>
      </c>
      <c r="BL200" s="16" t="s">
        <v>141</v>
      </c>
      <c r="BM200" s="154" t="s">
        <v>261</v>
      </c>
    </row>
    <row r="201" spans="2:65" s="1" customFormat="1" ht="11.25">
      <c r="B201" s="32"/>
      <c r="D201" s="155" t="s">
        <v>143</v>
      </c>
      <c r="F201" s="156" t="s">
        <v>260</v>
      </c>
      <c r="I201" s="157"/>
      <c r="L201" s="32"/>
      <c r="M201" s="158"/>
      <c r="T201" s="56"/>
      <c r="AT201" s="16" t="s">
        <v>143</v>
      </c>
      <c r="AU201" s="16" t="s">
        <v>92</v>
      </c>
    </row>
    <row r="202" spans="2:65" s="1" customFormat="1" ht="29.25">
      <c r="B202" s="32"/>
      <c r="D202" s="155" t="s">
        <v>144</v>
      </c>
      <c r="F202" s="159" t="s">
        <v>262</v>
      </c>
      <c r="I202" s="157"/>
      <c r="L202" s="32"/>
      <c r="M202" s="158"/>
      <c r="T202" s="56"/>
      <c r="AT202" s="16" t="s">
        <v>144</v>
      </c>
      <c r="AU202" s="16" t="s">
        <v>92</v>
      </c>
    </row>
    <row r="203" spans="2:65" s="12" customFormat="1" ht="11.25">
      <c r="B203" s="160"/>
      <c r="D203" s="155" t="s">
        <v>155</v>
      </c>
      <c r="E203" s="161" t="s">
        <v>1</v>
      </c>
      <c r="F203" s="162" t="s">
        <v>263</v>
      </c>
      <c r="H203" s="163">
        <v>41.406999999999996</v>
      </c>
      <c r="I203" s="164"/>
      <c r="L203" s="160"/>
      <c r="M203" s="165"/>
      <c r="T203" s="166"/>
      <c r="AT203" s="161" t="s">
        <v>155</v>
      </c>
      <c r="AU203" s="161" t="s">
        <v>92</v>
      </c>
      <c r="AV203" s="12" t="s">
        <v>92</v>
      </c>
      <c r="AW203" s="12" t="s">
        <v>36</v>
      </c>
      <c r="AX203" s="12" t="s">
        <v>90</v>
      </c>
      <c r="AY203" s="161" t="s">
        <v>134</v>
      </c>
    </row>
    <row r="204" spans="2:65" s="1" customFormat="1" ht="33" customHeight="1">
      <c r="B204" s="32"/>
      <c r="C204" s="142" t="s">
        <v>264</v>
      </c>
      <c r="D204" s="142" t="s">
        <v>137</v>
      </c>
      <c r="E204" s="143" t="s">
        <v>265</v>
      </c>
      <c r="F204" s="144" t="s">
        <v>266</v>
      </c>
      <c r="G204" s="145" t="s">
        <v>219</v>
      </c>
      <c r="H204" s="146">
        <v>700.5</v>
      </c>
      <c r="I204" s="147"/>
      <c r="J204" s="148">
        <f>ROUND(I204*H204,2)</f>
        <v>0</v>
      </c>
      <c r="K204" s="149"/>
      <c r="L204" s="32"/>
      <c r="M204" s="150" t="s">
        <v>1</v>
      </c>
      <c r="N204" s="151" t="s">
        <v>47</v>
      </c>
      <c r="P204" s="152">
        <f>O204*H204</f>
        <v>0</v>
      </c>
      <c r="Q204" s="152">
        <v>0</v>
      </c>
      <c r="R204" s="152">
        <f>Q204*H204</f>
        <v>0</v>
      </c>
      <c r="S204" s="152">
        <v>0</v>
      </c>
      <c r="T204" s="153">
        <f>S204*H204</f>
        <v>0</v>
      </c>
      <c r="AR204" s="154" t="s">
        <v>141</v>
      </c>
      <c r="AT204" s="154" t="s">
        <v>137</v>
      </c>
      <c r="AU204" s="154" t="s">
        <v>92</v>
      </c>
      <c r="AY204" s="16" t="s">
        <v>134</v>
      </c>
      <c r="BE204" s="92">
        <f>IF(N204="základní",J204,0)</f>
        <v>0</v>
      </c>
      <c r="BF204" s="92">
        <f>IF(N204="snížená",J204,0)</f>
        <v>0</v>
      </c>
      <c r="BG204" s="92">
        <f>IF(N204="zákl. přenesená",J204,0)</f>
        <v>0</v>
      </c>
      <c r="BH204" s="92">
        <f>IF(N204="sníž. přenesená",J204,0)</f>
        <v>0</v>
      </c>
      <c r="BI204" s="92">
        <f>IF(N204="nulová",J204,0)</f>
        <v>0</v>
      </c>
      <c r="BJ204" s="16" t="s">
        <v>90</v>
      </c>
      <c r="BK204" s="92">
        <f>ROUND(I204*H204,2)</f>
        <v>0</v>
      </c>
      <c r="BL204" s="16" t="s">
        <v>141</v>
      </c>
      <c r="BM204" s="154" t="s">
        <v>267</v>
      </c>
    </row>
    <row r="205" spans="2:65" s="1" customFormat="1" ht="19.5">
      <c r="B205" s="32"/>
      <c r="D205" s="155" t="s">
        <v>143</v>
      </c>
      <c r="F205" s="156" t="s">
        <v>266</v>
      </c>
      <c r="I205" s="157"/>
      <c r="L205" s="32"/>
      <c r="M205" s="158"/>
      <c r="T205" s="56"/>
      <c r="AT205" s="16" t="s">
        <v>143</v>
      </c>
      <c r="AU205" s="16" t="s">
        <v>92</v>
      </c>
    </row>
    <row r="206" spans="2:65" s="1" customFormat="1" ht="19.5">
      <c r="B206" s="32"/>
      <c r="D206" s="155" t="s">
        <v>144</v>
      </c>
      <c r="F206" s="159" t="s">
        <v>268</v>
      </c>
      <c r="I206" s="157"/>
      <c r="L206" s="32"/>
      <c r="M206" s="158"/>
      <c r="T206" s="56"/>
      <c r="AT206" s="16" t="s">
        <v>144</v>
      </c>
      <c r="AU206" s="16" t="s">
        <v>92</v>
      </c>
    </row>
    <row r="207" spans="2:65" s="12" customFormat="1" ht="11.25">
      <c r="B207" s="160"/>
      <c r="D207" s="155" t="s">
        <v>155</v>
      </c>
      <c r="E207" s="161" t="s">
        <v>1</v>
      </c>
      <c r="F207" s="162" t="s">
        <v>269</v>
      </c>
      <c r="H207" s="163">
        <v>700.5</v>
      </c>
      <c r="I207" s="164"/>
      <c r="L207" s="160"/>
      <c r="M207" s="165"/>
      <c r="T207" s="166"/>
      <c r="AT207" s="161" t="s">
        <v>155</v>
      </c>
      <c r="AU207" s="161" t="s">
        <v>92</v>
      </c>
      <c r="AV207" s="12" t="s">
        <v>92</v>
      </c>
      <c r="AW207" s="12" t="s">
        <v>36</v>
      </c>
      <c r="AX207" s="12" t="s">
        <v>90</v>
      </c>
      <c r="AY207" s="161" t="s">
        <v>134</v>
      </c>
    </row>
    <row r="208" spans="2:65" s="1" customFormat="1" ht="16.5" customHeight="1">
      <c r="B208" s="32"/>
      <c r="C208" s="174" t="s">
        <v>270</v>
      </c>
      <c r="D208" s="174" t="s">
        <v>228</v>
      </c>
      <c r="E208" s="175" t="s">
        <v>271</v>
      </c>
      <c r="F208" s="176" t="s">
        <v>272</v>
      </c>
      <c r="G208" s="177" t="s">
        <v>219</v>
      </c>
      <c r="H208" s="178">
        <v>471</v>
      </c>
      <c r="I208" s="179"/>
      <c r="J208" s="180">
        <f>ROUND(I208*H208,2)</f>
        <v>0</v>
      </c>
      <c r="K208" s="181"/>
      <c r="L208" s="182"/>
      <c r="M208" s="183" t="s">
        <v>1</v>
      </c>
      <c r="N208" s="184" t="s">
        <v>47</v>
      </c>
      <c r="P208" s="152">
        <f>O208*H208</f>
        <v>0</v>
      </c>
      <c r="Q208" s="152">
        <v>0</v>
      </c>
      <c r="R208" s="152">
        <f>Q208*H208</f>
        <v>0</v>
      </c>
      <c r="S208" s="152">
        <v>0</v>
      </c>
      <c r="T208" s="153">
        <f>S208*H208</f>
        <v>0</v>
      </c>
      <c r="AR208" s="154" t="s">
        <v>176</v>
      </c>
      <c r="AT208" s="154" t="s">
        <v>228</v>
      </c>
      <c r="AU208" s="154" t="s">
        <v>92</v>
      </c>
      <c r="AY208" s="16" t="s">
        <v>134</v>
      </c>
      <c r="BE208" s="92">
        <f>IF(N208="základní",J208,0)</f>
        <v>0</v>
      </c>
      <c r="BF208" s="92">
        <f>IF(N208="snížená",J208,0)</f>
        <v>0</v>
      </c>
      <c r="BG208" s="92">
        <f>IF(N208="zákl. přenesená",J208,0)</f>
        <v>0</v>
      </c>
      <c r="BH208" s="92">
        <f>IF(N208="sníž. přenesená",J208,0)</f>
        <v>0</v>
      </c>
      <c r="BI208" s="92">
        <f>IF(N208="nulová",J208,0)</f>
        <v>0</v>
      </c>
      <c r="BJ208" s="16" t="s">
        <v>90</v>
      </c>
      <c r="BK208" s="92">
        <f>ROUND(I208*H208,2)</f>
        <v>0</v>
      </c>
      <c r="BL208" s="16" t="s">
        <v>141</v>
      </c>
      <c r="BM208" s="154" t="s">
        <v>273</v>
      </c>
    </row>
    <row r="209" spans="2:65" s="1" customFormat="1" ht="11.25">
      <c r="B209" s="32"/>
      <c r="D209" s="155" t="s">
        <v>143</v>
      </c>
      <c r="F209" s="156" t="s">
        <v>272</v>
      </c>
      <c r="I209" s="157"/>
      <c r="L209" s="32"/>
      <c r="M209" s="158"/>
      <c r="T209" s="56"/>
      <c r="AT209" s="16" t="s">
        <v>143</v>
      </c>
      <c r="AU209" s="16" t="s">
        <v>92</v>
      </c>
    </row>
    <row r="210" spans="2:65" s="12" customFormat="1" ht="11.25">
      <c r="B210" s="160"/>
      <c r="D210" s="155" t="s">
        <v>155</v>
      </c>
      <c r="E210" s="161" t="s">
        <v>1</v>
      </c>
      <c r="F210" s="162" t="s">
        <v>274</v>
      </c>
      <c r="H210" s="163">
        <v>471</v>
      </c>
      <c r="I210" s="164"/>
      <c r="L210" s="160"/>
      <c r="M210" s="165"/>
      <c r="T210" s="166"/>
      <c r="AT210" s="161" t="s">
        <v>155</v>
      </c>
      <c r="AU210" s="161" t="s">
        <v>92</v>
      </c>
      <c r="AV210" s="12" t="s">
        <v>92</v>
      </c>
      <c r="AW210" s="12" t="s">
        <v>36</v>
      </c>
      <c r="AX210" s="12" t="s">
        <v>90</v>
      </c>
      <c r="AY210" s="161" t="s">
        <v>134</v>
      </c>
    </row>
    <row r="211" spans="2:65" s="1" customFormat="1" ht="16.5" customHeight="1">
      <c r="B211" s="32"/>
      <c r="C211" s="174" t="s">
        <v>275</v>
      </c>
      <c r="D211" s="174" t="s">
        <v>228</v>
      </c>
      <c r="E211" s="175" t="s">
        <v>276</v>
      </c>
      <c r="F211" s="176" t="s">
        <v>277</v>
      </c>
      <c r="G211" s="177" t="s">
        <v>219</v>
      </c>
      <c r="H211" s="178">
        <v>229.5</v>
      </c>
      <c r="I211" s="179"/>
      <c r="J211" s="180">
        <f>ROUND(I211*H211,2)</f>
        <v>0</v>
      </c>
      <c r="K211" s="181"/>
      <c r="L211" s="182"/>
      <c r="M211" s="183" t="s">
        <v>1</v>
      </c>
      <c r="N211" s="184" t="s">
        <v>47</v>
      </c>
      <c r="P211" s="152">
        <f>O211*H211</f>
        <v>0</v>
      </c>
      <c r="Q211" s="152">
        <v>0</v>
      </c>
      <c r="R211" s="152">
        <f>Q211*H211</f>
        <v>0</v>
      </c>
      <c r="S211" s="152">
        <v>0</v>
      </c>
      <c r="T211" s="153">
        <f>S211*H211</f>
        <v>0</v>
      </c>
      <c r="AR211" s="154" t="s">
        <v>176</v>
      </c>
      <c r="AT211" s="154" t="s">
        <v>228</v>
      </c>
      <c r="AU211" s="154" t="s">
        <v>92</v>
      </c>
      <c r="AY211" s="16" t="s">
        <v>134</v>
      </c>
      <c r="BE211" s="92">
        <f>IF(N211="základní",J211,0)</f>
        <v>0</v>
      </c>
      <c r="BF211" s="92">
        <f>IF(N211="snížená",J211,0)</f>
        <v>0</v>
      </c>
      <c r="BG211" s="92">
        <f>IF(N211="zákl. přenesená",J211,0)</f>
        <v>0</v>
      </c>
      <c r="BH211" s="92">
        <f>IF(N211="sníž. přenesená",J211,0)</f>
        <v>0</v>
      </c>
      <c r="BI211" s="92">
        <f>IF(N211="nulová",J211,0)</f>
        <v>0</v>
      </c>
      <c r="BJ211" s="16" t="s">
        <v>90</v>
      </c>
      <c r="BK211" s="92">
        <f>ROUND(I211*H211,2)</f>
        <v>0</v>
      </c>
      <c r="BL211" s="16" t="s">
        <v>141</v>
      </c>
      <c r="BM211" s="154" t="s">
        <v>278</v>
      </c>
    </row>
    <row r="212" spans="2:65" s="1" customFormat="1" ht="11.25">
      <c r="B212" s="32"/>
      <c r="D212" s="155" t="s">
        <v>143</v>
      </c>
      <c r="F212" s="156" t="s">
        <v>277</v>
      </c>
      <c r="I212" s="157"/>
      <c r="L212" s="32"/>
      <c r="M212" s="158"/>
      <c r="T212" s="56"/>
      <c r="AT212" s="16" t="s">
        <v>143</v>
      </c>
      <c r="AU212" s="16" t="s">
        <v>92</v>
      </c>
    </row>
    <row r="213" spans="2:65" s="12" customFormat="1" ht="11.25">
      <c r="B213" s="160"/>
      <c r="D213" s="155" t="s">
        <v>155</v>
      </c>
      <c r="E213" s="161" t="s">
        <v>1</v>
      </c>
      <c r="F213" s="162" t="s">
        <v>279</v>
      </c>
      <c r="H213" s="163">
        <v>229.5</v>
      </c>
      <c r="I213" s="164"/>
      <c r="L213" s="160"/>
      <c r="M213" s="165"/>
      <c r="T213" s="166"/>
      <c r="AT213" s="161" t="s">
        <v>155</v>
      </c>
      <c r="AU213" s="161" t="s">
        <v>92</v>
      </c>
      <c r="AV213" s="12" t="s">
        <v>92</v>
      </c>
      <c r="AW213" s="12" t="s">
        <v>36</v>
      </c>
      <c r="AX213" s="12" t="s">
        <v>90</v>
      </c>
      <c r="AY213" s="161" t="s">
        <v>134</v>
      </c>
    </row>
    <row r="214" spans="2:65" s="1" customFormat="1" ht="24.2" customHeight="1">
      <c r="B214" s="32"/>
      <c r="C214" s="142" t="s">
        <v>280</v>
      </c>
      <c r="D214" s="142" t="s">
        <v>137</v>
      </c>
      <c r="E214" s="143" t="s">
        <v>281</v>
      </c>
      <c r="F214" s="144" t="s">
        <v>282</v>
      </c>
      <c r="G214" s="145" t="s">
        <v>219</v>
      </c>
      <c r="H214" s="146">
        <v>19</v>
      </c>
      <c r="I214" s="147"/>
      <c r="J214" s="148">
        <f>ROUND(I214*H214,2)</f>
        <v>0</v>
      </c>
      <c r="K214" s="149"/>
      <c r="L214" s="32"/>
      <c r="M214" s="150" t="s">
        <v>1</v>
      </c>
      <c r="N214" s="151" t="s">
        <v>47</v>
      </c>
      <c r="P214" s="152">
        <f>O214*H214</f>
        <v>0</v>
      </c>
      <c r="Q214" s="152">
        <v>0</v>
      </c>
      <c r="R214" s="152">
        <f>Q214*H214</f>
        <v>0</v>
      </c>
      <c r="S214" s="152">
        <v>0</v>
      </c>
      <c r="T214" s="153">
        <f>S214*H214</f>
        <v>0</v>
      </c>
      <c r="AR214" s="154" t="s">
        <v>141</v>
      </c>
      <c r="AT214" s="154" t="s">
        <v>137</v>
      </c>
      <c r="AU214" s="154" t="s">
        <v>92</v>
      </c>
      <c r="AY214" s="16" t="s">
        <v>134</v>
      </c>
      <c r="BE214" s="92">
        <f>IF(N214="základní",J214,0)</f>
        <v>0</v>
      </c>
      <c r="BF214" s="92">
        <f>IF(N214="snížená",J214,0)</f>
        <v>0</v>
      </c>
      <c r="BG214" s="92">
        <f>IF(N214="zákl. přenesená",J214,0)</f>
        <v>0</v>
      </c>
      <c r="BH214" s="92">
        <f>IF(N214="sníž. přenesená",J214,0)</f>
        <v>0</v>
      </c>
      <c r="BI214" s="92">
        <f>IF(N214="nulová",J214,0)</f>
        <v>0</v>
      </c>
      <c r="BJ214" s="16" t="s">
        <v>90</v>
      </c>
      <c r="BK214" s="92">
        <f>ROUND(I214*H214,2)</f>
        <v>0</v>
      </c>
      <c r="BL214" s="16" t="s">
        <v>141</v>
      </c>
      <c r="BM214" s="154" t="s">
        <v>283</v>
      </c>
    </row>
    <row r="215" spans="2:65" s="1" customFormat="1" ht="19.5">
      <c r="B215" s="32"/>
      <c r="D215" s="155" t="s">
        <v>143</v>
      </c>
      <c r="F215" s="156" t="s">
        <v>282</v>
      </c>
      <c r="I215" s="157"/>
      <c r="L215" s="32"/>
      <c r="M215" s="158"/>
      <c r="T215" s="56"/>
      <c r="AT215" s="16" t="s">
        <v>143</v>
      </c>
      <c r="AU215" s="16" t="s">
        <v>92</v>
      </c>
    </row>
    <row r="216" spans="2:65" s="1" customFormat="1" ht="29.25">
      <c r="B216" s="32"/>
      <c r="D216" s="155" t="s">
        <v>144</v>
      </c>
      <c r="F216" s="159" t="s">
        <v>284</v>
      </c>
      <c r="I216" s="157"/>
      <c r="L216" s="32"/>
      <c r="M216" s="158"/>
      <c r="T216" s="56"/>
      <c r="AT216" s="16" t="s">
        <v>144</v>
      </c>
      <c r="AU216" s="16" t="s">
        <v>92</v>
      </c>
    </row>
    <row r="217" spans="2:65" s="1" customFormat="1" ht="16.5" customHeight="1">
      <c r="B217" s="32"/>
      <c r="C217" s="174" t="s">
        <v>285</v>
      </c>
      <c r="D217" s="174" t="s">
        <v>228</v>
      </c>
      <c r="E217" s="175" t="s">
        <v>286</v>
      </c>
      <c r="F217" s="176" t="s">
        <v>287</v>
      </c>
      <c r="G217" s="177" t="s">
        <v>219</v>
      </c>
      <c r="H217" s="178">
        <v>15</v>
      </c>
      <c r="I217" s="179"/>
      <c r="J217" s="180">
        <f>ROUND(I217*H217,2)</f>
        <v>0</v>
      </c>
      <c r="K217" s="181"/>
      <c r="L217" s="182"/>
      <c r="M217" s="183" t="s">
        <v>1</v>
      </c>
      <c r="N217" s="184" t="s">
        <v>47</v>
      </c>
      <c r="P217" s="152">
        <f>O217*H217</f>
        <v>0</v>
      </c>
      <c r="Q217" s="152">
        <v>0</v>
      </c>
      <c r="R217" s="152">
        <f>Q217*H217</f>
        <v>0</v>
      </c>
      <c r="S217" s="152">
        <v>0</v>
      </c>
      <c r="T217" s="153">
        <f>S217*H217</f>
        <v>0</v>
      </c>
      <c r="AR217" s="154" t="s">
        <v>176</v>
      </c>
      <c r="AT217" s="154" t="s">
        <v>228</v>
      </c>
      <c r="AU217" s="154" t="s">
        <v>92</v>
      </c>
      <c r="AY217" s="16" t="s">
        <v>134</v>
      </c>
      <c r="BE217" s="92">
        <f>IF(N217="základní",J217,0)</f>
        <v>0</v>
      </c>
      <c r="BF217" s="92">
        <f>IF(N217="snížená",J217,0)</f>
        <v>0</v>
      </c>
      <c r="BG217" s="92">
        <f>IF(N217="zákl. přenesená",J217,0)</f>
        <v>0</v>
      </c>
      <c r="BH217" s="92">
        <f>IF(N217="sníž. přenesená",J217,0)</f>
        <v>0</v>
      </c>
      <c r="BI217" s="92">
        <f>IF(N217="nulová",J217,0)</f>
        <v>0</v>
      </c>
      <c r="BJ217" s="16" t="s">
        <v>90</v>
      </c>
      <c r="BK217" s="92">
        <f>ROUND(I217*H217,2)</f>
        <v>0</v>
      </c>
      <c r="BL217" s="16" t="s">
        <v>141</v>
      </c>
      <c r="BM217" s="154" t="s">
        <v>288</v>
      </c>
    </row>
    <row r="218" spans="2:65" s="1" customFormat="1" ht="11.25">
      <c r="B218" s="32"/>
      <c r="D218" s="155" t="s">
        <v>143</v>
      </c>
      <c r="F218" s="156" t="s">
        <v>287</v>
      </c>
      <c r="I218" s="157"/>
      <c r="L218" s="32"/>
      <c r="M218" s="158"/>
      <c r="T218" s="56"/>
      <c r="AT218" s="16" t="s">
        <v>143</v>
      </c>
      <c r="AU218" s="16" t="s">
        <v>92</v>
      </c>
    </row>
    <row r="219" spans="2:65" s="1" customFormat="1" ht="16.5" customHeight="1">
      <c r="B219" s="32"/>
      <c r="C219" s="174" t="s">
        <v>289</v>
      </c>
      <c r="D219" s="174" t="s">
        <v>228</v>
      </c>
      <c r="E219" s="175" t="s">
        <v>290</v>
      </c>
      <c r="F219" s="176" t="s">
        <v>291</v>
      </c>
      <c r="G219" s="177" t="s">
        <v>292</v>
      </c>
      <c r="H219" s="178">
        <v>2</v>
      </c>
      <c r="I219" s="179"/>
      <c r="J219" s="180">
        <f>ROUND(I219*H219,2)</f>
        <v>0</v>
      </c>
      <c r="K219" s="181"/>
      <c r="L219" s="182"/>
      <c r="M219" s="183" t="s">
        <v>1</v>
      </c>
      <c r="N219" s="184" t="s">
        <v>47</v>
      </c>
      <c r="P219" s="152">
        <f>O219*H219</f>
        <v>0</v>
      </c>
      <c r="Q219" s="152">
        <v>0.15</v>
      </c>
      <c r="R219" s="152">
        <f>Q219*H219</f>
        <v>0.3</v>
      </c>
      <c r="S219" s="152">
        <v>0</v>
      </c>
      <c r="T219" s="153">
        <f>S219*H219</f>
        <v>0</v>
      </c>
      <c r="AR219" s="154" t="s">
        <v>176</v>
      </c>
      <c r="AT219" s="154" t="s">
        <v>228</v>
      </c>
      <c r="AU219" s="154" t="s">
        <v>92</v>
      </c>
      <c r="AY219" s="16" t="s">
        <v>134</v>
      </c>
      <c r="BE219" s="92">
        <f>IF(N219="základní",J219,0)</f>
        <v>0</v>
      </c>
      <c r="BF219" s="92">
        <f>IF(N219="snížená",J219,0)</f>
        <v>0</v>
      </c>
      <c r="BG219" s="92">
        <f>IF(N219="zákl. přenesená",J219,0)</f>
        <v>0</v>
      </c>
      <c r="BH219" s="92">
        <f>IF(N219="sníž. přenesená",J219,0)</f>
        <v>0</v>
      </c>
      <c r="BI219" s="92">
        <f>IF(N219="nulová",J219,0)</f>
        <v>0</v>
      </c>
      <c r="BJ219" s="16" t="s">
        <v>90</v>
      </c>
      <c r="BK219" s="92">
        <f>ROUND(I219*H219,2)</f>
        <v>0</v>
      </c>
      <c r="BL219" s="16" t="s">
        <v>141</v>
      </c>
      <c r="BM219" s="154" t="s">
        <v>293</v>
      </c>
    </row>
    <row r="220" spans="2:65" s="1" customFormat="1" ht="11.25">
      <c r="B220" s="32"/>
      <c r="D220" s="155" t="s">
        <v>143</v>
      </c>
      <c r="F220" s="156" t="s">
        <v>291</v>
      </c>
      <c r="I220" s="157"/>
      <c r="L220" s="32"/>
      <c r="M220" s="158"/>
      <c r="T220" s="56"/>
      <c r="AT220" s="16" t="s">
        <v>143</v>
      </c>
      <c r="AU220" s="16" t="s">
        <v>92</v>
      </c>
    </row>
    <row r="221" spans="2:65" s="1" customFormat="1" ht="16.5" customHeight="1">
      <c r="B221" s="32"/>
      <c r="C221" s="174" t="s">
        <v>294</v>
      </c>
      <c r="D221" s="174" t="s">
        <v>228</v>
      </c>
      <c r="E221" s="175" t="s">
        <v>295</v>
      </c>
      <c r="F221" s="176" t="s">
        <v>296</v>
      </c>
      <c r="G221" s="177" t="s">
        <v>292</v>
      </c>
      <c r="H221" s="178">
        <v>2</v>
      </c>
      <c r="I221" s="179"/>
      <c r="J221" s="180">
        <f>ROUND(I221*H221,2)</f>
        <v>0</v>
      </c>
      <c r="K221" s="181"/>
      <c r="L221" s="182"/>
      <c r="M221" s="183" t="s">
        <v>1</v>
      </c>
      <c r="N221" s="184" t="s">
        <v>47</v>
      </c>
      <c r="P221" s="152">
        <f>O221*H221</f>
        <v>0</v>
      </c>
      <c r="Q221" s="152">
        <v>0.15</v>
      </c>
      <c r="R221" s="152">
        <f>Q221*H221</f>
        <v>0.3</v>
      </c>
      <c r="S221" s="152">
        <v>0</v>
      </c>
      <c r="T221" s="153">
        <f>S221*H221</f>
        <v>0</v>
      </c>
      <c r="AR221" s="154" t="s">
        <v>176</v>
      </c>
      <c r="AT221" s="154" t="s">
        <v>228</v>
      </c>
      <c r="AU221" s="154" t="s">
        <v>92</v>
      </c>
      <c r="AY221" s="16" t="s">
        <v>134</v>
      </c>
      <c r="BE221" s="92">
        <f>IF(N221="základní",J221,0)</f>
        <v>0</v>
      </c>
      <c r="BF221" s="92">
        <f>IF(N221="snížená",J221,0)</f>
        <v>0</v>
      </c>
      <c r="BG221" s="92">
        <f>IF(N221="zákl. přenesená",J221,0)</f>
        <v>0</v>
      </c>
      <c r="BH221" s="92">
        <f>IF(N221="sníž. přenesená",J221,0)</f>
        <v>0</v>
      </c>
      <c r="BI221" s="92">
        <f>IF(N221="nulová",J221,0)</f>
        <v>0</v>
      </c>
      <c r="BJ221" s="16" t="s">
        <v>90</v>
      </c>
      <c r="BK221" s="92">
        <f>ROUND(I221*H221,2)</f>
        <v>0</v>
      </c>
      <c r="BL221" s="16" t="s">
        <v>141</v>
      </c>
      <c r="BM221" s="154" t="s">
        <v>297</v>
      </c>
    </row>
    <row r="222" spans="2:65" s="1" customFormat="1" ht="11.25">
      <c r="B222" s="32"/>
      <c r="D222" s="155" t="s">
        <v>143</v>
      </c>
      <c r="F222" s="156" t="s">
        <v>291</v>
      </c>
      <c r="I222" s="157"/>
      <c r="L222" s="32"/>
      <c r="M222" s="158"/>
      <c r="T222" s="56"/>
      <c r="AT222" s="16" t="s">
        <v>143</v>
      </c>
      <c r="AU222" s="16" t="s">
        <v>92</v>
      </c>
    </row>
    <row r="223" spans="2:65" s="1" customFormat="1" ht="24.2" customHeight="1">
      <c r="B223" s="32"/>
      <c r="C223" s="142" t="s">
        <v>298</v>
      </c>
      <c r="D223" s="142" t="s">
        <v>137</v>
      </c>
      <c r="E223" s="143" t="s">
        <v>299</v>
      </c>
      <c r="F223" s="144" t="s">
        <v>300</v>
      </c>
      <c r="G223" s="145" t="s">
        <v>148</v>
      </c>
      <c r="H223" s="146">
        <v>1</v>
      </c>
      <c r="I223" s="147"/>
      <c r="J223" s="148">
        <f>ROUND(I223*H223,2)</f>
        <v>0</v>
      </c>
      <c r="K223" s="149"/>
      <c r="L223" s="32"/>
      <c r="M223" s="150" t="s">
        <v>1</v>
      </c>
      <c r="N223" s="151" t="s">
        <v>47</v>
      </c>
      <c r="P223" s="152">
        <f>O223*H223</f>
        <v>0</v>
      </c>
      <c r="Q223" s="152">
        <v>0.11241</v>
      </c>
      <c r="R223" s="152">
        <f>Q223*H223</f>
        <v>0.11241</v>
      </c>
      <c r="S223" s="152">
        <v>0</v>
      </c>
      <c r="T223" s="153">
        <f>S223*H223</f>
        <v>0</v>
      </c>
      <c r="AR223" s="154" t="s">
        <v>141</v>
      </c>
      <c r="AT223" s="154" t="s">
        <v>137</v>
      </c>
      <c r="AU223" s="154" t="s">
        <v>92</v>
      </c>
      <c r="AY223" s="16" t="s">
        <v>134</v>
      </c>
      <c r="BE223" s="92">
        <f>IF(N223="základní",J223,0)</f>
        <v>0</v>
      </c>
      <c r="BF223" s="92">
        <f>IF(N223="snížená",J223,0)</f>
        <v>0</v>
      </c>
      <c r="BG223" s="92">
        <f>IF(N223="zákl. přenesená",J223,0)</f>
        <v>0</v>
      </c>
      <c r="BH223" s="92">
        <f>IF(N223="sníž. přenesená",J223,0)</f>
        <v>0</v>
      </c>
      <c r="BI223" s="92">
        <f>IF(N223="nulová",J223,0)</f>
        <v>0</v>
      </c>
      <c r="BJ223" s="16" t="s">
        <v>90</v>
      </c>
      <c r="BK223" s="92">
        <f>ROUND(I223*H223,2)</f>
        <v>0</v>
      </c>
      <c r="BL223" s="16" t="s">
        <v>141</v>
      </c>
      <c r="BM223" s="154" t="s">
        <v>301</v>
      </c>
    </row>
    <row r="224" spans="2:65" s="1" customFormat="1" ht="19.5">
      <c r="B224" s="32"/>
      <c r="D224" s="155" t="s">
        <v>143</v>
      </c>
      <c r="F224" s="156" t="s">
        <v>302</v>
      </c>
      <c r="I224" s="157"/>
      <c r="L224" s="32"/>
      <c r="M224" s="158"/>
      <c r="T224" s="56"/>
      <c r="AT224" s="16" t="s">
        <v>143</v>
      </c>
      <c r="AU224" s="16" t="s">
        <v>92</v>
      </c>
    </row>
    <row r="225" spans="2:65" s="1" customFormat="1" ht="21.75" customHeight="1">
      <c r="B225" s="32"/>
      <c r="C225" s="174" t="s">
        <v>303</v>
      </c>
      <c r="D225" s="174" t="s">
        <v>228</v>
      </c>
      <c r="E225" s="175" t="s">
        <v>304</v>
      </c>
      <c r="F225" s="176" t="s">
        <v>305</v>
      </c>
      <c r="G225" s="177" t="s">
        <v>148</v>
      </c>
      <c r="H225" s="178">
        <v>1</v>
      </c>
      <c r="I225" s="179"/>
      <c r="J225" s="180">
        <f>ROUND(I225*H225,2)</f>
        <v>0</v>
      </c>
      <c r="K225" s="181"/>
      <c r="L225" s="182"/>
      <c r="M225" s="183" t="s">
        <v>1</v>
      </c>
      <c r="N225" s="184" t="s">
        <v>47</v>
      </c>
      <c r="P225" s="152">
        <f>O225*H225</f>
        <v>0</v>
      </c>
      <c r="Q225" s="152">
        <v>6.1000000000000004E-3</v>
      </c>
      <c r="R225" s="152">
        <f>Q225*H225</f>
        <v>6.1000000000000004E-3</v>
      </c>
      <c r="S225" s="152">
        <v>0</v>
      </c>
      <c r="T225" s="153">
        <f>S225*H225</f>
        <v>0</v>
      </c>
      <c r="AR225" s="154" t="s">
        <v>176</v>
      </c>
      <c r="AT225" s="154" t="s">
        <v>228</v>
      </c>
      <c r="AU225" s="154" t="s">
        <v>92</v>
      </c>
      <c r="AY225" s="16" t="s">
        <v>134</v>
      </c>
      <c r="BE225" s="92">
        <f>IF(N225="základní",J225,0)</f>
        <v>0</v>
      </c>
      <c r="BF225" s="92">
        <f>IF(N225="snížená",J225,0)</f>
        <v>0</v>
      </c>
      <c r="BG225" s="92">
        <f>IF(N225="zákl. přenesená",J225,0)</f>
        <v>0</v>
      </c>
      <c r="BH225" s="92">
        <f>IF(N225="sníž. přenesená",J225,0)</f>
        <v>0</v>
      </c>
      <c r="BI225" s="92">
        <f>IF(N225="nulová",J225,0)</f>
        <v>0</v>
      </c>
      <c r="BJ225" s="16" t="s">
        <v>90</v>
      </c>
      <c r="BK225" s="92">
        <f>ROUND(I225*H225,2)</f>
        <v>0</v>
      </c>
      <c r="BL225" s="16" t="s">
        <v>141</v>
      </c>
      <c r="BM225" s="154" t="s">
        <v>306</v>
      </c>
    </row>
    <row r="226" spans="2:65" s="1" customFormat="1" ht="11.25">
      <c r="B226" s="32"/>
      <c r="D226" s="155" t="s">
        <v>143</v>
      </c>
      <c r="F226" s="156" t="s">
        <v>305</v>
      </c>
      <c r="I226" s="157"/>
      <c r="L226" s="32"/>
      <c r="M226" s="158"/>
      <c r="T226" s="56"/>
      <c r="AT226" s="16" t="s">
        <v>143</v>
      </c>
      <c r="AU226" s="16" t="s">
        <v>92</v>
      </c>
    </row>
    <row r="227" spans="2:65" s="1" customFormat="1" ht="33" customHeight="1">
      <c r="B227" s="32"/>
      <c r="C227" s="142" t="s">
        <v>307</v>
      </c>
      <c r="D227" s="142" t="s">
        <v>137</v>
      </c>
      <c r="E227" s="143" t="s">
        <v>308</v>
      </c>
      <c r="F227" s="144" t="s">
        <v>309</v>
      </c>
      <c r="G227" s="145" t="s">
        <v>219</v>
      </c>
      <c r="H227" s="146">
        <v>17.2</v>
      </c>
      <c r="I227" s="147"/>
      <c r="J227" s="148">
        <f>ROUND(I227*H227,2)</f>
        <v>0</v>
      </c>
      <c r="K227" s="149"/>
      <c r="L227" s="32"/>
      <c r="M227" s="150" t="s">
        <v>1</v>
      </c>
      <c r="N227" s="151" t="s">
        <v>47</v>
      </c>
      <c r="P227" s="152">
        <f>O227*H227</f>
        <v>0</v>
      </c>
      <c r="Q227" s="152">
        <v>0</v>
      </c>
      <c r="R227" s="152">
        <f>Q227*H227</f>
        <v>0</v>
      </c>
      <c r="S227" s="152">
        <v>0</v>
      </c>
      <c r="T227" s="153">
        <f>S227*H227</f>
        <v>0</v>
      </c>
      <c r="AR227" s="154" t="s">
        <v>141</v>
      </c>
      <c r="AT227" s="154" t="s">
        <v>137</v>
      </c>
      <c r="AU227" s="154" t="s">
        <v>92</v>
      </c>
      <c r="AY227" s="16" t="s">
        <v>134</v>
      </c>
      <c r="BE227" s="92">
        <f>IF(N227="základní",J227,0)</f>
        <v>0</v>
      </c>
      <c r="BF227" s="92">
        <f>IF(N227="snížená",J227,0)</f>
        <v>0</v>
      </c>
      <c r="BG227" s="92">
        <f>IF(N227="zákl. přenesená",J227,0)</f>
        <v>0</v>
      </c>
      <c r="BH227" s="92">
        <f>IF(N227="sníž. přenesená",J227,0)</f>
        <v>0</v>
      </c>
      <c r="BI227" s="92">
        <f>IF(N227="nulová",J227,0)</f>
        <v>0</v>
      </c>
      <c r="BJ227" s="16" t="s">
        <v>90</v>
      </c>
      <c r="BK227" s="92">
        <f>ROUND(I227*H227,2)</f>
        <v>0</v>
      </c>
      <c r="BL227" s="16" t="s">
        <v>141</v>
      </c>
      <c r="BM227" s="154" t="s">
        <v>310</v>
      </c>
    </row>
    <row r="228" spans="2:65" s="1" customFormat="1" ht="19.5">
      <c r="B228" s="32"/>
      <c r="D228" s="155" t="s">
        <v>143</v>
      </c>
      <c r="F228" s="156" t="s">
        <v>309</v>
      </c>
      <c r="I228" s="157"/>
      <c r="L228" s="32"/>
      <c r="M228" s="158"/>
      <c r="T228" s="56"/>
      <c r="AT228" s="16" t="s">
        <v>143</v>
      </c>
      <c r="AU228" s="16" t="s">
        <v>92</v>
      </c>
    </row>
    <row r="229" spans="2:65" s="1" customFormat="1" ht="29.25">
      <c r="B229" s="32"/>
      <c r="D229" s="155" t="s">
        <v>144</v>
      </c>
      <c r="F229" s="159" t="s">
        <v>311</v>
      </c>
      <c r="I229" s="157"/>
      <c r="L229" s="32"/>
      <c r="M229" s="158"/>
      <c r="T229" s="56"/>
      <c r="AT229" s="16" t="s">
        <v>144</v>
      </c>
      <c r="AU229" s="16" t="s">
        <v>92</v>
      </c>
    </row>
    <row r="230" spans="2:65" s="12" customFormat="1" ht="11.25">
      <c r="B230" s="160"/>
      <c r="D230" s="155" t="s">
        <v>155</v>
      </c>
      <c r="E230" s="161" t="s">
        <v>1</v>
      </c>
      <c r="F230" s="162" t="s">
        <v>312</v>
      </c>
      <c r="H230" s="163">
        <v>9</v>
      </c>
      <c r="I230" s="164"/>
      <c r="L230" s="160"/>
      <c r="M230" s="165"/>
      <c r="T230" s="166"/>
      <c r="AT230" s="161" t="s">
        <v>155</v>
      </c>
      <c r="AU230" s="161" t="s">
        <v>92</v>
      </c>
      <c r="AV230" s="12" t="s">
        <v>92</v>
      </c>
      <c r="AW230" s="12" t="s">
        <v>36</v>
      </c>
      <c r="AX230" s="12" t="s">
        <v>82</v>
      </c>
      <c r="AY230" s="161" t="s">
        <v>134</v>
      </c>
    </row>
    <row r="231" spans="2:65" s="12" customFormat="1" ht="11.25">
      <c r="B231" s="160"/>
      <c r="D231" s="155" t="s">
        <v>155</v>
      </c>
      <c r="E231" s="161" t="s">
        <v>1</v>
      </c>
      <c r="F231" s="162" t="s">
        <v>313</v>
      </c>
      <c r="H231" s="163">
        <v>8.1999999999999993</v>
      </c>
      <c r="I231" s="164"/>
      <c r="L231" s="160"/>
      <c r="M231" s="165"/>
      <c r="T231" s="166"/>
      <c r="AT231" s="161" t="s">
        <v>155</v>
      </c>
      <c r="AU231" s="161" t="s">
        <v>92</v>
      </c>
      <c r="AV231" s="12" t="s">
        <v>92</v>
      </c>
      <c r="AW231" s="12" t="s">
        <v>36</v>
      </c>
      <c r="AX231" s="12" t="s">
        <v>82</v>
      </c>
      <c r="AY231" s="161" t="s">
        <v>134</v>
      </c>
    </row>
    <row r="232" spans="2:65" s="13" customFormat="1" ht="11.25">
      <c r="B232" s="167"/>
      <c r="D232" s="155" t="s">
        <v>155</v>
      </c>
      <c r="E232" s="168" t="s">
        <v>1</v>
      </c>
      <c r="F232" s="169" t="s">
        <v>167</v>
      </c>
      <c r="H232" s="170">
        <v>17.2</v>
      </c>
      <c r="I232" s="171"/>
      <c r="L232" s="167"/>
      <c r="M232" s="172"/>
      <c r="T232" s="173"/>
      <c r="AT232" s="168" t="s">
        <v>155</v>
      </c>
      <c r="AU232" s="168" t="s">
        <v>92</v>
      </c>
      <c r="AV232" s="13" t="s">
        <v>141</v>
      </c>
      <c r="AW232" s="13" t="s">
        <v>36</v>
      </c>
      <c r="AX232" s="13" t="s">
        <v>90</v>
      </c>
      <c r="AY232" s="168" t="s">
        <v>134</v>
      </c>
    </row>
    <row r="233" spans="2:65" s="1" customFormat="1" ht="33" customHeight="1">
      <c r="B233" s="32"/>
      <c r="C233" s="174" t="s">
        <v>314</v>
      </c>
      <c r="D233" s="174" t="s">
        <v>228</v>
      </c>
      <c r="E233" s="175" t="s">
        <v>315</v>
      </c>
      <c r="F233" s="176" t="s">
        <v>316</v>
      </c>
      <c r="G233" s="177" t="s">
        <v>148</v>
      </c>
      <c r="H233" s="178">
        <v>35</v>
      </c>
      <c r="I233" s="179"/>
      <c r="J233" s="180">
        <f>ROUND(I233*H233,2)</f>
        <v>0</v>
      </c>
      <c r="K233" s="181"/>
      <c r="L233" s="182"/>
      <c r="M233" s="183" t="s">
        <v>1</v>
      </c>
      <c r="N233" s="184" t="s">
        <v>47</v>
      </c>
      <c r="P233" s="152">
        <f>O233*H233</f>
        <v>0</v>
      </c>
      <c r="Q233" s="152">
        <v>0</v>
      </c>
      <c r="R233" s="152">
        <f>Q233*H233</f>
        <v>0</v>
      </c>
      <c r="S233" s="152">
        <v>0</v>
      </c>
      <c r="T233" s="153">
        <f>S233*H233</f>
        <v>0</v>
      </c>
      <c r="AR233" s="154" t="s">
        <v>176</v>
      </c>
      <c r="AT233" s="154" t="s">
        <v>228</v>
      </c>
      <c r="AU233" s="154" t="s">
        <v>92</v>
      </c>
      <c r="AY233" s="16" t="s">
        <v>134</v>
      </c>
      <c r="BE233" s="92">
        <f>IF(N233="základní",J233,0)</f>
        <v>0</v>
      </c>
      <c r="BF233" s="92">
        <f>IF(N233="snížená",J233,0)</f>
        <v>0</v>
      </c>
      <c r="BG233" s="92">
        <f>IF(N233="zákl. přenesená",J233,0)</f>
        <v>0</v>
      </c>
      <c r="BH233" s="92">
        <f>IF(N233="sníž. přenesená",J233,0)</f>
        <v>0</v>
      </c>
      <c r="BI233" s="92">
        <f>IF(N233="nulová",J233,0)</f>
        <v>0</v>
      </c>
      <c r="BJ233" s="16" t="s">
        <v>90</v>
      </c>
      <c r="BK233" s="92">
        <f>ROUND(I233*H233,2)</f>
        <v>0</v>
      </c>
      <c r="BL233" s="16" t="s">
        <v>141</v>
      </c>
      <c r="BM233" s="154" t="s">
        <v>317</v>
      </c>
    </row>
    <row r="234" spans="2:65" s="1" customFormat="1" ht="19.5">
      <c r="B234" s="32"/>
      <c r="D234" s="155" t="s">
        <v>143</v>
      </c>
      <c r="F234" s="156" t="s">
        <v>316</v>
      </c>
      <c r="I234" s="157"/>
      <c r="L234" s="32"/>
      <c r="M234" s="158"/>
      <c r="T234" s="56"/>
      <c r="AT234" s="16" t="s">
        <v>143</v>
      </c>
      <c r="AU234" s="16" t="s">
        <v>92</v>
      </c>
    </row>
    <row r="235" spans="2:65" s="1" customFormat="1" ht="29.25">
      <c r="B235" s="32"/>
      <c r="D235" s="155" t="s">
        <v>144</v>
      </c>
      <c r="F235" s="159" t="s">
        <v>311</v>
      </c>
      <c r="I235" s="157"/>
      <c r="L235" s="32"/>
      <c r="M235" s="158"/>
      <c r="T235" s="56"/>
      <c r="AT235" s="16" t="s">
        <v>144</v>
      </c>
      <c r="AU235" s="16" t="s">
        <v>92</v>
      </c>
    </row>
    <row r="236" spans="2:65" s="12" customFormat="1" ht="11.25">
      <c r="B236" s="160"/>
      <c r="D236" s="155" t="s">
        <v>155</v>
      </c>
      <c r="E236" s="161" t="s">
        <v>1</v>
      </c>
      <c r="F236" s="162" t="s">
        <v>312</v>
      </c>
      <c r="H236" s="163">
        <v>9</v>
      </c>
      <c r="I236" s="164"/>
      <c r="L236" s="160"/>
      <c r="M236" s="165"/>
      <c r="T236" s="166"/>
      <c r="AT236" s="161" t="s">
        <v>155</v>
      </c>
      <c r="AU236" s="161" t="s">
        <v>92</v>
      </c>
      <c r="AV236" s="12" t="s">
        <v>92</v>
      </c>
      <c r="AW236" s="12" t="s">
        <v>36</v>
      </c>
      <c r="AX236" s="12" t="s">
        <v>82</v>
      </c>
      <c r="AY236" s="161" t="s">
        <v>134</v>
      </c>
    </row>
    <row r="237" spans="2:65" s="12" customFormat="1" ht="11.25">
      <c r="B237" s="160"/>
      <c r="D237" s="155" t="s">
        <v>155</v>
      </c>
      <c r="E237" s="161" t="s">
        <v>1</v>
      </c>
      <c r="F237" s="162" t="s">
        <v>313</v>
      </c>
      <c r="H237" s="163">
        <v>8.1999999999999993</v>
      </c>
      <c r="I237" s="164"/>
      <c r="L237" s="160"/>
      <c r="M237" s="165"/>
      <c r="T237" s="166"/>
      <c r="AT237" s="161" t="s">
        <v>155</v>
      </c>
      <c r="AU237" s="161" t="s">
        <v>92</v>
      </c>
      <c r="AV237" s="12" t="s">
        <v>92</v>
      </c>
      <c r="AW237" s="12" t="s">
        <v>36</v>
      </c>
      <c r="AX237" s="12" t="s">
        <v>82</v>
      </c>
      <c r="AY237" s="161" t="s">
        <v>134</v>
      </c>
    </row>
    <row r="238" spans="2:65" s="12" customFormat="1" ht="11.25">
      <c r="B238" s="160"/>
      <c r="D238" s="155" t="s">
        <v>155</v>
      </c>
      <c r="E238" s="161" t="s">
        <v>1</v>
      </c>
      <c r="F238" s="162" t="s">
        <v>318</v>
      </c>
      <c r="H238" s="163">
        <v>34.4</v>
      </c>
      <c r="I238" s="164"/>
      <c r="L238" s="160"/>
      <c r="M238" s="165"/>
      <c r="T238" s="166"/>
      <c r="AT238" s="161" t="s">
        <v>155</v>
      </c>
      <c r="AU238" s="161" t="s">
        <v>92</v>
      </c>
      <c r="AV238" s="12" t="s">
        <v>92</v>
      </c>
      <c r="AW238" s="12" t="s">
        <v>36</v>
      </c>
      <c r="AX238" s="12" t="s">
        <v>82</v>
      </c>
      <c r="AY238" s="161" t="s">
        <v>134</v>
      </c>
    </row>
    <row r="239" spans="2:65" s="12" customFormat="1" ht="11.25">
      <c r="B239" s="160"/>
      <c r="D239" s="155" t="s">
        <v>155</v>
      </c>
      <c r="E239" s="161" t="s">
        <v>1</v>
      </c>
      <c r="F239" s="162" t="s">
        <v>319</v>
      </c>
      <c r="H239" s="163">
        <v>35</v>
      </c>
      <c r="I239" s="164"/>
      <c r="L239" s="160"/>
      <c r="M239" s="165"/>
      <c r="T239" s="166"/>
      <c r="AT239" s="161" t="s">
        <v>155</v>
      </c>
      <c r="AU239" s="161" t="s">
        <v>92</v>
      </c>
      <c r="AV239" s="12" t="s">
        <v>92</v>
      </c>
      <c r="AW239" s="12" t="s">
        <v>36</v>
      </c>
      <c r="AX239" s="12" t="s">
        <v>90</v>
      </c>
      <c r="AY239" s="161" t="s">
        <v>134</v>
      </c>
    </row>
    <row r="240" spans="2:65" s="1" customFormat="1" ht="24.2" customHeight="1">
      <c r="B240" s="32"/>
      <c r="C240" s="142" t="s">
        <v>320</v>
      </c>
      <c r="D240" s="142" t="s">
        <v>137</v>
      </c>
      <c r="E240" s="143" t="s">
        <v>321</v>
      </c>
      <c r="F240" s="144" t="s">
        <v>322</v>
      </c>
      <c r="G240" s="145" t="s">
        <v>148</v>
      </c>
      <c r="H240" s="146">
        <v>1463</v>
      </c>
      <c r="I240" s="147"/>
      <c r="J240" s="148">
        <f>ROUND(I240*H240,2)</f>
        <v>0</v>
      </c>
      <c r="K240" s="149"/>
      <c r="L240" s="32"/>
      <c r="M240" s="150" t="s">
        <v>1</v>
      </c>
      <c r="N240" s="151" t="s">
        <v>47</v>
      </c>
      <c r="P240" s="152">
        <f>O240*H240</f>
        <v>0</v>
      </c>
      <c r="Q240" s="152">
        <v>0</v>
      </c>
      <c r="R240" s="152">
        <f>Q240*H240</f>
        <v>0</v>
      </c>
      <c r="S240" s="152">
        <v>0</v>
      </c>
      <c r="T240" s="153">
        <f>S240*H240</f>
        <v>0</v>
      </c>
      <c r="AR240" s="154" t="s">
        <v>141</v>
      </c>
      <c r="AT240" s="154" t="s">
        <v>137</v>
      </c>
      <c r="AU240" s="154" t="s">
        <v>92</v>
      </c>
      <c r="AY240" s="16" t="s">
        <v>134</v>
      </c>
      <c r="BE240" s="92">
        <f>IF(N240="základní",J240,0)</f>
        <v>0</v>
      </c>
      <c r="BF240" s="92">
        <f>IF(N240="snížená",J240,0)</f>
        <v>0</v>
      </c>
      <c r="BG240" s="92">
        <f>IF(N240="zákl. přenesená",J240,0)</f>
        <v>0</v>
      </c>
      <c r="BH240" s="92">
        <f>IF(N240="sníž. přenesená",J240,0)</f>
        <v>0</v>
      </c>
      <c r="BI240" s="92">
        <f>IF(N240="nulová",J240,0)</f>
        <v>0</v>
      </c>
      <c r="BJ240" s="16" t="s">
        <v>90</v>
      </c>
      <c r="BK240" s="92">
        <f>ROUND(I240*H240,2)</f>
        <v>0</v>
      </c>
      <c r="BL240" s="16" t="s">
        <v>141</v>
      </c>
      <c r="BM240" s="154" t="s">
        <v>323</v>
      </c>
    </row>
    <row r="241" spans="2:65" s="1" customFormat="1" ht="19.5">
      <c r="B241" s="32"/>
      <c r="D241" s="155" t="s">
        <v>143</v>
      </c>
      <c r="F241" s="156" t="s">
        <v>322</v>
      </c>
      <c r="I241" s="157"/>
      <c r="L241" s="32"/>
      <c r="M241" s="158"/>
      <c r="T241" s="56"/>
      <c r="AT241" s="16" t="s">
        <v>143</v>
      </c>
      <c r="AU241" s="16" t="s">
        <v>92</v>
      </c>
    </row>
    <row r="242" spans="2:65" s="1" customFormat="1" ht="19.5">
      <c r="B242" s="32"/>
      <c r="D242" s="155" t="s">
        <v>144</v>
      </c>
      <c r="F242" s="159" t="s">
        <v>324</v>
      </c>
      <c r="I242" s="157"/>
      <c r="L242" s="32"/>
      <c r="M242" s="158"/>
      <c r="T242" s="56"/>
      <c r="AT242" s="16" t="s">
        <v>144</v>
      </c>
      <c r="AU242" s="16" t="s">
        <v>92</v>
      </c>
    </row>
    <row r="243" spans="2:65" s="12" customFormat="1" ht="11.25">
      <c r="B243" s="160"/>
      <c r="D243" s="155" t="s">
        <v>155</v>
      </c>
      <c r="E243" s="161" t="s">
        <v>1</v>
      </c>
      <c r="F243" s="162" t="s">
        <v>325</v>
      </c>
      <c r="H243" s="163">
        <v>1462.05</v>
      </c>
      <c r="I243" s="164"/>
      <c r="L243" s="160"/>
      <c r="M243" s="165"/>
      <c r="T243" s="166"/>
      <c r="AT243" s="161" t="s">
        <v>155</v>
      </c>
      <c r="AU243" s="161" t="s">
        <v>92</v>
      </c>
      <c r="AV243" s="12" t="s">
        <v>92</v>
      </c>
      <c r="AW243" s="12" t="s">
        <v>36</v>
      </c>
      <c r="AX243" s="12" t="s">
        <v>82</v>
      </c>
      <c r="AY243" s="161" t="s">
        <v>134</v>
      </c>
    </row>
    <row r="244" spans="2:65" s="12" customFormat="1" ht="11.25">
      <c r="B244" s="160"/>
      <c r="D244" s="155" t="s">
        <v>155</v>
      </c>
      <c r="E244" s="161" t="s">
        <v>1</v>
      </c>
      <c r="F244" s="162" t="s">
        <v>326</v>
      </c>
      <c r="H244" s="163">
        <v>1463</v>
      </c>
      <c r="I244" s="164"/>
      <c r="L244" s="160"/>
      <c r="M244" s="165"/>
      <c r="T244" s="166"/>
      <c r="AT244" s="161" t="s">
        <v>155</v>
      </c>
      <c r="AU244" s="161" t="s">
        <v>92</v>
      </c>
      <c r="AV244" s="12" t="s">
        <v>92</v>
      </c>
      <c r="AW244" s="12" t="s">
        <v>36</v>
      </c>
      <c r="AX244" s="12" t="s">
        <v>90</v>
      </c>
      <c r="AY244" s="161" t="s">
        <v>134</v>
      </c>
    </row>
    <row r="245" spans="2:65" s="1" customFormat="1" ht="24.2" customHeight="1">
      <c r="B245" s="32"/>
      <c r="C245" s="174" t="s">
        <v>327</v>
      </c>
      <c r="D245" s="174" t="s">
        <v>228</v>
      </c>
      <c r="E245" s="175" t="s">
        <v>328</v>
      </c>
      <c r="F245" s="176" t="s">
        <v>329</v>
      </c>
      <c r="G245" s="177" t="s">
        <v>148</v>
      </c>
      <c r="H245" s="178">
        <v>1463</v>
      </c>
      <c r="I245" s="179"/>
      <c r="J245" s="180">
        <f>ROUND(I245*H245,2)</f>
        <v>0</v>
      </c>
      <c r="K245" s="181"/>
      <c r="L245" s="182"/>
      <c r="M245" s="183" t="s">
        <v>1</v>
      </c>
      <c r="N245" s="184" t="s">
        <v>47</v>
      </c>
      <c r="P245" s="152">
        <f>O245*H245</f>
        <v>0</v>
      </c>
      <c r="Q245" s="152">
        <v>0</v>
      </c>
      <c r="R245" s="152">
        <f>Q245*H245</f>
        <v>0</v>
      </c>
      <c r="S245" s="152">
        <v>0</v>
      </c>
      <c r="T245" s="153">
        <f>S245*H245</f>
        <v>0</v>
      </c>
      <c r="AR245" s="154" t="s">
        <v>176</v>
      </c>
      <c r="AT245" s="154" t="s">
        <v>228</v>
      </c>
      <c r="AU245" s="154" t="s">
        <v>92</v>
      </c>
      <c r="AY245" s="16" t="s">
        <v>134</v>
      </c>
      <c r="BE245" s="92">
        <f>IF(N245="základní",J245,0)</f>
        <v>0</v>
      </c>
      <c r="BF245" s="92">
        <f>IF(N245="snížená",J245,0)</f>
        <v>0</v>
      </c>
      <c r="BG245" s="92">
        <f>IF(N245="zákl. přenesená",J245,0)</f>
        <v>0</v>
      </c>
      <c r="BH245" s="92">
        <f>IF(N245="sníž. přenesená",J245,0)</f>
        <v>0</v>
      </c>
      <c r="BI245" s="92">
        <f>IF(N245="nulová",J245,0)</f>
        <v>0</v>
      </c>
      <c r="BJ245" s="16" t="s">
        <v>90</v>
      </c>
      <c r="BK245" s="92">
        <f>ROUND(I245*H245,2)</f>
        <v>0</v>
      </c>
      <c r="BL245" s="16" t="s">
        <v>141</v>
      </c>
      <c r="BM245" s="154" t="s">
        <v>330</v>
      </c>
    </row>
    <row r="246" spans="2:65" s="1" customFormat="1" ht="11.25">
      <c r="B246" s="32"/>
      <c r="D246" s="155" t="s">
        <v>143</v>
      </c>
      <c r="F246" s="156" t="s">
        <v>329</v>
      </c>
      <c r="I246" s="157"/>
      <c r="L246" s="32"/>
      <c r="M246" s="158"/>
      <c r="T246" s="56"/>
      <c r="AT246" s="16" t="s">
        <v>143</v>
      </c>
      <c r="AU246" s="16" t="s">
        <v>92</v>
      </c>
    </row>
    <row r="247" spans="2:65" s="12" customFormat="1" ht="11.25">
      <c r="B247" s="160"/>
      <c r="D247" s="155" t="s">
        <v>155</v>
      </c>
      <c r="E247" s="161" t="s">
        <v>1</v>
      </c>
      <c r="F247" s="162" t="s">
        <v>325</v>
      </c>
      <c r="H247" s="163">
        <v>1462.05</v>
      </c>
      <c r="I247" s="164"/>
      <c r="L247" s="160"/>
      <c r="M247" s="165"/>
      <c r="T247" s="166"/>
      <c r="AT247" s="161" t="s">
        <v>155</v>
      </c>
      <c r="AU247" s="161" t="s">
        <v>92</v>
      </c>
      <c r="AV247" s="12" t="s">
        <v>92</v>
      </c>
      <c r="AW247" s="12" t="s">
        <v>36</v>
      </c>
      <c r="AX247" s="12" t="s">
        <v>82</v>
      </c>
      <c r="AY247" s="161" t="s">
        <v>134</v>
      </c>
    </row>
    <row r="248" spans="2:65" s="12" customFormat="1" ht="11.25">
      <c r="B248" s="160"/>
      <c r="D248" s="155" t="s">
        <v>155</v>
      </c>
      <c r="E248" s="161" t="s">
        <v>1</v>
      </c>
      <c r="F248" s="162" t="s">
        <v>326</v>
      </c>
      <c r="H248" s="163">
        <v>1463</v>
      </c>
      <c r="I248" s="164"/>
      <c r="L248" s="160"/>
      <c r="M248" s="165"/>
      <c r="T248" s="166"/>
      <c r="AT248" s="161" t="s">
        <v>155</v>
      </c>
      <c r="AU248" s="161" t="s">
        <v>92</v>
      </c>
      <c r="AV248" s="12" t="s">
        <v>92</v>
      </c>
      <c r="AW248" s="12" t="s">
        <v>36</v>
      </c>
      <c r="AX248" s="12" t="s">
        <v>90</v>
      </c>
      <c r="AY248" s="161" t="s">
        <v>134</v>
      </c>
    </row>
    <row r="249" spans="2:65" s="1" customFormat="1" ht="24.2" customHeight="1">
      <c r="B249" s="32"/>
      <c r="C249" s="142" t="s">
        <v>331</v>
      </c>
      <c r="D249" s="142" t="s">
        <v>137</v>
      </c>
      <c r="E249" s="143" t="s">
        <v>332</v>
      </c>
      <c r="F249" s="144" t="s">
        <v>333</v>
      </c>
      <c r="G249" s="145" t="s">
        <v>153</v>
      </c>
      <c r="H249" s="146">
        <v>590</v>
      </c>
      <c r="I249" s="147"/>
      <c r="J249" s="148">
        <f>ROUND(I249*H249,2)</f>
        <v>0</v>
      </c>
      <c r="K249" s="149"/>
      <c r="L249" s="32"/>
      <c r="M249" s="150" t="s">
        <v>1</v>
      </c>
      <c r="N249" s="151" t="s">
        <v>47</v>
      </c>
      <c r="P249" s="152">
        <f>O249*H249</f>
        <v>0</v>
      </c>
      <c r="Q249" s="152">
        <v>0</v>
      </c>
      <c r="R249" s="152">
        <f>Q249*H249</f>
        <v>0</v>
      </c>
      <c r="S249" s="152">
        <v>0</v>
      </c>
      <c r="T249" s="153">
        <f>S249*H249</f>
        <v>0</v>
      </c>
      <c r="AR249" s="154" t="s">
        <v>141</v>
      </c>
      <c r="AT249" s="154" t="s">
        <v>137</v>
      </c>
      <c r="AU249" s="154" t="s">
        <v>92</v>
      </c>
      <c r="AY249" s="16" t="s">
        <v>134</v>
      </c>
      <c r="BE249" s="92">
        <f>IF(N249="základní",J249,0)</f>
        <v>0</v>
      </c>
      <c r="BF249" s="92">
        <f>IF(N249="snížená",J249,0)</f>
        <v>0</v>
      </c>
      <c r="BG249" s="92">
        <f>IF(N249="zákl. přenesená",J249,0)</f>
        <v>0</v>
      </c>
      <c r="BH249" s="92">
        <f>IF(N249="sníž. přenesená",J249,0)</f>
        <v>0</v>
      </c>
      <c r="BI249" s="92">
        <f>IF(N249="nulová",J249,0)</f>
        <v>0</v>
      </c>
      <c r="BJ249" s="16" t="s">
        <v>90</v>
      </c>
      <c r="BK249" s="92">
        <f>ROUND(I249*H249,2)</f>
        <v>0</v>
      </c>
      <c r="BL249" s="16" t="s">
        <v>141</v>
      </c>
      <c r="BM249" s="154" t="s">
        <v>334</v>
      </c>
    </row>
    <row r="250" spans="2:65" s="1" customFormat="1" ht="19.5">
      <c r="B250" s="32"/>
      <c r="D250" s="155" t="s">
        <v>143</v>
      </c>
      <c r="F250" s="156" t="s">
        <v>333</v>
      </c>
      <c r="I250" s="157"/>
      <c r="L250" s="32"/>
      <c r="M250" s="158"/>
      <c r="T250" s="56"/>
      <c r="AT250" s="16" t="s">
        <v>143</v>
      </c>
      <c r="AU250" s="16" t="s">
        <v>92</v>
      </c>
    </row>
    <row r="251" spans="2:65" s="1" customFormat="1" ht="19.5">
      <c r="B251" s="32"/>
      <c r="D251" s="155" t="s">
        <v>144</v>
      </c>
      <c r="F251" s="159" t="s">
        <v>335</v>
      </c>
      <c r="I251" s="157"/>
      <c r="L251" s="32"/>
      <c r="M251" s="158"/>
      <c r="T251" s="56"/>
      <c r="AT251" s="16" t="s">
        <v>144</v>
      </c>
      <c r="AU251" s="16" t="s">
        <v>92</v>
      </c>
    </row>
    <row r="252" spans="2:65" s="1" customFormat="1" ht="21.75" customHeight="1">
      <c r="B252" s="32"/>
      <c r="C252" s="174" t="s">
        <v>336</v>
      </c>
      <c r="D252" s="174" t="s">
        <v>228</v>
      </c>
      <c r="E252" s="175" t="s">
        <v>337</v>
      </c>
      <c r="F252" s="176" t="s">
        <v>338</v>
      </c>
      <c r="G252" s="177" t="s">
        <v>153</v>
      </c>
      <c r="H252" s="178">
        <v>569</v>
      </c>
      <c r="I252" s="179"/>
      <c r="J252" s="180">
        <f>ROUND(I252*H252,2)</f>
        <v>0</v>
      </c>
      <c r="K252" s="181"/>
      <c r="L252" s="182"/>
      <c r="M252" s="183" t="s">
        <v>1</v>
      </c>
      <c r="N252" s="184" t="s">
        <v>47</v>
      </c>
      <c r="P252" s="152">
        <f>O252*H252</f>
        <v>0</v>
      </c>
      <c r="Q252" s="152">
        <v>0</v>
      </c>
      <c r="R252" s="152">
        <f>Q252*H252</f>
        <v>0</v>
      </c>
      <c r="S252" s="152">
        <v>0</v>
      </c>
      <c r="T252" s="153">
        <f>S252*H252</f>
        <v>0</v>
      </c>
      <c r="AR252" s="154" t="s">
        <v>176</v>
      </c>
      <c r="AT252" s="154" t="s">
        <v>228</v>
      </c>
      <c r="AU252" s="154" t="s">
        <v>92</v>
      </c>
      <c r="AY252" s="16" t="s">
        <v>134</v>
      </c>
      <c r="BE252" s="92">
        <f>IF(N252="základní",J252,0)</f>
        <v>0</v>
      </c>
      <c r="BF252" s="92">
        <f>IF(N252="snížená",J252,0)</f>
        <v>0</v>
      </c>
      <c r="BG252" s="92">
        <f>IF(N252="zákl. přenesená",J252,0)</f>
        <v>0</v>
      </c>
      <c r="BH252" s="92">
        <f>IF(N252="sníž. přenesená",J252,0)</f>
        <v>0</v>
      </c>
      <c r="BI252" s="92">
        <f>IF(N252="nulová",J252,0)</f>
        <v>0</v>
      </c>
      <c r="BJ252" s="16" t="s">
        <v>90</v>
      </c>
      <c r="BK252" s="92">
        <f>ROUND(I252*H252,2)</f>
        <v>0</v>
      </c>
      <c r="BL252" s="16" t="s">
        <v>141</v>
      </c>
      <c r="BM252" s="154" t="s">
        <v>339</v>
      </c>
    </row>
    <row r="253" spans="2:65" s="1" customFormat="1" ht="11.25">
      <c r="B253" s="32"/>
      <c r="D253" s="155" t="s">
        <v>143</v>
      </c>
      <c r="F253" s="156" t="s">
        <v>338</v>
      </c>
      <c r="I253" s="157"/>
      <c r="L253" s="32"/>
      <c r="M253" s="158"/>
      <c r="T253" s="56"/>
      <c r="AT253" s="16" t="s">
        <v>143</v>
      </c>
      <c r="AU253" s="16" t="s">
        <v>92</v>
      </c>
    </row>
    <row r="254" spans="2:65" s="1" customFormat="1" ht="24.2" customHeight="1">
      <c r="B254" s="32"/>
      <c r="C254" s="174" t="s">
        <v>340</v>
      </c>
      <c r="D254" s="174" t="s">
        <v>228</v>
      </c>
      <c r="E254" s="175" t="s">
        <v>341</v>
      </c>
      <c r="F254" s="176" t="s">
        <v>342</v>
      </c>
      <c r="G254" s="177" t="s">
        <v>153</v>
      </c>
      <c r="H254" s="178">
        <v>2</v>
      </c>
      <c r="I254" s="179"/>
      <c r="J254" s="180">
        <f>ROUND(I254*H254,2)</f>
        <v>0</v>
      </c>
      <c r="K254" s="181"/>
      <c r="L254" s="182"/>
      <c r="M254" s="183" t="s">
        <v>1</v>
      </c>
      <c r="N254" s="184" t="s">
        <v>47</v>
      </c>
      <c r="P254" s="152">
        <f>O254*H254</f>
        <v>0</v>
      </c>
      <c r="Q254" s="152">
        <v>0.13100000000000001</v>
      </c>
      <c r="R254" s="152">
        <f>Q254*H254</f>
        <v>0.26200000000000001</v>
      </c>
      <c r="S254" s="152">
        <v>0</v>
      </c>
      <c r="T254" s="153">
        <f>S254*H254</f>
        <v>0</v>
      </c>
      <c r="AR254" s="154" t="s">
        <v>176</v>
      </c>
      <c r="AT254" s="154" t="s">
        <v>228</v>
      </c>
      <c r="AU254" s="154" t="s">
        <v>92</v>
      </c>
      <c r="AY254" s="16" t="s">
        <v>134</v>
      </c>
      <c r="BE254" s="92">
        <f>IF(N254="základní",J254,0)</f>
        <v>0</v>
      </c>
      <c r="BF254" s="92">
        <f>IF(N254="snížená",J254,0)</f>
        <v>0</v>
      </c>
      <c r="BG254" s="92">
        <f>IF(N254="zákl. přenesená",J254,0)</f>
        <v>0</v>
      </c>
      <c r="BH254" s="92">
        <f>IF(N254="sníž. přenesená",J254,0)</f>
        <v>0</v>
      </c>
      <c r="BI254" s="92">
        <f>IF(N254="nulová",J254,0)</f>
        <v>0</v>
      </c>
      <c r="BJ254" s="16" t="s">
        <v>90</v>
      </c>
      <c r="BK254" s="92">
        <f>ROUND(I254*H254,2)</f>
        <v>0</v>
      </c>
      <c r="BL254" s="16" t="s">
        <v>141</v>
      </c>
      <c r="BM254" s="154" t="s">
        <v>343</v>
      </c>
    </row>
    <row r="255" spans="2:65" s="1" customFormat="1" ht="19.5">
      <c r="B255" s="32"/>
      <c r="D255" s="155" t="s">
        <v>143</v>
      </c>
      <c r="F255" s="156" t="s">
        <v>342</v>
      </c>
      <c r="I255" s="157"/>
      <c r="L255" s="32"/>
      <c r="M255" s="158"/>
      <c r="T255" s="56"/>
      <c r="AT255" s="16" t="s">
        <v>143</v>
      </c>
      <c r="AU255" s="16" t="s">
        <v>92</v>
      </c>
    </row>
    <row r="256" spans="2:65" s="1" customFormat="1" ht="16.5" customHeight="1">
      <c r="B256" s="32"/>
      <c r="C256" s="142" t="s">
        <v>344</v>
      </c>
      <c r="D256" s="142" t="s">
        <v>137</v>
      </c>
      <c r="E256" s="143" t="s">
        <v>345</v>
      </c>
      <c r="F256" s="144" t="s">
        <v>346</v>
      </c>
      <c r="G256" s="145" t="s">
        <v>153</v>
      </c>
      <c r="H256" s="146">
        <v>19.16</v>
      </c>
      <c r="I256" s="147"/>
      <c r="J256" s="148">
        <f>ROUND(I256*H256,2)</f>
        <v>0</v>
      </c>
      <c r="K256" s="149"/>
      <c r="L256" s="32"/>
      <c r="M256" s="150" t="s">
        <v>1</v>
      </c>
      <c r="N256" s="151" t="s">
        <v>47</v>
      </c>
      <c r="P256" s="152">
        <f>O256*H256</f>
        <v>0</v>
      </c>
      <c r="Q256" s="152">
        <v>0</v>
      </c>
      <c r="R256" s="152">
        <f>Q256*H256</f>
        <v>0</v>
      </c>
      <c r="S256" s="152">
        <v>0</v>
      </c>
      <c r="T256" s="153">
        <f>S256*H256</f>
        <v>0</v>
      </c>
      <c r="AR256" s="154" t="s">
        <v>141</v>
      </c>
      <c r="AT256" s="154" t="s">
        <v>137</v>
      </c>
      <c r="AU256" s="154" t="s">
        <v>92</v>
      </c>
      <c r="AY256" s="16" t="s">
        <v>134</v>
      </c>
      <c r="BE256" s="92">
        <f>IF(N256="základní",J256,0)</f>
        <v>0</v>
      </c>
      <c r="BF256" s="92">
        <f>IF(N256="snížená",J256,0)</f>
        <v>0</v>
      </c>
      <c r="BG256" s="92">
        <f>IF(N256="zákl. přenesená",J256,0)</f>
        <v>0</v>
      </c>
      <c r="BH256" s="92">
        <f>IF(N256="sníž. přenesená",J256,0)</f>
        <v>0</v>
      </c>
      <c r="BI256" s="92">
        <f>IF(N256="nulová",J256,0)</f>
        <v>0</v>
      </c>
      <c r="BJ256" s="16" t="s">
        <v>90</v>
      </c>
      <c r="BK256" s="92">
        <f>ROUND(I256*H256,2)</f>
        <v>0</v>
      </c>
      <c r="BL256" s="16" t="s">
        <v>141</v>
      </c>
      <c r="BM256" s="154" t="s">
        <v>347</v>
      </c>
    </row>
    <row r="257" spans="2:65" s="1" customFormat="1" ht="11.25">
      <c r="B257" s="32"/>
      <c r="D257" s="155" t="s">
        <v>143</v>
      </c>
      <c r="F257" s="156" t="s">
        <v>348</v>
      </c>
      <c r="I257" s="157"/>
      <c r="L257" s="32"/>
      <c r="M257" s="158"/>
      <c r="T257" s="56"/>
      <c r="AT257" s="16" t="s">
        <v>143</v>
      </c>
      <c r="AU257" s="16" t="s">
        <v>92</v>
      </c>
    </row>
    <row r="258" spans="2:65" s="1" customFormat="1" ht="19.5">
      <c r="B258" s="32"/>
      <c r="D258" s="155" t="s">
        <v>144</v>
      </c>
      <c r="F258" s="159" t="s">
        <v>349</v>
      </c>
      <c r="I258" s="157"/>
      <c r="L258" s="32"/>
      <c r="M258" s="158"/>
      <c r="T258" s="56"/>
      <c r="AT258" s="16" t="s">
        <v>144</v>
      </c>
      <c r="AU258" s="16" t="s">
        <v>92</v>
      </c>
    </row>
    <row r="259" spans="2:65" s="12" customFormat="1" ht="11.25">
      <c r="B259" s="160"/>
      <c r="D259" s="155" t="s">
        <v>155</v>
      </c>
      <c r="E259" s="161" t="s">
        <v>1</v>
      </c>
      <c r="F259" s="162" t="s">
        <v>350</v>
      </c>
      <c r="H259" s="163">
        <v>19.16</v>
      </c>
      <c r="I259" s="164"/>
      <c r="L259" s="160"/>
      <c r="M259" s="165"/>
      <c r="T259" s="166"/>
      <c r="AT259" s="161" t="s">
        <v>155</v>
      </c>
      <c r="AU259" s="161" t="s">
        <v>92</v>
      </c>
      <c r="AV259" s="12" t="s">
        <v>92</v>
      </c>
      <c r="AW259" s="12" t="s">
        <v>36</v>
      </c>
      <c r="AX259" s="12" t="s">
        <v>82</v>
      </c>
      <c r="AY259" s="161" t="s">
        <v>134</v>
      </c>
    </row>
    <row r="260" spans="2:65" s="13" customFormat="1" ht="11.25">
      <c r="B260" s="167"/>
      <c r="D260" s="155" t="s">
        <v>155</v>
      </c>
      <c r="E260" s="168" t="s">
        <v>1</v>
      </c>
      <c r="F260" s="169" t="s">
        <v>167</v>
      </c>
      <c r="H260" s="170">
        <v>19.16</v>
      </c>
      <c r="I260" s="171"/>
      <c r="L260" s="167"/>
      <c r="M260" s="172"/>
      <c r="T260" s="173"/>
      <c r="AT260" s="168" t="s">
        <v>155</v>
      </c>
      <c r="AU260" s="168" t="s">
        <v>92</v>
      </c>
      <c r="AV260" s="13" t="s">
        <v>141</v>
      </c>
      <c r="AW260" s="13" t="s">
        <v>36</v>
      </c>
      <c r="AX260" s="13" t="s">
        <v>90</v>
      </c>
      <c r="AY260" s="168" t="s">
        <v>134</v>
      </c>
    </row>
    <row r="261" spans="2:65" s="1" customFormat="1" ht="24.2" customHeight="1">
      <c r="B261" s="32"/>
      <c r="C261" s="142" t="s">
        <v>351</v>
      </c>
      <c r="D261" s="142" t="s">
        <v>137</v>
      </c>
      <c r="E261" s="143" t="s">
        <v>352</v>
      </c>
      <c r="F261" s="144" t="s">
        <v>353</v>
      </c>
      <c r="G261" s="145" t="s">
        <v>153</v>
      </c>
      <c r="H261" s="146">
        <v>258</v>
      </c>
      <c r="I261" s="147"/>
      <c r="J261" s="148">
        <f>ROUND(I261*H261,2)</f>
        <v>0</v>
      </c>
      <c r="K261" s="149"/>
      <c r="L261" s="32"/>
      <c r="M261" s="150" t="s">
        <v>1</v>
      </c>
      <c r="N261" s="151" t="s">
        <v>47</v>
      </c>
      <c r="P261" s="152">
        <f>O261*H261</f>
        <v>0</v>
      </c>
      <c r="Q261" s="152">
        <v>0</v>
      </c>
      <c r="R261" s="152">
        <f>Q261*H261</f>
        <v>0</v>
      </c>
      <c r="S261" s="152">
        <v>0</v>
      </c>
      <c r="T261" s="153">
        <f>S261*H261</f>
        <v>0</v>
      </c>
      <c r="AR261" s="154" t="s">
        <v>141</v>
      </c>
      <c r="AT261" s="154" t="s">
        <v>137</v>
      </c>
      <c r="AU261" s="154" t="s">
        <v>92</v>
      </c>
      <c r="AY261" s="16" t="s">
        <v>134</v>
      </c>
      <c r="BE261" s="92">
        <f>IF(N261="základní",J261,0)</f>
        <v>0</v>
      </c>
      <c r="BF261" s="92">
        <f>IF(N261="snížená",J261,0)</f>
        <v>0</v>
      </c>
      <c r="BG261" s="92">
        <f>IF(N261="zákl. přenesená",J261,0)</f>
        <v>0</v>
      </c>
      <c r="BH261" s="92">
        <f>IF(N261="sníž. přenesená",J261,0)</f>
        <v>0</v>
      </c>
      <c r="BI261" s="92">
        <f>IF(N261="nulová",J261,0)</f>
        <v>0</v>
      </c>
      <c r="BJ261" s="16" t="s">
        <v>90</v>
      </c>
      <c r="BK261" s="92">
        <f>ROUND(I261*H261,2)</f>
        <v>0</v>
      </c>
      <c r="BL261" s="16" t="s">
        <v>141</v>
      </c>
      <c r="BM261" s="154" t="s">
        <v>354</v>
      </c>
    </row>
    <row r="262" spans="2:65" s="1" customFormat="1" ht="19.5">
      <c r="B262" s="32"/>
      <c r="D262" s="155" t="s">
        <v>143</v>
      </c>
      <c r="F262" s="156" t="s">
        <v>353</v>
      </c>
      <c r="I262" s="157"/>
      <c r="L262" s="32"/>
      <c r="M262" s="158"/>
      <c r="T262" s="56"/>
      <c r="AT262" s="16" t="s">
        <v>143</v>
      </c>
      <c r="AU262" s="16" t="s">
        <v>92</v>
      </c>
    </row>
    <row r="263" spans="2:65" s="1" customFormat="1" ht="19.5">
      <c r="B263" s="32"/>
      <c r="D263" s="155" t="s">
        <v>144</v>
      </c>
      <c r="F263" s="159" t="s">
        <v>355</v>
      </c>
      <c r="I263" s="157"/>
      <c r="L263" s="32"/>
      <c r="M263" s="158"/>
      <c r="T263" s="56"/>
      <c r="AT263" s="16" t="s">
        <v>144</v>
      </c>
      <c r="AU263" s="16" t="s">
        <v>92</v>
      </c>
    </row>
    <row r="264" spans="2:65" s="12" customFormat="1" ht="11.25">
      <c r="B264" s="160"/>
      <c r="D264" s="155" t="s">
        <v>155</v>
      </c>
      <c r="E264" s="161" t="s">
        <v>1</v>
      </c>
      <c r="F264" s="162" t="s">
        <v>356</v>
      </c>
      <c r="H264" s="163">
        <v>258</v>
      </c>
      <c r="I264" s="164"/>
      <c r="L264" s="160"/>
      <c r="M264" s="165"/>
      <c r="T264" s="166"/>
      <c r="AT264" s="161" t="s">
        <v>155</v>
      </c>
      <c r="AU264" s="161" t="s">
        <v>92</v>
      </c>
      <c r="AV264" s="12" t="s">
        <v>92</v>
      </c>
      <c r="AW264" s="12" t="s">
        <v>36</v>
      </c>
      <c r="AX264" s="12" t="s">
        <v>90</v>
      </c>
      <c r="AY264" s="161" t="s">
        <v>134</v>
      </c>
    </row>
    <row r="265" spans="2:65" s="1" customFormat="1" ht="21.75" customHeight="1">
      <c r="B265" s="32"/>
      <c r="C265" s="174" t="s">
        <v>357</v>
      </c>
      <c r="D265" s="174" t="s">
        <v>228</v>
      </c>
      <c r="E265" s="175" t="s">
        <v>358</v>
      </c>
      <c r="F265" s="176" t="s">
        <v>359</v>
      </c>
      <c r="G265" s="177" t="s">
        <v>153</v>
      </c>
      <c r="H265" s="178">
        <v>209.5</v>
      </c>
      <c r="I265" s="179"/>
      <c r="J265" s="180">
        <f>ROUND(I265*H265,2)</f>
        <v>0</v>
      </c>
      <c r="K265" s="181"/>
      <c r="L265" s="182"/>
      <c r="M265" s="183" t="s">
        <v>1</v>
      </c>
      <c r="N265" s="184" t="s">
        <v>47</v>
      </c>
      <c r="P265" s="152">
        <f>O265*H265</f>
        <v>0</v>
      </c>
      <c r="Q265" s="152">
        <v>0</v>
      </c>
      <c r="R265" s="152">
        <f>Q265*H265</f>
        <v>0</v>
      </c>
      <c r="S265" s="152">
        <v>0</v>
      </c>
      <c r="T265" s="153">
        <f>S265*H265</f>
        <v>0</v>
      </c>
      <c r="AR265" s="154" t="s">
        <v>176</v>
      </c>
      <c r="AT265" s="154" t="s">
        <v>228</v>
      </c>
      <c r="AU265" s="154" t="s">
        <v>92</v>
      </c>
      <c r="AY265" s="16" t="s">
        <v>134</v>
      </c>
      <c r="BE265" s="92">
        <f>IF(N265="základní",J265,0)</f>
        <v>0</v>
      </c>
      <c r="BF265" s="92">
        <f>IF(N265="snížená",J265,0)</f>
        <v>0</v>
      </c>
      <c r="BG265" s="92">
        <f>IF(N265="zákl. přenesená",J265,0)</f>
        <v>0</v>
      </c>
      <c r="BH265" s="92">
        <f>IF(N265="sníž. přenesená",J265,0)</f>
        <v>0</v>
      </c>
      <c r="BI265" s="92">
        <f>IF(N265="nulová",J265,0)</f>
        <v>0</v>
      </c>
      <c r="BJ265" s="16" t="s">
        <v>90</v>
      </c>
      <c r="BK265" s="92">
        <f>ROUND(I265*H265,2)</f>
        <v>0</v>
      </c>
      <c r="BL265" s="16" t="s">
        <v>141</v>
      </c>
      <c r="BM265" s="154" t="s">
        <v>360</v>
      </c>
    </row>
    <row r="266" spans="2:65" s="1" customFormat="1" ht="11.25">
      <c r="B266" s="32"/>
      <c r="D266" s="155" t="s">
        <v>143</v>
      </c>
      <c r="F266" s="156" t="s">
        <v>359</v>
      </c>
      <c r="I266" s="157"/>
      <c r="L266" s="32"/>
      <c r="M266" s="158"/>
      <c r="T266" s="56"/>
      <c r="AT266" s="16" t="s">
        <v>143</v>
      </c>
      <c r="AU266" s="16" t="s">
        <v>92</v>
      </c>
    </row>
    <row r="267" spans="2:65" s="12" customFormat="1" ht="11.25">
      <c r="B267" s="160"/>
      <c r="D267" s="155" t="s">
        <v>155</v>
      </c>
      <c r="E267" s="161" t="s">
        <v>1</v>
      </c>
      <c r="F267" s="162" t="s">
        <v>361</v>
      </c>
      <c r="H267" s="163">
        <v>209.5</v>
      </c>
      <c r="I267" s="164"/>
      <c r="L267" s="160"/>
      <c r="M267" s="165"/>
      <c r="T267" s="166"/>
      <c r="AT267" s="161" t="s">
        <v>155</v>
      </c>
      <c r="AU267" s="161" t="s">
        <v>92</v>
      </c>
      <c r="AV267" s="12" t="s">
        <v>92</v>
      </c>
      <c r="AW267" s="12" t="s">
        <v>36</v>
      </c>
      <c r="AX267" s="12" t="s">
        <v>90</v>
      </c>
      <c r="AY267" s="161" t="s">
        <v>134</v>
      </c>
    </row>
    <row r="268" spans="2:65" s="1" customFormat="1" ht="24.2" customHeight="1">
      <c r="B268" s="32"/>
      <c r="C268" s="174" t="s">
        <v>362</v>
      </c>
      <c r="D268" s="174" t="s">
        <v>228</v>
      </c>
      <c r="E268" s="175" t="s">
        <v>363</v>
      </c>
      <c r="F268" s="176" t="s">
        <v>364</v>
      </c>
      <c r="G268" s="177" t="s">
        <v>153</v>
      </c>
      <c r="H268" s="178">
        <v>48.5</v>
      </c>
      <c r="I268" s="179"/>
      <c r="J268" s="180">
        <f>ROUND(I268*H268,2)</f>
        <v>0</v>
      </c>
      <c r="K268" s="181"/>
      <c r="L268" s="182"/>
      <c r="M268" s="183" t="s">
        <v>1</v>
      </c>
      <c r="N268" s="184" t="s">
        <v>47</v>
      </c>
      <c r="P268" s="152">
        <f>O268*H268</f>
        <v>0</v>
      </c>
      <c r="Q268" s="152">
        <v>0</v>
      </c>
      <c r="R268" s="152">
        <f>Q268*H268</f>
        <v>0</v>
      </c>
      <c r="S268" s="152">
        <v>0</v>
      </c>
      <c r="T268" s="153">
        <f>S268*H268</f>
        <v>0</v>
      </c>
      <c r="AR268" s="154" t="s">
        <v>176</v>
      </c>
      <c r="AT268" s="154" t="s">
        <v>228</v>
      </c>
      <c r="AU268" s="154" t="s">
        <v>92</v>
      </c>
      <c r="AY268" s="16" t="s">
        <v>134</v>
      </c>
      <c r="BE268" s="92">
        <f>IF(N268="základní",J268,0)</f>
        <v>0</v>
      </c>
      <c r="BF268" s="92">
        <f>IF(N268="snížená",J268,0)</f>
        <v>0</v>
      </c>
      <c r="BG268" s="92">
        <f>IF(N268="zákl. přenesená",J268,0)</f>
        <v>0</v>
      </c>
      <c r="BH268" s="92">
        <f>IF(N268="sníž. přenesená",J268,0)</f>
        <v>0</v>
      </c>
      <c r="BI268" s="92">
        <f>IF(N268="nulová",J268,0)</f>
        <v>0</v>
      </c>
      <c r="BJ268" s="16" t="s">
        <v>90</v>
      </c>
      <c r="BK268" s="92">
        <f>ROUND(I268*H268,2)</f>
        <v>0</v>
      </c>
      <c r="BL268" s="16" t="s">
        <v>141</v>
      </c>
      <c r="BM268" s="154" t="s">
        <v>365</v>
      </c>
    </row>
    <row r="269" spans="2:65" s="1" customFormat="1" ht="19.5">
      <c r="B269" s="32"/>
      <c r="D269" s="155" t="s">
        <v>143</v>
      </c>
      <c r="F269" s="156" t="s">
        <v>364</v>
      </c>
      <c r="I269" s="157"/>
      <c r="L269" s="32"/>
      <c r="M269" s="158"/>
      <c r="T269" s="56"/>
      <c r="AT269" s="16" t="s">
        <v>143</v>
      </c>
      <c r="AU269" s="16" t="s">
        <v>92</v>
      </c>
    </row>
    <row r="270" spans="2:65" s="1" customFormat="1" ht="29.25">
      <c r="B270" s="32"/>
      <c r="D270" s="155" t="s">
        <v>144</v>
      </c>
      <c r="F270" s="159" t="s">
        <v>366</v>
      </c>
      <c r="I270" s="157"/>
      <c r="L270" s="32"/>
      <c r="M270" s="158"/>
      <c r="T270" s="56"/>
      <c r="AT270" s="16" t="s">
        <v>144</v>
      </c>
      <c r="AU270" s="16" t="s">
        <v>92</v>
      </c>
    </row>
    <row r="271" spans="2:65" s="1" customFormat="1" ht="24.2" customHeight="1">
      <c r="B271" s="32"/>
      <c r="C271" s="142" t="s">
        <v>367</v>
      </c>
      <c r="D271" s="142" t="s">
        <v>137</v>
      </c>
      <c r="E271" s="143" t="s">
        <v>368</v>
      </c>
      <c r="F271" s="144" t="s">
        <v>369</v>
      </c>
      <c r="G271" s="145" t="s">
        <v>148</v>
      </c>
      <c r="H271" s="146">
        <v>27</v>
      </c>
      <c r="I271" s="147"/>
      <c r="J271" s="148">
        <f>ROUND(I271*H271,2)</f>
        <v>0</v>
      </c>
      <c r="K271" s="149"/>
      <c r="L271" s="32"/>
      <c r="M271" s="150" t="s">
        <v>1</v>
      </c>
      <c r="N271" s="151" t="s">
        <v>47</v>
      </c>
      <c r="P271" s="152">
        <f>O271*H271</f>
        <v>0</v>
      </c>
      <c r="Q271" s="152">
        <v>0</v>
      </c>
      <c r="R271" s="152">
        <f>Q271*H271</f>
        <v>0</v>
      </c>
      <c r="S271" s="152">
        <v>0</v>
      </c>
      <c r="T271" s="153">
        <f>S271*H271</f>
        <v>0</v>
      </c>
      <c r="AR271" s="154" t="s">
        <v>141</v>
      </c>
      <c r="AT271" s="154" t="s">
        <v>137</v>
      </c>
      <c r="AU271" s="154" t="s">
        <v>92</v>
      </c>
      <c r="AY271" s="16" t="s">
        <v>134</v>
      </c>
      <c r="BE271" s="92">
        <f>IF(N271="základní",J271,0)</f>
        <v>0</v>
      </c>
      <c r="BF271" s="92">
        <f>IF(N271="snížená",J271,0)</f>
        <v>0</v>
      </c>
      <c r="BG271" s="92">
        <f>IF(N271="zákl. přenesená",J271,0)</f>
        <v>0</v>
      </c>
      <c r="BH271" s="92">
        <f>IF(N271="sníž. přenesená",J271,0)</f>
        <v>0</v>
      </c>
      <c r="BI271" s="92">
        <f>IF(N271="nulová",J271,0)</f>
        <v>0</v>
      </c>
      <c r="BJ271" s="16" t="s">
        <v>90</v>
      </c>
      <c r="BK271" s="92">
        <f>ROUND(I271*H271,2)</f>
        <v>0</v>
      </c>
      <c r="BL271" s="16" t="s">
        <v>141</v>
      </c>
      <c r="BM271" s="154" t="s">
        <v>370</v>
      </c>
    </row>
    <row r="272" spans="2:65" s="1" customFormat="1" ht="11.25">
      <c r="B272" s="32"/>
      <c r="D272" s="155" t="s">
        <v>143</v>
      </c>
      <c r="F272" s="156" t="s">
        <v>369</v>
      </c>
      <c r="I272" s="157"/>
      <c r="L272" s="32"/>
      <c r="M272" s="158"/>
      <c r="T272" s="56"/>
      <c r="AT272" s="16" t="s">
        <v>143</v>
      </c>
      <c r="AU272" s="16" t="s">
        <v>92</v>
      </c>
    </row>
    <row r="273" spans="2:65" s="1" customFormat="1" ht="19.5">
      <c r="B273" s="32"/>
      <c r="D273" s="155" t="s">
        <v>144</v>
      </c>
      <c r="F273" s="159" t="s">
        <v>371</v>
      </c>
      <c r="I273" s="157"/>
      <c r="L273" s="32"/>
      <c r="M273" s="158"/>
      <c r="T273" s="56"/>
      <c r="AT273" s="16" t="s">
        <v>144</v>
      </c>
      <c r="AU273" s="16" t="s">
        <v>92</v>
      </c>
    </row>
    <row r="274" spans="2:65" s="1" customFormat="1" ht="24.2" customHeight="1">
      <c r="B274" s="32"/>
      <c r="C274" s="142" t="s">
        <v>372</v>
      </c>
      <c r="D274" s="142" t="s">
        <v>137</v>
      </c>
      <c r="E274" s="143" t="s">
        <v>373</v>
      </c>
      <c r="F274" s="144" t="s">
        <v>374</v>
      </c>
      <c r="G274" s="145" t="s">
        <v>219</v>
      </c>
      <c r="H274" s="146">
        <v>9.8000000000000007</v>
      </c>
      <c r="I274" s="147"/>
      <c r="J274" s="148">
        <f>ROUND(I274*H274,2)</f>
        <v>0</v>
      </c>
      <c r="K274" s="149"/>
      <c r="L274" s="32"/>
      <c r="M274" s="150" t="s">
        <v>1</v>
      </c>
      <c r="N274" s="151" t="s">
        <v>47</v>
      </c>
      <c r="P274" s="152">
        <f>O274*H274</f>
        <v>0</v>
      </c>
      <c r="Q274" s="152">
        <v>0</v>
      </c>
      <c r="R274" s="152">
        <f>Q274*H274</f>
        <v>0</v>
      </c>
      <c r="S274" s="152">
        <v>0</v>
      </c>
      <c r="T274" s="153">
        <f>S274*H274</f>
        <v>0</v>
      </c>
      <c r="AR274" s="154" t="s">
        <v>141</v>
      </c>
      <c r="AT274" s="154" t="s">
        <v>137</v>
      </c>
      <c r="AU274" s="154" t="s">
        <v>92</v>
      </c>
      <c r="AY274" s="16" t="s">
        <v>134</v>
      </c>
      <c r="BE274" s="92">
        <f>IF(N274="základní",J274,0)</f>
        <v>0</v>
      </c>
      <c r="BF274" s="92">
        <f>IF(N274="snížená",J274,0)</f>
        <v>0</v>
      </c>
      <c r="BG274" s="92">
        <f>IF(N274="zákl. přenesená",J274,0)</f>
        <v>0</v>
      </c>
      <c r="BH274" s="92">
        <f>IF(N274="sníž. přenesená",J274,0)</f>
        <v>0</v>
      </c>
      <c r="BI274" s="92">
        <f>IF(N274="nulová",J274,0)</f>
        <v>0</v>
      </c>
      <c r="BJ274" s="16" t="s">
        <v>90</v>
      </c>
      <c r="BK274" s="92">
        <f>ROUND(I274*H274,2)</f>
        <v>0</v>
      </c>
      <c r="BL274" s="16" t="s">
        <v>141</v>
      </c>
      <c r="BM274" s="154" t="s">
        <v>375</v>
      </c>
    </row>
    <row r="275" spans="2:65" s="1" customFormat="1" ht="19.5">
      <c r="B275" s="32"/>
      <c r="D275" s="155" t="s">
        <v>143</v>
      </c>
      <c r="F275" s="156" t="s">
        <v>374</v>
      </c>
      <c r="I275" s="157"/>
      <c r="L275" s="32"/>
      <c r="M275" s="158"/>
      <c r="T275" s="56"/>
      <c r="AT275" s="16" t="s">
        <v>143</v>
      </c>
      <c r="AU275" s="16" t="s">
        <v>92</v>
      </c>
    </row>
    <row r="276" spans="2:65" s="1" customFormat="1" ht="29.25">
      <c r="B276" s="32"/>
      <c r="D276" s="155" t="s">
        <v>144</v>
      </c>
      <c r="F276" s="159" t="s">
        <v>376</v>
      </c>
      <c r="I276" s="157"/>
      <c r="L276" s="32"/>
      <c r="M276" s="158"/>
      <c r="T276" s="56"/>
      <c r="AT276" s="16" t="s">
        <v>144</v>
      </c>
      <c r="AU276" s="16" t="s">
        <v>92</v>
      </c>
    </row>
    <row r="277" spans="2:65" s="1" customFormat="1" ht="21.75" customHeight="1">
      <c r="B277" s="32"/>
      <c r="C277" s="142" t="s">
        <v>377</v>
      </c>
      <c r="D277" s="142" t="s">
        <v>137</v>
      </c>
      <c r="E277" s="143" t="s">
        <v>378</v>
      </c>
      <c r="F277" s="144" t="s">
        <v>379</v>
      </c>
      <c r="G277" s="145" t="s">
        <v>140</v>
      </c>
      <c r="H277" s="146">
        <v>1.54</v>
      </c>
      <c r="I277" s="147"/>
      <c r="J277" s="148">
        <f>ROUND(I277*H277,2)</f>
        <v>0</v>
      </c>
      <c r="K277" s="149"/>
      <c r="L277" s="32"/>
      <c r="M277" s="150" t="s">
        <v>1</v>
      </c>
      <c r="N277" s="151" t="s">
        <v>47</v>
      </c>
      <c r="P277" s="152">
        <f>O277*H277</f>
        <v>0</v>
      </c>
      <c r="Q277" s="152">
        <v>0</v>
      </c>
      <c r="R277" s="152">
        <f>Q277*H277</f>
        <v>0</v>
      </c>
      <c r="S277" s="152">
        <v>0</v>
      </c>
      <c r="T277" s="153">
        <f>S277*H277</f>
        <v>0</v>
      </c>
      <c r="AR277" s="154" t="s">
        <v>141</v>
      </c>
      <c r="AT277" s="154" t="s">
        <v>137</v>
      </c>
      <c r="AU277" s="154" t="s">
        <v>92</v>
      </c>
      <c r="AY277" s="16" t="s">
        <v>134</v>
      </c>
      <c r="BE277" s="92">
        <f>IF(N277="základní",J277,0)</f>
        <v>0</v>
      </c>
      <c r="BF277" s="92">
        <f>IF(N277="snížená",J277,0)</f>
        <v>0</v>
      </c>
      <c r="BG277" s="92">
        <f>IF(N277="zákl. přenesená",J277,0)</f>
        <v>0</v>
      </c>
      <c r="BH277" s="92">
        <f>IF(N277="sníž. přenesená",J277,0)</f>
        <v>0</v>
      </c>
      <c r="BI277" s="92">
        <f>IF(N277="nulová",J277,0)</f>
        <v>0</v>
      </c>
      <c r="BJ277" s="16" t="s">
        <v>90</v>
      </c>
      <c r="BK277" s="92">
        <f>ROUND(I277*H277,2)</f>
        <v>0</v>
      </c>
      <c r="BL277" s="16" t="s">
        <v>141</v>
      </c>
      <c r="BM277" s="154" t="s">
        <v>380</v>
      </c>
    </row>
    <row r="278" spans="2:65" s="1" customFormat="1" ht="11.25">
      <c r="B278" s="32"/>
      <c r="D278" s="155" t="s">
        <v>143</v>
      </c>
      <c r="F278" s="156" t="s">
        <v>379</v>
      </c>
      <c r="I278" s="157"/>
      <c r="L278" s="32"/>
      <c r="M278" s="158"/>
      <c r="T278" s="56"/>
      <c r="AT278" s="16" t="s">
        <v>143</v>
      </c>
      <c r="AU278" s="16" t="s">
        <v>92</v>
      </c>
    </row>
    <row r="279" spans="2:65" s="1" customFormat="1" ht="19.5">
      <c r="B279" s="32"/>
      <c r="D279" s="155" t="s">
        <v>144</v>
      </c>
      <c r="F279" s="159" t="s">
        <v>381</v>
      </c>
      <c r="I279" s="157"/>
      <c r="L279" s="32"/>
      <c r="M279" s="158"/>
      <c r="T279" s="56"/>
      <c r="AT279" s="16" t="s">
        <v>144</v>
      </c>
      <c r="AU279" s="16" t="s">
        <v>92</v>
      </c>
    </row>
    <row r="280" spans="2:65" s="12" customFormat="1" ht="11.25">
      <c r="B280" s="160"/>
      <c r="D280" s="155" t="s">
        <v>155</v>
      </c>
      <c r="E280" s="161" t="s">
        <v>1</v>
      </c>
      <c r="F280" s="162" t="s">
        <v>382</v>
      </c>
      <c r="H280" s="163">
        <v>1.54</v>
      </c>
      <c r="I280" s="164"/>
      <c r="L280" s="160"/>
      <c r="M280" s="165"/>
      <c r="T280" s="166"/>
      <c r="AT280" s="161" t="s">
        <v>155</v>
      </c>
      <c r="AU280" s="161" t="s">
        <v>92</v>
      </c>
      <c r="AV280" s="12" t="s">
        <v>92</v>
      </c>
      <c r="AW280" s="12" t="s">
        <v>36</v>
      </c>
      <c r="AX280" s="12" t="s">
        <v>82</v>
      </c>
      <c r="AY280" s="161" t="s">
        <v>134</v>
      </c>
    </row>
    <row r="281" spans="2:65" s="13" customFormat="1" ht="11.25">
      <c r="B281" s="167"/>
      <c r="D281" s="155" t="s">
        <v>155</v>
      </c>
      <c r="E281" s="168" t="s">
        <v>1</v>
      </c>
      <c r="F281" s="169" t="s">
        <v>167</v>
      </c>
      <c r="H281" s="170">
        <v>1.54</v>
      </c>
      <c r="I281" s="171"/>
      <c r="L281" s="167"/>
      <c r="M281" s="172"/>
      <c r="T281" s="173"/>
      <c r="AT281" s="168" t="s">
        <v>155</v>
      </c>
      <c r="AU281" s="168" t="s">
        <v>92</v>
      </c>
      <c r="AV281" s="13" t="s">
        <v>141</v>
      </c>
      <c r="AW281" s="13" t="s">
        <v>36</v>
      </c>
      <c r="AX281" s="13" t="s">
        <v>90</v>
      </c>
      <c r="AY281" s="168" t="s">
        <v>134</v>
      </c>
    </row>
    <row r="282" spans="2:65" s="1" customFormat="1" ht="24.2" customHeight="1">
      <c r="B282" s="32"/>
      <c r="C282" s="142" t="s">
        <v>383</v>
      </c>
      <c r="D282" s="142" t="s">
        <v>137</v>
      </c>
      <c r="E282" s="143" t="s">
        <v>384</v>
      </c>
      <c r="F282" s="144" t="s">
        <v>385</v>
      </c>
      <c r="G282" s="145" t="s">
        <v>159</v>
      </c>
      <c r="H282" s="146">
        <v>0.12</v>
      </c>
      <c r="I282" s="147"/>
      <c r="J282" s="148">
        <f>ROUND(I282*H282,2)</f>
        <v>0</v>
      </c>
      <c r="K282" s="149"/>
      <c r="L282" s="32"/>
      <c r="M282" s="150" t="s">
        <v>1</v>
      </c>
      <c r="N282" s="151" t="s">
        <v>47</v>
      </c>
      <c r="P282" s="152">
        <f>O282*H282</f>
        <v>0</v>
      </c>
      <c r="Q282" s="152">
        <v>0</v>
      </c>
      <c r="R282" s="152">
        <f>Q282*H282</f>
        <v>0</v>
      </c>
      <c r="S282" s="152">
        <v>0</v>
      </c>
      <c r="T282" s="153">
        <f>S282*H282</f>
        <v>0</v>
      </c>
      <c r="AR282" s="154" t="s">
        <v>141</v>
      </c>
      <c r="AT282" s="154" t="s">
        <v>137</v>
      </c>
      <c r="AU282" s="154" t="s">
        <v>92</v>
      </c>
      <c r="AY282" s="16" t="s">
        <v>134</v>
      </c>
      <c r="BE282" s="92">
        <f>IF(N282="základní",J282,0)</f>
        <v>0</v>
      </c>
      <c r="BF282" s="92">
        <f>IF(N282="snížená",J282,0)</f>
        <v>0</v>
      </c>
      <c r="BG282" s="92">
        <f>IF(N282="zákl. přenesená",J282,0)</f>
        <v>0</v>
      </c>
      <c r="BH282" s="92">
        <f>IF(N282="sníž. přenesená",J282,0)</f>
        <v>0</v>
      </c>
      <c r="BI282" s="92">
        <f>IF(N282="nulová",J282,0)</f>
        <v>0</v>
      </c>
      <c r="BJ282" s="16" t="s">
        <v>90</v>
      </c>
      <c r="BK282" s="92">
        <f>ROUND(I282*H282,2)</f>
        <v>0</v>
      </c>
      <c r="BL282" s="16" t="s">
        <v>141</v>
      </c>
      <c r="BM282" s="154" t="s">
        <v>386</v>
      </c>
    </row>
    <row r="283" spans="2:65" s="1" customFormat="1" ht="11.25">
      <c r="B283" s="32"/>
      <c r="D283" s="155" t="s">
        <v>143</v>
      </c>
      <c r="F283" s="156" t="s">
        <v>385</v>
      </c>
      <c r="I283" s="157"/>
      <c r="L283" s="32"/>
      <c r="M283" s="158"/>
      <c r="T283" s="56"/>
      <c r="AT283" s="16" t="s">
        <v>143</v>
      </c>
      <c r="AU283" s="16" t="s">
        <v>92</v>
      </c>
    </row>
    <row r="284" spans="2:65" s="1" customFormat="1" ht="19.5">
      <c r="B284" s="32"/>
      <c r="D284" s="155" t="s">
        <v>144</v>
      </c>
      <c r="F284" s="159" t="s">
        <v>387</v>
      </c>
      <c r="I284" s="157"/>
      <c r="L284" s="32"/>
      <c r="M284" s="158"/>
      <c r="T284" s="56"/>
      <c r="AT284" s="16" t="s">
        <v>144</v>
      </c>
      <c r="AU284" s="16" t="s">
        <v>92</v>
      </c>
    </row>
    <row r="285" spans="2:65" s="1" customFormat="1" ht="24.2" customHeight="1">
      <c r="B285" s="32"/>
      <c r="C285" s="142" t="s">
        <v>388</v>
      </c>
      <c r="D285" s="142" t="s">
        <v>137</v>
      </c>
      <c r="E285" s="143" t="s">
        <v>389</v>
      </c>
      <c r="F285" s="144" t="s">
        <v>390</v>
      </c>
      <c r="G285" s="145" t="s">
        <v>153</v>
      </c>
      <c r="H285" s="146">
        <v>12.7</v>
      </c>
      <c r="I285" s="147"/>
      <c r="J285" s="148">
        <f>ROUND(I285*H285,2)</f>
        <v>0</v>
      </c>
      <c r="K285" s="149"/>
      <c r="L285" s="32"/>
      <c r="M285" s="150" t="s">
        <v>1</v>
      </c>
      <c r="N285" s="151" t="s">
        <v>47</v>
      </c>
      <c r="P285" s="152">
        <f>O285*H285</f>
        <v>0</v>
      </c>
      <c r="Q285" s="152">
        <v>0</v>
      </c>
      <c r="R285" s="152">
        <f>Q285*H285</f>
        <v>0</v>
      </c>
      <c r="S285" s="152">
        <v>0</v>
      </c>
      <c r="T285" s="153">
        <f>S285*H285</f>
        <v>0</v>
      </c>
      <c r="AR285" s="154" t="s">
        <v>141</v>
      </c>
      <c r="AT285" s="154" t="s">
        <v>137</v>
      </c>
      <c r="AU285" s="154" t="s">
        <v>92</v>
      </c>
      <c r="AY285" s="16" t="s">
        <v>134</v>
      </c>
      <c r="BE285" s="92">
        <f>IF(N285="základní",J285,0)</f>
        <v>0</v>
      </c>
      <c r="BF285" s="92">
        <f>IF(N285="snížená",J285,0)</f>
        <v>0</v>
      </c>
      <c r="BG285" s="92">
        <f>IF(N285="zákl. přenesená",J285,0)</f>
        <v>0</v>
      </c>
      <c r="BH285" s="92">
        <f>IF(N285="sníž. přenesená",J285,0)</f>
        <v>0</v>
      </c>
      <c r="BI285" s="92">
        <f>IF(N285="nulová",J285,0)</f>
        <v>0</v>
      </c>
      <c r="BJ285" s="16" t="s">
        <v>90</v>
      </c>
      <c r="BK285" s="92">
        <f>ROUND(I285*H285,2)</f>
        <v>0</v>
      </c>
      <c r="BL285" s="16" t="s">
        <v>141</v>
      </c>
      <c r="BM285" s="154" t="s">
        <v>391</v>
      </c>
    </row>
    <row r="286" spans="2:65" s="1" customFormat="1" ht="11.25">
      <c r="B286" s="32"/>
      <c r="D286" s="155" t="s">
        <v>143</v>
      </c>
      <c r="F286" s="156" t="s">
        <v>390</v>
      </c>
      <c r="I286" s="157"/>
      <c r="L286" s="32"/>
      <c r="M286" s="158"/>
      <c r="T286" s="56"/>
      <c r="AT286" s="16" t="s">
        <v>143</v>
      </c>
      <c r="AU286" s="16" t="s">
        <v>92</v>
      </c>
    </row>
    <row r="287" spans="2:65" s="1" customFormat="1" ht="19.5">
      <c r="B287" s="32"/>
      <c r="D287" s="155" t="s">
        <v>144</v>
      </c>
      <c r="F287" s="159" t="s">
        <v>392</v>
      </c>
      <c r="I287" s="157"/>
      <c r="L287" s="32"/>
      <c r="M287" s="158"/>
      <c r="T287" s="56"/>
      <c r="AT287" s="16" t="s">
        <v>144</v>
      </c>
      <c r="AU287" s="16" t="s">
        <v>92</v>
      </c>
    </row>
    <row r="288" spans="2:65" s="1" customFormat="1" ht="24.2" customHeight="1">
      <c r="B288" s="32"/>
      <c r="C288" s="142" t="s">
        <v>393</v>
      </c>
      <c r="D288" s="142" t="s">
        <v>137</v>
      </c>
      <c r="E288" s="143" t="s">
        <v>394</v>
      </c>
      <c r="F288" s="144" t="s">
        <v>395</v>
      </c>
      <c r="G288" s="145" t="s">
        <v>153</v>
      </c>
      <c r="H288" s="146">
        <v>12.7</v>
      </c>
      <c r="I288" s="147"/>
      <c r="J288" s="148">
        <f>ROUND(I288*H288,2)</f>
        <v>0</v>
      </c>
      <c r="K288" s="149"/>
      <c r="L288" s="32"/>
      <c r="M288" s="150" t="s">
        <v>1</v>
      </c>
      <c r="N288" s="151" t="s">
        <v>47</v>
      </c>
      <c r="P288" s="152">
        <f>O288*H288</f>
        <v>0</v>
      </c>
      <c r="Q288" s="152">
        <v>0</v>
      </c>
      <c r="R288" s="152">
        <f>Q288*H288</f>
        <v>0</v>
      </c>
      <c r="S288" s="152">
        <v>0</v>
      </c>
      <c r="T288" s="153">
        <f>S288*H288</f>
        <v>0</v>
      </c>
      <c r="AR288" s="154" t="s">
        <v>141</v>
      </c>
      <c r="AT288" s="154" t="s">
        <v>137</v>
      </c>
      <c r="AU288" s="154" t="s">
        <v>92</v>
      </c>
      <c r="AY288" s="16" t="s">
        <v>134</v>
      </c>
      <c r="BE288" s="92">
        <f>IF(N288="základní",J288,0)</f>
        <v>0</v>
      </c>
      <c r="BF288" s="92">
        <f>IF(N288="snížená",J288,0)</f>
        <v>0</v>
      </c>
      <c r="BG288" s="92">
        <f>IF(N288="zákl. přenesená",J288,0)</f>
        <v>0</v>
      </c>
      <c r="BH288" s="92">
        <f>IF(N288="sníž. přenesená",J288,0)</f>
        <v>0</v>
      </c>
      <c r="BI288" s="92">
        <f>IF(N288="nulová",J288,0)</f>
        <v>0</v>
      </c>
      <c r="BJ288" s="16" t="s">
        <v>90</v>
      </c>
      <c r="BK288" s="92">
        <f>ROUND(I288*H288,2)</f>
        <v>0</v>
      </c>
      <c r="BL288" s="16" t="s">
        <v>141</v>
      </c>
      <c r="BM288" s="154" t="s">
        <v>396</v>
      </c>
    </row>
    <row r="289" spans="2:65" s="1" customFormat="1" ht="11.25">
      <c r="B289" s="32"/>
      <c r="D289" s="155" t="s">
        <v>143</v>
      </c>
      <c r="F289" s="156" t="s">
        <v>395</v>
      </c>
      <c r="I289" s="157"/>
      <c r="L289" s="32"/>
      <c r="M289" s="158"/>
      <c r="T289" s="56"/>
      <c r="AT289" s="16" t="s">
        <v>143</v>
      </c>
      <c r="AU289" s="16" t="s">
        <v>92</v>
      </c>
    </row>
    <row r="290" spans="2:65" s="1" customFormat="1" ht="19.5">
      <c r="B290" s="32"/>
      <c r="D290" s="155" t="s">
        <v>144</v>
      </c>
      <c r="F290" s="159" t="s">
        <v>381</v>
      </c>
      <c r="I290" s="157"/>
      <c r="L290" s="32"/>
      <c r="M290" s="158"/>
      <c r="T290" s="56"/>
      <c r="AT290" s="16" t="s">
        <v>144</v>
      </c>
      <c r="AU290" s="16" t="s">
        <v>92</v>
      </c>
    </row>
    <row r="291" spans="2:65" s="1" customFormat="1" ht="16.5" customHeight="1">
      <c r="B291" s="32"/>
      <c r="C291" s="142" t="s">
        <v>397</v>
      </c>
      <c r="D291" s="142" t="s">
        <v>137</v>
      </c>
      <c r="E291" s="143" t="s">
        <v>398</v>
      </c>
      <c r="F291" s="144" t="s">
        <v>399</v>
      </c>
      <c r="G291" s="145" t="s">
        <v>153</v>
      </c>
      <c r="H291" s="146">
        <v>202.98</v>
      </c>
      <c r="I291" s="147"/>
      <c r="J291" s="148">
        <f>ROUND(I291*H291,2)</f>
        <v>0</v>
      </c>
      <c r="K291" s="149"/>
      <c r="L291" s="32"/>
      <c r="M291" s="150" t="s">
        <v>1</v>
      </c>
      <c r="N291" s="151" t="s">
        <v>47</v>
      </c>
      <c r="P291" s="152">
        <f>O291*H291</f>
        <v>0</v>
      </c>
      <c r="Q291" s="152">
        <v>0</v>
      </c>
      <c r="R291" s="152">
        <f>Q291*H291</f>
        <v>0</v>
      </c>
      <c r="S291" s="152">
        <v>0</v>
      </c>
      <c r="T291" s="153">
        <f>S291*H291</f>
        <v>0</v>
      </c>
      <c r="AR291" s="154" t="s">
        <v>141</v>
      </c>
      <c r="AT291" s="154" t="s">
        <v>137</v>
      </c>
      <c r="AU291" s="154" t="s">
        <v>92</v>
      </c>
      <c r="AY291" s="16" t="s">
        <v>134</v>
      </c>
      <c r="BE291" s="92">
        <f>IF(N291="základní",J291,0)</f>
        <v>0</v>
      </c>
      <c r="BF291" s="92">
        <f>IF(N291="snížená",J291,0)</f>
        <v>0</v>
      </c>
      <c r="BG291" s="92">
        <f>IF(N291="zákl. přenesená",J291,0)</f>
        <v>0</v>
      </c>
      <c r="BH291" s="92">
        <f>IF(N291="sníž. přenesená",J291,0)</f>
        <v>0</v>
      </c>
      <c r="BI291" s="92">
        <f>IF(N291="nulová",J291,0)</f>
        <v>0</v>
      </c>
      <c r="BJ291" s="16" t="s">
        <v>90</v>
      </c>
      <c r="BK291" s="92">
        <f>ROUND(I291*H291,2)</f>
        <v>0</v>
      </c>
      <c r="BL291" s="16" t="s">
        <v>141</v>
      </c>
      <c r="BM291" s="154" t="s">
        <v>400</v>
      </c>
    </row>
    <row r="292" spans="2:65" s="1" customFormat="1" ht="11.25">
      <c r="B292" s="32"/>
      <c r="D292" s="155" t="s">
        <v>143</v>
      </c>
      <c r="F292" s="156" t="s">
        <v>399</v>
      </c>
      <c r="I292" s="157"/>
      <c r="L292" s="32"/>
      <c r="M292" s="158"/>
      <c r="T292" s="56"/>
      <c r="AT292" s="16" t="s">
        <v>143</v>
      </c>
      <c r="AU292" s="16" t="s">
        <v>92</v>
      </c>
    </row>
    <row r="293" spans="2:65" s="1" customFormat="1" ht="19.5">
      <c r="B293" s="32"/>
      <c r="D293" s="155" t="s">
        <v>144</v>
      </c>
      <c r="F293" s="159" t="s">
        <v>401</v>
      </c>
      <c r="I293" s="157"/>
      <c r="L293" s="32"/>
      <c r="M293" s="158"/>
      <c r="T293" s="56"/>
      <c r="AT293" s="16" t="s">
        <v>144</v>
      </c>
      <c r="AU293" s="16" t="s">
        <v>92</v>
      </c>
    </row>
    <row r="294" spans="2:65" s="12" customFormat="1" ht="11.25">
      <c r="B294" s="160"/>
      <c r="D294" s="155" t="s">
        <v>155</v>
      </c>
      <c r="F294" s="162" t="s">
        <v>402</v>
      </c>
      <c r="H294" s="163">
        <v>202.98</v>
      </c>
      <c r="I294" s="164"/>
      <c r="L294" s="160"/>
      <c r="M294" s="165"/>
      <c r="T294" s="166"/>
      <c r="AT294" s="161" t="s">
        <v>155</v>
      </c>
      <c r="AU294" s="161" t="s">
        <v>92</v>
      </c>
      <c r="AV294" s="12" t="s">
        <v>92</v>
      </c>
      <c r="AW294" s="12" t="s">
        <v>4</v>
      </c>
      <c r="AX294" s="12" t="s">
        <v>90</v>
      </c>
      <c r="AY294" s="161" t="s">
        <v>134</v>
      </c>
    </row>
    <row r="295" spans="2:65" s="1" customFormat="1" ht="24.2" customHeight="1">
      <c r="B295" s="32"/>
      <c r="C295" s="174" t="s">
        <v>403</v>
      </c>
      <c r="D295" s="174" t="s">
        <v>228</v>
      </c>
      <c r="E295" s="175" t="s">
        <v>404</v>
      </c>
      <c r="F295" s="176" t="s">
        <v>405</v>
      </c>
      <c r="G295" s="177" t="s">
        <v>153</v>
      </c>
      <c r="H295" s="178">
        <v>202.98</v>
      </c>
      <c r="I295" s="179"/>
      <c r="J295" s="180">
        <f>ROUND(I295*H295,2)</f>
        <v>0</v>
      </c>
      <c r="K295" s="181"/>
      <c r="L295" s="182"/>
      <c r="M295" s="183" t="s">
        <v>1</v>
      </c>
      <c r="N295" s="184" t="s">
        <v>47</v>
      </c>
      <c r="P295" s="152">
        <f>O295*H295</f>
        <v>0</v>
      </c>
      <c r="Q295" s="152">
        <v>0</v>
      </c>
      <c r="R295" s="152">
        <f>Q295*H295</f>
        <v>0</v>
      </c>
      <c r="S295" s="152">
        <v>0</v>
      </c>
      <c r="T295" s="153">
        <f>S295*H295</f>
        <v>0</v>
      </c>
      <c r="AR295" s="154" t="s">
        <v>176</v>
      </c>
      <c r="AT295" s="154" t="s">
        <v>228</v>
      </c>
      <c r="AU295" s="154" t="s">
        <v>92</v>
      </c>
      <c r="AY295" s="16" t="s">
        <v>134</v>
      </c>
      <c r="BE295" s="92">
        <f>IF(N295="základní",J295,0)</f>
        <v>0</v>
      </c>
      <c r="BF295" s="92">
        <f>IF(N295="snížená",J295,0)</f>
        <v>0</v>
      </c>
      <c r="BG295" s="92">
        <f>IF(N295="zákl. přenesená",J295,0)</f>
        <v>0</v>
      </c>
      <c r="BH295" s="92">
        <f>IF(N295="sníž. přenesená",J295,0)</f>
        <v>0</v>
      </c>
      <c r="BI295" s="92">
        <f>IF(N295="nulová",J295,0)</f>
        <v>0</v>
      </c>
      <c r="BJ295" s="16" t="s">
        <v>90</v>
      </c>
      <c r="BK295" s="92">
        <f>ROUND(I295*H295,2)</f>
        <v>0</v>
      </c>
      <c r="BL295" s="16" t="s">
        <v>141</v>
      </c>
      <c r="BM295" s="154" t="s">
        <v>406</v>
      </c>
    </row>
    <row r="296" spans="2:65" s="1" customFormat="1" ht="19.5">
      <c r="B296" s="32"/>
      <c r="D296" s="155" t="s">
        <v>143</v>
      </c>
      <c r="F296" s="156" t="s">
        <v>405</v>
      </c>
      <c r="I296" s="157"/>
      <c r="L296" s="32"/>
      <c r="M296" s="158"/>
      <c r="T296" s="56"/>
      <c r="AT296" s="16" t="s">
        <v>143</v>
      </c>
      <c r="AU296" s="16" t="s">
        <v>92</v>
      </c>
    </row>
    <row r="297" spans="2:65" s="1" customFormat="1" ht="19.5">
      <c r="B297" s="32"/>
      <c r="D297" s="155" t="s">
        <v>144</v>
      </c>
      <c r="F297" s="159" t="s">
        <v>407</v>
      </c>
      <c r="I297" s="157"/>
      <c r="L297" s="32"/>
      <c r="M297" s="158"/>
      <c r="T297" s="56"/>
      <c r="AT297" s="16" t="s">
        <v>144</v>
      </c>
      <c r="AU297" s="16" t="s">
        <v>92</v>
      </c>
    </row>
    <row r="298" spans="2:65" s="12" customFormat="1" ht="11.25">
      <c r="B298" s="160"/>
      <c r="D298" s="155" t="s">
        <v>155</v>
      </c>
      <c r="F298" s="162" t="s">
        <v>402</v>
      </c>
      <c r="H298" s="163">
        <v>202.98</v>
      </c>
      <c r="I298" s="164"/>
      <c r="L298" s="160"/>
      <c r="M298" s="165"/>
      <c r="T298" s="166"/>
      <c r="AT298" s="161" t="s">
        <v>155</v>
      </c>
      <c r="AU298" s="161" t="s">
        <v>92</v>
      </c>
      <c r="AV298" s="12" t="s">
        <v>92</v>
      </c>
      <c r="AW298" s="12" t="s">
        <v>4</v>
      </c>
      <c r="AX298" s="12" t="s">
        <v>90</v>
      </c>
      <c r="AY298" s="161" t="s">
        <v>134</v>
      </c>
    </row>
    <row r="299" spans="2:65" s="1" customFormat="1" ht="16.5" customHeight="1">
      <c r="B299" s="32"/>
      <c r="C299" s="174" t="s">
        <v>408</v>
      </c>
      <c r="D299" s="174" t="s">
        <v>228</v>
      </c>
      <c r="E299" s="175" t="s">
        <v>409</v>
      </c>
      <c r="F299" s="176" t="s">
        <v>410</v>
      </c>
      <c r="G299" s="177" t="s">
        <v>159</v>
      </c>
      <c r="H299" s="178">
        <v>39.799999999999997</v>
      </c>
      <c r="I299" s="179"/>
      <c r="J299" s="180">
        <f>ROUND(I299*H299,2)</f>
        <v>0</v>
      </c>
      <c r="K299" s="181"/>
      <c r="L299" s="182"/>
      <c r="M299" s="183" t="s">
        <v>1</v>
      </c>
      <c r="N299" s="184" t="s">
        <v>47</v>
      </c>
      <c r="P299" s="152">
        <f>O299*H299</f>
        <v>0</v>
      </c>
      <c r="Q299" s="152">
        <v>0</v>
      </c>
      <c r="R299" s="152">
        <f>Q299*H299</f>
        <v>0</v>
      </c>
      <c r="S299" s="152">
        <v>0</v>
      </c>
      <c r="T299" s="153">
        <f>S299*H299</f>
        <v>0</v>
      </c>
      <c r="AR299" s="154" t="s">
        <v>176</v>
      </c>
      <c r="AT299" s="154" t="s">
        <v>228</v>
      </c>
      <c r="AU299" s="154" t="s">
        <v>92</v>
      </c>
      <c r="AY299" s="16" t="s">
        <v>134</v>
      </c>
      <c r="BE299" s="92">
        <f>IF(N299="základní",J299,0)</f>
        <v>0</v>
      </c>
      <c r="BF299" s="92">
        <f>IF(N299="snížená",J299,0)</f>
        <v>0</v>
      </c>
      <c r="BG299" s="92">
        <f>IF(N299="zákl. přenesená",J299,0)</f>
        <v>0</v>
      </c>
      <c r="BH299" s="92">
        <f>IF(N299="sníž. přenesená",J299,0)</f>
        <v>0</v>
      </c>
      <c r="BI299" s="92">
        <f>IF(N299="nulová",J299,0)</f>
        <v>0</v>
      </c>
      <c r="BJ299" s="16" t="s">
        <v>90</v>
      </c>
      <c r="BK299" s="92">
        <f>ROUND(I299*H299,2)</f>
        <v>0</v>
      </c>
      <c r="BL299" s="16" t="s">
        <v>141</v>
      </c>
      <c r="BM299" s="154" t="s">
        <v>411</v>
      </c>
    </row>
    <row r="300" spans="2:65" s="1" customFormat="1" ht="11.25">
      <c r="B300" s="32"/>
      <c r="D300" s="155" t="s">
        <v>143</v>
      </c>
      <c r="F300" s="156" t="s">
        <v>410</v>
      </c>
      <c r="I300" s="157"/>
      <c r="L300" s="32"/>
      <c r="M300" s="158"/>
      <c r="T300" s="56"/>
      <c r="AT300" s="16" t="s">
        <v>143</v>
      </c>
      <c r="AU300" s="16" t="s">
        <v>92</v>
      </c>
    </row>
    <row r="301" spans="2:65" s="12" customFormat="1" ht="11.25">
      <c r="B301" s="160"/>
      <c r="D301" s="155" t="s">
        <v>155</v>
      </c>
      <c r="E301" s="161" t="s">
        <v>1</v>
      </c>
      <c r="F301" s="162" t="s">
        <v>412</v>
      </c>
      <c r="H301" s="163">
        <v>39.799999999999997</v>
      </c>
      <c r="I301" s="164"/>
      <c r="L301" s="160"/>
      <c r="M301" s="165"/>
      <c r="T301" s="166"/>
      <c r="AT301" s="161" t="s">
        <v>155</v>
      </c>
      <c r="AU301" s="161" t="s">
        <v>92</v>
      </c>
      <c r="AV301" s="12" t="s">
        <v>92</v>
      </c>
      <c r="AW301" s="12" t="s">
        <v>36</v>
      </c>
      <c r="AX301" s="12" t="s">
        <v>82</v>
      </c>
      <c r="AY301" s="161" t="s">
        <v>134</v>
      </c>
    </row>
    <row r="302" spans="2:65" s="13" customFormat="1" ht="11.25">
      <c r="B302" s="167"/>
      <c r="D302" s="155" t="s">
        <v>155</v>
      </c>
      <c r="E302" s="168" t="s">
        <v>1</v>
      </c>
      <c r="F302" s="169" t="s">
        <v>167</v>
      </c>
      <c r="H302" s="170">
        <v>39.799999999999997</v>
      </c>
      <c r="I302" s="171"/>
      <c r="L302" s="167"/>
      <c r="M302" s="172"/>
      <c r="T302" s="173"/>
      <c r="AT302" s="168" t="s">
        <v>155</v>
      </c>
      <c r="AU302" s="168" t="s">
        <v>92</v>
      </c>
      <c r="AV302" s="13" t="s">
        <v>141</v>
      </c>
      <c r="AW302" s="13" t="s">
        <v>36</v>
      </c>
      <c r="AX302" s="13" t="s">
        <v>90</v>
      </c>
      <c r="AY302" s="168" t="s">
        <v>134</v>
      </c>
    </row>
    <row r="303" spans="2:65" s="1" customFormat="1" ht="24.2" customHeight="1">
      <c r="B303" s="32"/>
      <c r="C303" s="142" t="s">
        <v>413</v>
      </c>
      <c r="D303" s="142" t="s">
        <v>137</v>
      </c>
      <c r="E303" s="143" t="s">
        <v>414</v>
      </c>
      <c r="F303" s="144" t="s">
        <v>415</v>
      </c>
      <c r="G303" s="145" t="s">
        <v>159</v>
      </c>
      <c r="H303" s="146">
        <v>328.26</v>
      </c>
      <c r="I303" s="147"/>
      <c r="J303" s="148">
        <f>ROUND(I303*H303,2)</f>
        <v>0</v>
      </c>
      <c r="K303" s="149"/>
      <c r="L303" s="32"/>
      <c r="M303" s="150" t="s">
        <v>1</v>
      </c>
      <c r="N303" s="151" t="s">
        <v>47</v>
      </c>
      <c r="P303" s="152">
        <f>O303*H303</f>
        <v>0</v>
      </c>
      <c r="Q303" s="152">
        <v>0</v>
      </c>
      <c r="R303" s="152">
        <f>Q303*H303</f>
        <v>0</v>
      </c>
      <c r="S303" s="152">
        <v>0</v>
      </c>
      <c r="T303" s="153">
        <f>S303*H303</f>
        <v>0</v>
      </c>
      <c r="AR303" s="154" t="s">
        <v>141</v>
      </c>
      <c r="AT303" s="154" t="s">
        <v>137</v>
      </c>
      <c r="AU303" s="154" t="s">
        <v>92</v>
      </c>
      <c r="AY303" s="16" t="s">
        <v>134</v>
      </c>
      <c r="BE303" s="92">
        <f>IF(N303="základní",J303,0)</f>
        <v>0</v>
      </c>
      <c r="BF303" s="92">
        <f>IF(N303="snížená",J303,0)</f>
        <v>0</v>
      </c>
      <c r="BG303" s="92">
        <f>IF(N303="zákl. přenesená",J303,0)</f>
        <v>0</v>
      </c>
      <c r="BH303" s="92">
        <f>IF(N303="sníž. přenesená",J303,0)</f>
        <v>0</v>
      </c>
      <c r="BI303" s="92">
        <f>IF(N303="nulová",J303,0)</f>
        <v>0</v>
      </c>
      <c r="BJ303" s="16" t="s">
        <v>90</v>
      </c>
      <c r="BK303" s="92">
        <f>ROUND(I303*H303,2)</f>
        <v>0</v>
      </c>
      <c r="BL303" s="16" t="s">
        <v>141</v>
      </c>
      <c r="BM303" s="154" t="s">
        <v>416</v>
      </c>
    </row>
    <row r="304" spans="2:65" s="1" customFormat="1" ht="11.25">
      <c r="B304" s="32"/>
      <c r="D304" s="155" t="s">
        <v>143</v>
      </c>
      <c r="F304" s="156" t="s">
        <v>415</v>
      </c>
      <c r="I304" s="157"/>
      <c r="L304" s="32"/>
      <c r="M304" s="158"/>
      <c r="T304" s="56"/>
      <c r="AT304" s="16" t="s">
        <v>143</v>
      </c>
      <c r="AU304" s="16" t="s">
        <v>92</v>
      </c>
    </row>
    <row r="305" spans="2:65" s="11" customFormat="1" ht="22.9" customHeight="1">
      <c r="B305" s="130"/>
      <c r="D305" s="131" t="s">
        <v>81</v>
      </c>
      <c r="E305" s="140" t="s">
        <v>417</v>
      </c>
      <c r="F305" s="140" t="s">
        <v>418</v>
      </c>
      <c r="I305" s="133"/>
      <c r="J305" s="141">
        <f>BK305</f>
        <v>0</v>
      </c>
      <c r="L305" s="130"/>
      <c r="M305" s="135"/>
      <c r="P305" s="136">
        <f>SUM(P306:P324)</f>
        <v>0</v>
      </c>
      <c r="R305" s="136">
        <f>SUM(R306:R324)</f>
        <v>0</v>
      </c>
      <c r="T305" s="137">
        <f>SUM(T306:T324)</f>
        <v>0</v>
      </c>
      <c r="AR305" s="131" t="s">
        <v>90</v>
      </c>
      <c r="AT305" s="138" t="s">
        <v>81</v>
      </c>
      <c r="AU305" s="138" t="s">
        <v>90</v>
      </c>
      <c r="AY305" s="131" t="s">
        <v>134</v>
      </c>
      <c r="BK305" s="139">
        <f>SUM(BK306:BK324)</f>
        <v>0</v>
      </c>
    </row>
    <row r="306" spans="2:65" s="1" customFormat="1" ht="24.2" customHeight="1">
      <c r="B306" s="32"/>
      <c r="C306" s="142" t="s">
        <v>419</v>
      </c>
      <c r="D306" s="142" t="s">
        <v>137</v>
      </c>
      <c r="E306" s="143" t="s">
        <v>420</v>
      </c>
      <c r="F306" s="144" t="s">
        <v>421</v>
      </c>
      <c r="G306" s="145" t="s">
        <v>148</v>
      </c>
      <c r="H306" s="146">
        <v>12</v>
      </c>
      <c r="I306" s="147"/>
      <c r="J306" s="148">
        <f>ROUND(I306*H306,2)</f>
        <v>0</v>
      </c>
      <c r="K306" s="149"/>
      <c r="L306" s="32"/>
      <c r="M306" s="150" t="s">
        <v>1</v>
      </c>
      <c r="N306" s="151" t="s">
        <v>47</v>
      </c>
      <c r="P306" s="152">
        <f>O306*H306</f>
        <v>0</v>
      </c>
      <c r="Q306" s="152">
        <v>0</v>
      </c>
      <c r="R306" s="152">
        <f>Q306*H306</f>
        <v>0</v>
      </c>
      <c r="S306" s="152">
        <v>0</v>
      </c>
      <c r="T306" s="153">
        <f>S306*H306</f>
        <v>0</v>
      </c>
      <c r="AR306" s="154" t="s">
        <v>141</v>
      </c>
      <c r="AT306" s="154" t="s">
        <v>137</v>
      </c>
      <c r="AU306" s="154" t="s">
        <v>92</v>
      </c>
      <c r="AY306" s="16" t="s">
        <v>134</v>
      </c>
      <c r="BE306" s="92">
        <f>IF(N306="základní",J306,0)</f>
        <v>0</v>
      </c>
      <c r="BF306" s="92">
        <f>IF(N306="snížená",J306,0)</f>
        <v>0</v>
      </c>
      <c r="BG306" s="92">
        <f>IF(N306="zákl. přenesená",J306,0)</f>
        <v>0</v>
      </c>
      <c r="BH306" s="92">
        <f>IF(N306="sníž. přenesená",J306,0)</f>
        <v>0</v>
      </c>
      <c r="BI306" s="92">
        <f>IF(N306="nulová",J306,0)</f>
        <v>0</v>
      </c>
      <c r="BJ306" s="16" t="s">
        <v>90</v>
      </c>
      <c r="BK306" s="92">
        <f>ROUND(I306*H306,2)</f>
        <v>0</v>
      </c>
      <c r="BL306" s="16" t="s">
        <v>141</v>
      </c>
      <c r="BM306" s="154" t="s">
        <v>422</v>
      </c>
    </row>
    <row r="307" spans="2:65" s="1" customFormat="1" ht="19.5">
      <c r="B307" s="32"/>
      <c r="D307" s="155" t="s">
        <v>143</v>
      </c>
      <c r="F307" s="156" t="s">
        <v>421</v>
      </c>
      <c r="I307" s="157"/>
      <c r="L307" s="32"/>
      <c r="M307" s="158"/>
      <c r="T307" s="56"/>
      <c r="AT307" s="16" t="s">
        <v>143</v>
      </c>
      <c r="AU307" s="16" t="s">
        <v>92</v>
      </c>
    </row>
    <row r="308" spans="2:65" s="1" customFormat="1" ht="24.2" customHeight="1">
      <c r="B308" s="32"/>
      <c r="C308" s="142" t="s">
        <v>423</v>
      </c>
      <c r="D308" s="142" t="s">
        <v>137</v>
      </c>
      <c r="E308" s="143" t="s">
        <v>424</v>
      </c>
      <c r="F308" s="144" t="s">
        <v>425</v>
      </c>
      <c r="G308" s="145" t="s">
        <v>148</v>
      </c>
      <c r="H308" s="146">
        <v>12</v>
      </c>
      <c r="I308" s="147"/>
      <c r="J308" s="148">
        <f>ROUND(I308*H308,2)</f>
        <v>0</v>
      </c>
      <c r="K308" s="149"/>
      <c r="L308" s="32"/>
      <c r="M308" s="150" t="s">
        <v>1</v>
      </c>
      <c r="N308" s="151" t="s">
        <v>47</v>
      </c>
      <c r="P308" s="152">
        <f>O308*H308</f>
        <v>0</v>
      </c>
      <c r="Q308" s="152">
        <v>0</v>
      </c>
      <c r="R308" s="152">
        <f>Q308*H308</f>
        <v>0</v>
      </c>
      <c r="S308" s="152">
        <v>0</v>
      </c>
      <c r="T308" s="153">
        <f>S308*H308</f>
        <v>0</v>
      </c>
      <c r="AR308" s="154" t="s">
        <v>141</v>
      </c>
      <c r="AT308" s="154" t="s">
        <v>137</v>
      </c>
      <c r="AU308" s="154" t="s">
        <v>92</v>
      </c>
      <c r="AY308" s="16" t="s">
        <v>134</v>
      </c>
      <c r="BE308" s="92">
        <f>IF(N308="základní",J308,0)</f>
        <v>0</v>
      </c>
      <c r="BF308" s="92">
        <f>IF(N308="snížená",J308,0)</f>
        <v>0</v>
      </c>
      <c r="BG308" s="92">
        <f>IF(N308="zákl. přenesená",J308,0)</f>
        <v>0</v>
      </c>
      <c r="BH308" s="92">
        <f>IF(N308="sníž. přenesená",J308,0)</f>
        <v>0</v>
      </c>
      <c r="BI308" s="92">
        <f>IF(N308="nulová",J308,0)</f>
        <v>0</v>
      </c>
      <c r="BJ308" s="16" t="s">
        <v>90</v>
      </c>
      <c r="BK308" s="92">
        <f>ROUND(I308*H308,2)</f>
        <v>0</v>
      </c>
      <c r="BL308" s="16" t="s">
        <v>141</v>
      </c>
      <c r="BM308" s="154" t="s">
        <v>426</v>
      </c>
    </row>
    <row r="309" spans="2:65" s="1" customFormat="1" ht="11.25">
      <c r="B309" s="32"/>
      <c r="D309" s="155" t="s">
        <v>143</v>
      </c>
      <c r="F309" s="156" t="s">
        <v>427</v>
      </c>
      <c r="I309" s="157"/>
      <c r="L309" s="32"/>
      <c r="M309" s="158"/>
      <c r="T309" s="56"/>
      <c r="AT309" s="16" t="s">
        <v>143</v>
      </c>
      <c r="AU309" s="16" t="s">
        <v>92</v>
      </c>
    </row>
    <row r="310" spans="2:65" s="1" customFormat="1" ht="29.25">
      <c r="B310" s="32"/>
      <c r="D310" s="155" t="s">
        <v>144</v>
      </c>
      <c r="F310" s="159" t="s">
        <v>428</v>
      </c>
      <c r="I310" s="157"/>
      <c r="L310" s="32"/>
      <c r="M310" s="158"/>
      <c r="T310" s="56"/>
      <c r="AT310" s="16" t="s">
        <v>144</v>
      </c>
      <c r="AU310" s="16" t="s">
        <v>92</v>
      </c>
    </row>
    <row r="311" spans="2:65" s="1" customFormat="1" ht="16.5" customHeight="1">
      <c r="B311" s="32"/>
      <c r="C311" s="174" t="s">
        <v>429</v>
      </c>
      <c r="D311" s="174" t="s">
        <v>228</v>
      </c>
      <c r="E311" s="175" t="s">
        <v>430</v>
      </c>
      <c r="F311" s="176" t="s">
        <v>431</v>
      </c>
      <c r="G311" s="177" t="s">
        <v>148</v>
      </c>
      <c r="H311" s="178">
        <v>6</v>
      </c>
      <c r="I311" s="179"/>
      <c r="J311" s="180">
        <f>ROUND(I311*H311,2)</f>
        <v>0</v>
      </c>
      <c r="K311" s="181"/>
      <c r="L311" s="182"/>
      <c r="M311" s="183" t="s">
        <v>1</v>
      </c>
      <c r="N311" s="184" t="s">
        <v>47</v>
      </c>
      <c r="P311" s="152">
        <f>O311*H311</f>
        <v>0</v>
      </c>
      <c r="Q311" s="152">
        <v>0</v>
      </c>
      <c r="R311" s="152">
        <f>Q311*H311</f>
        <v>0</v>
      </c>
      <c r="S311" s="152">
        <v>0</v>
      </c>
      <c r="T311" s="153">
        <f>S311*H311</f>
        <v>0</v>
      </c>
      <c r="AR311" s="154" t="s">
        <v>176</v>
      </c>
      <c r="AT311" s="154" t="s">
        <v>228</v>
      </c>
      <c r="AU311" s="154" t="s">
        <v>92</v>
      </c>
      <c r="AY311" s="16" t="s">
        <v>134</v>
      </c>
      <c r="BE311" s="92">
        <f>IF(N311="základní",J311,0)</f>
        <v>0</v>
      </c>
      <c r="BF311" s="92">
        <f>IF(N311="snížená",J311,0)</f>
        <v>0</v>
      </c>
      <c r="BG311" s="92">
        <f>IF(N311="zákl. přenesená",J311,0)</f>
        <v>0</v>
      </c>
      <c r="BH311" s="92">
        <f>IF(N311="sníž. přenesená",J311,0)</f>
        <v>0</v>
      </c>
      <c r="BI311" s="92">
        <f>IF(N311="nulová",J311,0)</f>
        <v>0</v>
      </c>
      <c r="BJ311" s="16" t="s">
        <v>90</v>
      </c>
      <c r="BK311" s="92">
        <f>ROUND(I311*H311,2)</f>
        <v>0</v>
      </c>
      <c r="BL311" s="16" t="s">
        <v>141</v>
      </c>
      <c r="BM311" s="154" t="s">
        <v>432</v>
      </c>
    </row>
    <row r="312" spans="2:65" s="1" customFormat="1" ht="11.25">
      <c r="B312" s="32"/>
      <c r="D312" s="155" t="s">
        <v>143</v>
      </c>
      <c r="F312" s="156" t="s">
        <v>431</v>
      </c>
      <c r="I312" s="157"/>
      <c r="L312" s="32"/>
      <c r="M312" s="158"/>
      <c r="T312" s="56"/>
      <c r="AT312" s="16" t="s">
        <v>143</v>
      </c>
      <c r="AU312" s="16" t="s">
        <v>92</v>
      </c>
    </row>
    <row r="313" spans="2:65" s="1" customFormat="1" ht="24.2" customHeight="1">
      <c r="B313" s="32"/>
      <c r="C313" s="174" t="s">
        <v>433</v>
      </c>
      <c r="D313" s="174" t="s">
        <v>228</v>
      </c>
      <c r="E313" s="175" t="s">
        <v>434</v>
      </c>
      <c r="F313" s="176" t="s">
        <v>435</v>
      </c>
      <c r="G313" s="177" t="s">
        <v>148</v>
      </c>
      <c r="H313" s="178">
        <v>12</v>
      </c>
      <c r="I313" s="179"/>
      <c r="J313" s="180">
        <f>ROUND(I313*H313,2)</f>
        <v>0</v>
      </c>
      <c r="K313" s="181"/>
      <c r="L313" s="182"/>
      <c r="M313" s="183" t="s">
        <v>1</v>
      </c>
      <c r="N313" s="184" t="s">
        <v>47</v>
      </c>
      <c r="P313" s="152">
        <f>O313*H313</f>
        <v>0</v>
      </c>
      <c r="Q313" s="152">
        <v>0</v>
      </c>
      <c r="R313" s="152">
        <f>Q313*H313</f>
        <v>0</v>
      </c>
      <c r="S313" s="152">
        <v>0</v>
      </c>
      <c r="T313" s="153">
        <f>S313*H313</f>
        <v>0</v>
      </c>
      <c r="AR313" s="154" t="s">
        <v>176</v>
      </c>
      <c r="AT313" s="154" t="s">
        <v>228</v>
      </c>
      <c r="AU313" s="154" t="s">
        <v>92</v>
      </c>
      <c r="AY313" s="16" t="s">
        <v>134</v>
      </c>
      <c r="BE313" s="92">
        <f>IF(N313="základní",J313,0)</f>
        <v>0</v>
      </c>
      <c r="BF313" s="92">
        <f>IF(N313="snížená",J313,0)</f>
        <v>0</v>
      </c>
      <c r="BG313" s="92">
        <f>IF(N313="zákl. přenesená",J313,0)</f>
        <v>0</v>
      </c>
      <c r="BH313" s="92">
        <f>IF(N313="sníž. přenesená",J313,0)</f>
        <v>0</v>
      </c>
      <c r="BI313" s="92">
        <f>IF(N313="nulová",J313,0)</f>
        <v>0</v>
      </c>
      <c r="BJ313" s="16" t="s">
        <v>90</v>
      </c>
      <c r="BK313" s="92">
        <f>ROUND(I313*H313,2)</f>
        <v>0</v>
      </c>
      <c r="BL313" s="16" t="s">
        <v>141</v>
      </c>
      <c r="BM313" s="154" t="s">
        <v>436</v>
      </c>
    </row>
    <row r="314" spans="2:65" s="1" customFormat="1" ht="11.25">
      <c r="B314" s="32"/>
      <c r="D314" s="155" t="s">
        <v>143</v>
      </c>
      <c r="F314" s="156" t="s">
        <v>435</v>
      </c>
      <c r="I314" s="157"/>
      <c r="L314" s="32"/>
      <c r="M314" s="158"/>
      <c r="T314" s="56"/>
      <c r="AT314" s="16" t="s">
        <v>143</v>
      </c>
      <c r="AU314" s="16" t="s">
        <v>92</v>
      </c>
    </row>
    <row r="315" spans="2:65" s="1" customFormat="1" ht="24.2" customHeight="1">
      <c r="B315" s="32"/>
      <c r="C315" s="174" t="s">
        <v>437</v>
      </c>
      <c r="D315" s="174" t="s">
        <v>228</v>
      </c>
      <c r="E315" s="175" t="s">
        <v>438</v>
      </c>
      <c r="F315" s="176" t="s">
        <v>439</v>
      </c>
      <c r="G315" s="177" t="s">
        <v>148</v>
      </c>
      <c r="H315" s="178">
        <v>12</v>
      </c>
      <c r="I315" s="179"/>
      <c r="J315" s="180">
        <f>ROUND(I315*H315,2)</f>
        <v>0</v>
      </c>
      <c r="K315" s="181"/>
      <c r="L315" s="182"/>
      <c r="M315" s="183" t="s">
        <v>1</v>
      </c>
      <c r="N315" s="184" t="s">
        <v>47</v>
      </c>
      <c r="P315" s="152">
        <f>O315*H315</f>
        <v>0</v>
      </c>
      <c r="Q315" s="152">
        <v>0</v>
      </c>
      <c r="R315" s="152">
        <f>Q315*H315</f>
        <v>0</v>
      </c>
      <c r="S315" s="152">
        <v>0</v>
      </c>
      <c r="T315" s="153">
        <f>S315*H315</f>
        <v>0</v>
      </c>
      <c r="AR315" s="154" t="s">
        <v>176</v>
      </c>
      <c r="AT315" s="154" t="s">
        <v>228</v>
      </c>
      <c r="AU315" s="154" t="s">
        <v>92</v>
      </c>
      <c r="AY315" s="16" t="s">
        <v>134</v>
      </c>
      <c r="BE315" s="92">
        <f>IF(N315="základní",J315,0)</f>
        <v>0</v>
      </c>
      <c r="BF315" s="92">
        <f>IF(N315="snížená",J315,0)</f>
        <v>0</v>
      </c>
      <c r="BG315" s="92">
        <f>IF(N315="zákl. přenesená",J315,0)</f>
        <v>0</v>
      </c>
      <c r="BH315" s="92">
        <f>IF(N315="sníž. přenesená",J315,0)</f>
        <v>0</v>
      </c>
      <c r="BI315" s="92">
        <f>IF(N315="nulová",J315,0)</f>
        <v>0</v>
      </c>
      <c r="BJ315" s="16" t="s">
        <v>90</v>
      </c>
      <c r="BK315" s="92">
        <f>ROUND(I315*H315,2)</f>
        <v>0</v>
      </c>
      <c r="BL315" s="16" t="s">
        <v>141</v>
      </c>
      <c r="BM315" s="154" t="s">
        <v>440</v>
      </c>
    </row>
    <row r="316" spans="2:65" s="1" customFormat="1" ht="19.5">
      <c r="B316" s="32"/>
      <c r="D316" s="155" t="s">
        <v>143</v>
      </c>
      <c r="F316" s="156" t="s">
        <v>439</v>
      </c>
      <c r="I316" s="157"/>
      <c r="L316" s="32"/>
      <c r="M316" s="158"/>
      <c r="T316" s="56"/>
      <c r="AT316" s="16" t="s">
        <v>143</v>
      </c>
      <c r="AU316" s="16" t="s">
        <v>92</v>
      </c>
    </row>
    <row r="317" spans="2:65" s="1" customFormat="1" ht="16.5" customHeight="1">
      <c r="B317" s="32"/>
      <c r="C317" s="174" t="s">
        <v>441</v>
      </c>
      <c r="D317" s="174" t="s">
        <v>228</v>
      </c>
      <c r="E317" s="175" t="s">
        <v>442</v>
      </c>
      <c r="F317" s="176" t="s">
        <v>443</v>
      </c>
      <c r="G317" s="177" t="s">
        <v>148</v>
      </c>
      <c r="H317" s="178">
        <v>12</v>
      </c>
      <c r="I317" s="179"/>
      <c r="J317" s="180">
        <f>ROUND(I317*H317,2)</f>
        <v>0</v>
      </c>
      <c r="K317" s="181"/>
      <c r="L317" s="182"/>
      <c r="M317" s="183" t="s">
        <v>1</v>
      </c>
      <c r="N317" s="184" t="s">
        <v>47</v>
      </c>
      <c r="P317" s="152">
        <f>O317*H317</f>
        <v>0</v>
      </c>
      <c r="Q317" s="152">
        <v>0</v>
      </c>
      <c r="R317" s="152">
        <f>Q317*H317</f>
        <v>0</v>
      </c>
      <c r="S317" s="152">
        <v>0</v>
      </c>
      <c r="T317" s="153">
        <f>S317*H317</f>
        <v>0</v>
      </c>
      <c r="AR317" s="154" t="s">
        <v>176</v>
      </c>
      <c r="AT317" s="154" t="s">
        <v>228</v>
      </c>
      <c r="AU317" s="154" t="s">
        <v>92</v>
      </c>
      <c r="AY317" s="16" t="s">
        <v>134</v>
      </c>
      <c r="BE317" s="92">
        <f>IF(N317="základní",J317,0)</f>
        <v>0</v>
      </c>
      <c r="BF317" s="92">
        <f>IF(N317="snížená",J317,0)</f>
        <v>0</v>
      </c>
      <c r="BG317" s="92">
        <f>IF(N317="zákl. přenesená",J317,0)</f>
        <v>0</v>
      </c>
      <c r="BH317" s="92">
        <f>IF(N317="sníž. přenesená",J317,0)</f>
        <v>0</v>
      </c>
      <c r="BI317" s="92">
        <f>IF(N317="nulová",J317,0)</f>
        <v>0</v>
      </c>
      <c r="BJ317" s="16" t="s">
        <v>90</v>
      </c>
      <c r="BK317" s="92">
        <f>ROUND(I317*H317,2)</f>
        <v>0</v>
      </c>
      <c r="BL317" s="16" t="s">
        <v>141</v>
      </c>
      <c r="BM317" s="154" t="s">
        <v>444</v>
      </c>
    </row>
    <row r="318" spans="2:65" s="1" customFormat="1" ht="11.25">
      <c r="B318" s="32"/>
      <c r="D318" s="155" t="s">
        <v>143</v>
      </c>
      <c r="F318" s="156" t="s">
        <v>443</v>
      </c>
      <c r="I318" s="157"/>
      <c r="L318" s="32"/>
      <c r="M318" s="158"/>
      <c r="T318" s="56"/>
      <c r="AT318" s="16" t="s">
        <v>143</v>
      </c>
      <c r="AU318" s="16" t="s">
        <v>92</v>
      </c>
    </row>
    <row r="319" spans="2:65" s="1" customFormat="1" ht="24.2" customHeight="1">
      <c r="B319" s="32"/>
      <c r="C319" s="174" t="s">
        <v>445</v>
      </c>
      <c r="D319" s="174" t="s">
        <v>228</v>
      </c>
      <c r="E319" s="175" t="s">
        <v>446</v>
      </c>
      <c r="F319" s="176" t="s">
        <v>447</v>
      </c>
      <c r="G319" s="177" t="s">
        <v>148</v>
      </c>
      <c r="H319" s="178">
        <v>12</v>
      </c>
      <c r="I319" s="179"/>
      <c r="J319" s="180">
        <f>ROUND(I319*H319,2)</f>
        <v>0</v>
      </c>
      <c r="K319" s="181"/>
      <c r="L319" s="182"/>
      <c r="M319" s="183" t="s">
        <v>1</v>
      </c>
      <c r="N319" s="184" t="s">
        <v>47</v>
      </c>
      <c r="P319" s="152">
        <f>O319*H319</f>
        <v>0</v>
      </c>
      <c r="Q319" s="152">
        <v>0</v>
      </c>
      <c r="R319" s="152">
        <f>Q319*H319</f>
        <v>0</v>
      </c>
      <c r="S319" s="152">
        <v>0</v>
      </c>
      <c r="T319" s="153">
        <f>S319*H319</f>
        <v>0</v>
      </c>
      <c r="AR319" s="154" t="s">
        <v>176</v>
      </c>
      <c r="AT319" s="154" t="s">
        <v>228</v>
      </c>
      <c r="AU319" s="154" t="s">
        <v>92</v>
      </c>
      <c r="AY319" s="16" t="s">
        <v>134</v>
      </c>
      <c r="BE319" s="92">
        <f>IF(N319="základní",J319,0)</f>
        <v>0</v>
      </c>
      <c r="BF319" s="92">
        <f>IF(N319="snížená",J319,0)</f>
        <v>0</v>
      </c>
      <c r="BG319" s="92">
        <f>IF(N319="zákl. přenesená",J319,0)</f>
        <v>0</v>
      </c>
      <c r="BH319" s="92">
        <f>IF(N319="sníž. přenesená",J319,0)</f>
        <v>0</v>
      </c>
      <c r="BI319" s="92">
        <f>IF(N319="nulová",J319,0)</f>
        <v>0</v>
      </c>
      <c r="BJ319" s="16" t="s">
        <v>90</v>
      </c>
      <c r="BK319" s="92">
        <f>ROUND(I319*H319,2)</f>
        <v>0</v>
      </c>
      <c r="BL319" s="16" t="s">
        <v>141</v>
      </c>
      <c r="BM319" s="154" t="s">
        <v>448</v>
      </c>
    </row>
    <row r="320" spans="2:65" s="1" customFormat="1" ht="11.25">
      <c r="B320" s="32"/>
      <c r="D320" s="155" t="s">
        <v>143</v>
      </c>
      <c r="F320" s="156" t="s">
        <v>447</v>
      </c>
      <c r="I320" s="157"/>
      <c r="L320" s="32"/>
      <c r="M320" s="158"/>
      <c r="T320" s="56"/>
      <c r="AT320" s="16" t="s">
        <v>143</v>
      </c>
      <c r="AU320" s="16" t="s">
        <v>92</v>
      </c>
    </row>
    <row r="321" spans="2:65" s="1" customFormat="1" ht="16.5" customHeight="1">
      <c r="B321" s="32"/>
      <c r="C321" s="174" t="s">
        <v>449</v>
      </c>
      <c r="D321" s="174" t="s">
        <v>228</v>
      </c>
      <c r="E321" s="175" t="s">
        <v>259</v>
      </c>
      <c r="F321" s="176" t="s">
        <v>450</v>
      </c>
      <c r="G321" s="177" t="s">
        <v>159</v>
      </c>
      <c r="H321" s="178">
        <v>2.601</v>
      </c>
      <c r="I321" s="179"/>
      <c r="J321" s="180">
        <f>ROUND(I321*H321,2)</f>
        <v>0</v>
      </c>
      <c r="K321" s="181"/>
      <c r="L321" s="182"/>
      <c r="M321" s="183" t="s">
        <v>1</v>
      </c>
      <c r="N321" s="184" t="s">
        <v>47</v>
      </c>
      <c r="P321" s="152">
        <f>O321*H321</f>
        <v>0</v>
      </c>
      <c r="Q321" s="152">
        <v>0</v>
      </c>
      <c r="R321" s="152">
        <f>Q321*H321</f>
        <v>0</v>
      </c>
      <c r="S321" s="152">
        <v>0</v>
      </c>
      <c r="T321" s="153">
        <f>S321*H321</f>
        <v>0</v>
      </c>
      <c r="AR321" s="154" t="s">
        <v>176</v>
      </c>
      <c r="AT321" s="154" t="s">
        <v>228</v>
      </c>
      <c r="AU321" s="154" t="s">
        <v>92</v>
      </c>
      <c r="AY321" s="16" t="s">
        <v>134</v>
      </c>
      <c r="BE321" s="92">
        <f>IF(N321="základní",J321,0)</f>
        <v>0</v>
      </c>
      <c r="BF321" s="92">
        <f>IF(N321="snížená",J321,0)</f>
        <v>0</v>
      </c>
      <c r="BG321" s="92">
        <f>IF(N321="zákl. přenesená",J321,0)</f>
        <v>0</v>
      </c>
      <c r="BH321" s="92">
        <f>IF(N321="sníž. přenesená",J321,0)</f>
        <v>0</v>
      </c>
      <c r="BI321" s="92">
        <f>IF(N321="nulová",J321,0)</f>
        <v>0</v>
      </c>
      <c r="BJ321" s="16" t="s">
        <v>90</v>
      </c>
      <c r="BK321" s="92">
        <f>ROUND(I321*H321,2)</f>
        <v>0</v>
      </c>
      <c r="BL321" s="16" t="s">
        <v>141</v>
      </c>
      <c r="BM321" s="154" t="s">
        <v>451</v>
      </c>
    </row>
    <row r="322" spans="2:65" s="1" customFormat="1" ht="11.25">
      <c r="B322" s="32"/>
      <c r="D322" s="155" t="s">
        <v>143</v>
      </c>
      <c r="F322" s="156" t="s">
        <v>450</v>
      </c>
      <c r="I322" s="157"/>
      <c r="L322" s="32"/>
      <c r="M322" s="158"/>
      <c r="T322" s="56"/>
      <c r="AT322" s="16" t="s">
        <v>143</v>
      </c>
      <c r="AU322" s="16" t="s">
        <v>92</v>
      </c>
    </row>
    <row r="323" spans="2:65" s="1" customFormat="1" ht="16.5" customHeight="1">
      <c r="B323" s="32"/>
      <c r="C323" s="142" t="s">
        <v>452</v>
      </c>
      <c r="D323" s="142" t="s">
        <v>137</v>
      </c>
      <c r="E323" s="143" t="s">
        <v>453</v>
      </c>
      <c r="F323" s="144" t="s">
        <v>454</v>
      </c>
      <c r="G323" s="145" t="s">
        <v>148</v>
      </c>
      <c r="H323" s="146">
        <v>12</v>
      </c>
      <c r="I323" s="147"/>
      <c r="J323" s="148">
        <f>ROUND(I323*H323,2)</f>
        <v>0</v>
      </c>
      <c r="K323" s="149"/>
      <c r="L323" s="32"/>
      <c r="M323" s="150" t="s">
        <v>1</v>
      </c>
      <c r="N323" s="151" t="s">
        <v>47</v>
      </c>
      <c r="P323" s="152">
        <f>O323*H323</f>
        <v>0</v>
      </c>
      <c r="Q323" s="152">
        <v>0</v>
      </c>
      <c r="R323" s="152">
        <f>Q323*H323</f>
        <v>0</v>
      </c>
      <c r="S323" s="152">
        <v>0</v>
      </c>
      <c r="T323" s="153">
        <f>S323*H323</f>
        <v>0</v>
      </c>
      <c r="AR323" s="154" t="s">
        <v>141</v>
      </c>
      <c r="AT323" s="154" t="s">
        <v>137</v>
      </c>
      <c r="AU323" s="154" t="s">
        <v>92</v>
      </c>
      <c r="AY323" s="16" t="s">
        <v>134</v>
      </c>
      <c r="BE323" s="92">
        <f>IF(N323="základní",J323,0)</f>
        <v>0</v>
      </c>
      <c r="BF323" s="92">
        <f>IF(N323="snížená",J323,0)</f>
        <v>0</v>
      </c>
      <c r="BG323" s="92">
        <f>IF(N323="zákl. přenesená",J323,0)</f>
        <v>0</v>
      </c>
      <c r="BH323" s="92">
        <f>IF(N323="sníž. přenesená",J323,0)</f>
        <v>0</v>
      </c>
      <c r="BI323" s="92">
        <f>IF(N323="nulová",J323,0)</f>
        <v>0</v>
      </c>
      <c r="BJ323" s="16" t="s">
        <v>90</v>
      </c>
      <c r="BK323" s="92">
        <f>ROUND(I323*H323,2)</f>
        <v>0</v>
      </c>
      <c r="BL323" s="16" t="s">
        <v>141</v>
      </c>
      <c r="BM323" s="154" t="s">
        <v>455</v>
      </c>
    </row>
    <row r="324" spans="2:65" s="1" customFormat="1" ht="11.25">
      <c r="B324" s="32"/>
      <c r="D324" s="155" t="s">
        <v>143</v>
      </c>
      <c r="F324" s="156" t="s">
        <v>454</v>
      </c>
      <c r="I324" s="157"/>
      <c r="L324" s="32"/>
      <c r="M324" s="158"/>
      <c r="T324" s="56"/>
      <c r="AT324" s="16" t="s">
        <v>143</v>
      </c>
      <c r="AU324" s="16" t="s">
        <v>92</v>
      </c>
    </row>
    <row r="325" spans="2:65" s="11" customFormat="1" ht="22.9" customHeight="1">
      <c r="B325" s="130"/>
      <c r="D325" s="131" t="s">
        <v>81</v>
      </c>
      <c r="E325" s="140" t="s">
        <v>456</v>
      </c>
      <c r="F325" s="140" t="s">
        <v>457</v>
      </c>
      <c r="I325" s="133"/>
      <c r="J325" s="141">
        <f>BK325</f>
        <v>0</v>
      </c>
      <c r="L325" s="130"/>
      <c r="M325" s="135"/>
      <c r="P325" s="136">
        <f>SUM(P326:P374)</f>
        <v>0</v>
      </c>
      <c r="R325" s="136">
        <f>SUM(R326:R374)</f>
        <v>4055.96931</v>
      </c>
      <c r="T325" s="137">
        <f>SUM(T326:T374)</f>
        <v>0</v>
      </c>
      <c r="AR325" s="131" t="s">
        <v>162</v>
      </c>
      <c r="AT325" s="138" t="s">
        <v>81</v>
      </c>
      <c r="AU325" s="138" t="s">
        <v>90</v>
      </c>
      <c r="AY325" s="131" t="s">
        <v>134</v>
      </c>
      <c r="BK325" s="139">
        <f>SUM(BK326:BK374)</f>
        <v>0</v>
      </c>
    </row>
    <row r="326" spans="2:65" s="1" customFormat="1" ht="24.2" customHeight="1">
      <c r="B326" s="32"/>
      <c r="C326" s="142" t="s">
        <v>458</v>
      </c>
      <c r="D326" s="142" t="s">
        <v>137</v>
      </c>
      <c r="E326" s="143" t="s">
        <v>459</v>
      </c>
      <c r="F326" s="144" t="s">
        <v>460</v>
      </c>
      <c r="G326" s="145" t="s">
        <v>219</v>
      </c>
      <c r="H326" s="146">
        <v>2</v>
      </c>
      <c r="I326" s="147"/>
      <c r="J326" s="148">
        <f>ROUND(I326*H326,2)</f>
        <v>0</v>
      </c>
      <c r="K326" s="149"/>
      <c r="L326" s="32"/>
      <c r="M326" s="150" t="s">
        <v>1</v>
      </c>
      <c r="N326" s="151" t="s">
        <v>47</v>
      </c>
      <c r="P326" s="152">
        <f>O326*H326</f>
        <v>0</v>
      </c>
      <c r="Q326" s="152">
        <v>0</v>
      </c>
      <c r="R326" s="152">
        <f>Q326*H326</f>
        <v>0</v>
      </c>
      <c r="S326" s="152">
        <v>0</v>
      </c>
      <c r="T326" s="153">
        <f>S326*H326</f>
        <v>0</v>
      </c>
      <c r="AR326" s="154" t="s">
        <v>141</v>
      </c>
      <c r="AT326" s="154" t="s">
        <v>137</v>
      </c>
      <c r="AU326" s="154" t="s">
        <v>92</v>
      </c>
      <c r="AY326" s="16" t="s">
        <v>134</v>
      </c>
      <c r="BE326" s="92">
        <f>IF(N326="základní",J326,0)</f>
        <v>0</v>
      </c>
      <c r="BF326" s="92">
        <f>IF(N326="snížená",J326,0)</f>
        <v>0</v>
      </c>
      <c r="BG326" s="92">
        <f>IF(N326="zákl. přenesená",J326,0)</f>
        <v>0</v>
      </c>
      <c r="BH326" s="92">
        <f>IF(N326="sníž. přenesená",J326,0)</f>
        <v>0</v>
      </c>
      <c r="BI326" s="92">
        <f>IF(N326="nulová",J326,0)</f>
        <v>0</v>
      </c>
      <c r="BJ326" s="16" t="s">
        <v>90</v>
      </c>
      <c r="BK326" s="92">
        <f>ROUND(I326*H326,2)</f>
        <v>0</v>
      </c>
      <c r="BL326" s="16" t="s">
        <v>141</v>
      </c>
      <c r="BM326" s="154" t="s">
        <v>461</v>
      </c>
    </row>
    <row r="327" spans="2:65" s="1" customFormat="1" ht="11.25">
      <c r="B327" s="32"/>
      <c r="D327" s="155" t="s">
        <v>143</v>
      </c>
      <c r="F327" s="156" t="s">
        <v>460</v>
      </c>
      <c r="I327" s="157"/>
      <c r="L327" s="32"/>
      <c r="M327" s="158"/>
      <c r="T327" s="56"/>
      <c r="AT327" s="16" t="s">
        <v>143</v>
      </c>
      <c r="AU327" s="16" t="s">
        <v>92</v>
      </c>
    </row>
    <row r="328" spans="2:65" s="1" customFormat="1" ht="21.75" customHeight="1">
      <c r="B328" s="32"/>
      <c r="C328" s="142" t="s">
        <v>462</v>
      </c>
      <c r="D328" s="142" t="s">
        <v>137</v>
      </c>
      <c r="E328" s="143" t="s">
        <v>463</v>
      </c>
      <c r="F328" s="144" t="s">
        <v>464</v>
      </c>
      <c r="G328" s="145" t="s">
        <v>292</v>
      </c>
      <c r="H328" s="146">
        <v>17</v>
      </c>
      <c r="I328" s="147"/>
      <c r="J328" s="148">
        <f>ROUND(I328*H328,2)</f>
        <v>0</v>
      </c>
      <c r="K328" s="149"/>
      <c r="L328" s="32"/>
      <c r="M328" s="150" t="s">
        <v>1</v>
      </c>
      <c r="N328" s="151" t="s">
        <v>47</v>
      </c>
      <c r="P328" s="152">
        <f>O328*H328</f>
        <v>0</v>
      </c>
      <c r="Q328" s="152">
        <v>0</v>
      </c>
      <c r="R328" s="152">
        <f>Q328*H328</f>
        <v>0</v>
      </c>
      <c r="S328" s="152">
        <v>0</v>
      </c>
      <c r="T328" s="153">
        <f>S328*H328</f>
        <v>0</v>
      </c>
      <c r="AR328" s="154" t="s">
        <v>465</v>
      </c>
      <c r="AT328" s="154" t="s">
        <v>137</v>
      </c>
      <c r="AU328" s="154" t="s">
        <v>92</v>
      </c>
      <c r="AY328" s="16" t="s">
        <v>134</v>
      </c>
      <c r="BE328" s="92">
        <f>IF(N328="základní",J328,0)</f>
        <v>0</v>
      </c>
      <c r="BF328" s="92">
        <f>IF(N328="snížená",J328,0)</f>
        <v>0</v>
      </c>
      <c r="BG328" s="92">
        <f>IF(N328="zákl. přenesená",J328,0)</f>
        <v>0</v>
      </c>
      <c r="BH328" s="92">
        <f>IF(N328="sníž. přenesená",J328,0)</f>
        <v>0</v>
      </c>
      <c r="BI328" s="92">
        <f>IF(N328="nulová",J328,0)</f>
        <v>0</v>
      </c>
      <c r="BJ328" s="16" t="s">
        <v>90</v>
      </c>
      <c r="BK328" s="92">
        <f>ROUND(I328*H328,2)</f>
        <v>0</v>
      </c>
      <c r="BL328" s="16" t="s">
        <v>465</v>
      </c>
      <c r="BM328" s="154" t="s">
        <v>466</v>
      </c>
    </row>
    <row r="329" spans="2:65" s="1" customFormat="1" ht="11.25">
      <c r="B329" s="32"/>
      <c r="D329" s="155" t="s">
        <v>143</v>
      </c>
      <c r="F329" s="156" t="s">
        <v>464</v>
      </c>
      <c r="I329" s="157"/>
      <c r="L329" s="32"/>
      <c r="M329" s="158"/>
      <c r="T329" s="56"/>
      <c r="AT329" s="16" t="s">
        <v>143</v>
      </c>
      <c r="AU329" s="16" t="s">
        <v>92</v>
      </c>
    </row>
    <row r="330" spans="2:65" s="1" customFormat="1" ht="19.5">
      <c r="B330" s="32"/>
      <c r="D330" s="155" t="s">
        <v>144</v>
      </c>
      <c r="F330" s="159" t="s">
        <v>467</v>
      </c>
      <c r="I330" s="157"/>
      <c r="L330" s="32"/>
      <c r="M330" s="158"/>
      <c r="T330" s="56"/>
      <c r="AT330" s="16" t="s">
        <v>144</v>
      </c>
      <c r="AU330" s="16" t="s">
        <v>92</v>
      </c>
    </row>
    <row r="331" spans="2:65" s="1" customFormat="1" ht="24.2" customHeight="1">
      <c r="B331" s="32"/>
      <c r="C331" s="142" t="s">
        <v>468</v>
      </c>
      <c r="D331" s="142" t="s">
        <v>137</v>
      </c>
      <c r="E331" s="143" t="s">
        <v>469</v>
      </c>
      <c r="F331" s="144" t="s">
        <v>178</v>
      </c>
      <c r="G331" s="145" t="s">
        <v>140</v>
      </c>
      <c r="H331" s="146">
        <v>585.20000000000005</v>
      </c>
      <c r="I331" s="147"/>
      <c r="J331" s="148">
        <f>ROUND(I331*H331,2)</f>
        <v>0</v>
      </c>
      <c r="K331" s="149"/>
      <c r="L331" s="32"/>
      <c r="M331" s="150" t="s">
        <v>1</v>
      </c>
      <c r="N331" s="151" t="s">
        <v>47</v>
      </c>
      <c r="P331" s="152">
        <f>O331*H331</f>
        <v>0</v>
      </c>
      <c r="Q331" s="152">
        <v>0</v>
      </c>
      <c r="R331" s="152">
        <f>Q331*H331</f>
        <v>0</v>
      </c>
      <c r="S331" s="152">
        <v>0</v>
      </c>
      <c r="T331" s="153">
        <f>S331*H331</f>
        <v>0</v>
      </c>
      <c r="AR331" s="154" t="s">
        <v>141</v>
      </c>
      <c r="AT331" s="154" t="s">
        <v>137</v>
      </c>
      <c r="AU331" s="154" t="s">
        <v>92</v>
      </c>
      <c r="AY331" s="16" t="s">
        <v>134</v>
      </c>
      <c r="BE331" s="92">
        <f>IF(N331="základní",J331,0)</f>
        <v>0</v>
      </c>
      <c r="BF331" s="92">
        <f>IF(N331="snížená",J331,0)</f>
        <v>0</v>
      </c>
      <c r="BG331" s="92">
        <f>IF(N331="zákl. přenesená",J331,0)</f>
        <v>0</v>
      </c>
      <c r="BH331" s="92">
        <f>IF(N331="sníž. přenesená",J331,0)</f>
        <v>0</v>
      </c>
      <c r="BI331" s="92">
        <f>IF(N331="nulová",J331,0)</f>
        <v>0</v>
      </c>
      <c r="BJ331" s="16" t="s">
        <v>90</v>
      </c>
      <c r="BK331" s="92">
        <f>ROUND(I331*H331,2)</f>
        <v>0</v>
      </c>
      <c r="BL331" s="16" t="s">
        <v>141</v>
      </c>
      <c r="BM331" s="154" t="s">
        <v>470</v>
      </c>
    </row>
    <row r="332" spans="2:65" s="1" customFormat="1" ht="29.25">
      <c r="B332" s="32"/>
      <c r="D332" s="155" t="s">
        <v>143</v>
      </c>
      <c r="F332" s="156" t="s">
        <v>180</v>
      </c>
      <c r="I332" s="157"/>
      <c r="L332" s="32"/>
      <c r="M332" s="158"/>
      <c r="T332" s="56"/>
      <c r="AT332" s="16" t="s">
        <v>143</v>
      </c>
      <c r="AU332" s="16" t="s">
        <v>92</v>
      </c>
    </row>
    <row r="333" spans="2:65" s="14" customFormat="1" ht="22.5">
      <c r="B333" s="185"/>
      <c r="D333" s="155" t="s">
        <v>155</v>
      </c>
      <c r="E333" s="186" t="s">
        <v>1</v>
      </c>
      <c r="F333" s="187" t="s">
        <v>471</v>
      </c>
      <c r="H333" s="186" t="s">
        <v>1</v>
      </c>
      <c r="I333" s="188"/>
      <c r="L333" s="185"/>
      <c r="M333" s="189"/>
      <c r="T333" s="190"/>
      <c r="AT333" s="186" t="s">
        <v>155</v>
      </c>
      <c r="AU333" s="186" t="s">
        <v>92</v>
      </c>
      <c r="AV333" s="14" t="s">
        <v>90</v>
      </c>
      <c r="AW333" s="14" t="s">
        <v>36</v>
      </c>
      <c r="AX333" s="14" t="s">
        <v>82</v>
      </c>
      <c r="AY333" s="186" t="s">
        <v>134</v>
      </c>
    </row>
    <row r="334" spans="2:65" s="12" customFormat="1" ht="11.25">
      <c r="B334" s="160"/>
      <c r="D334" s="155" t="s">
        <v>155</v>
      </c>
      <c r="E334" s="161" t="s">
        <v>1</v>
      </c>
      <c r="F334" s="162" t="s">
        <v>472</v>
      </c>
      <c r="H334" s="163">
        <v>585.20000000000005</v>
      </c>
      <c r="I334" s="164"/>
      <c r="L334" s="160"/>
      <c r="M334" s="165"/>
      <c r="T334" s="166"/>
      <c r="AT334" s="161" t="s">
        <v>155</v>
      </c>
      <c r="AU334" s="161" t="s">
        <v>92</v>
      </c>
      <c r="AV334" s="12" t="s">
        <v>92</v>
      </c>
      <c r="AW334" s="12" t="s">
        <v>36</v>
      </c>
      <c r="AX334" s="12" t="s">
        <v>82</v>
      </c>
      <c r="AY334" s="161" t="s">
        <v>134</v>
      </c>
    </row>
    <row r="335" spans="2:65" s="13" customFormat="1" ht="11.25">
      <c r="B335" s="167"/>
      <c r="D335" s="155" t="s">
        <v>155</v>
      </c>
      <c r="E335" s="168" t="s">
        <v>1</v>
      </c>
      <c r="F335" s="169" t="s">
        <v>167</v>
      </c>
      <c r="H335" s="170">
        <v>585.20000000000005</v>
      </c>
      <c r="I335" s="171"/>
      <c r="L335" s="167"/>
      <c r="M335" s="172"/>
      <c r="T335" s="173"/>
      <c r="AT335" s="168" t="s">
        <v>155</v>
      </c>
      <c r="AU335" s="168" t="s">
        <v>92</v>
      </c>
      <c r="AV335" s="13" t="s">
        <v>141</v>
      </c>
      <c r="AW335" s="13" t="s">
        <v>36</v>
      </c>
      <c r="AX335" s="13" t="s">
        <v>90</v>
      </c>
      <c r="AY335" s="168" t="s">
        <v>134</v>
      </c>
    </row>
    <row r="336" spans="2:65" s="1" customFormat="1" ht="24.2" customHeight="1">
      <c r="B336" s="32"/>
      <c r="C336" s="142" t="s">
        <v>473</v>
      </c>
      <c r="D336" s="142" t="s">
        <v>137</v>
      </c>
      <c r="E336" s="143" t="s">
        <v>474</v>
      </c>
      <c r="F336" s="144" t="s">
        <v>475</v>
      </c>
      <c r="G336" s="145" t="s">
        <v>219</v>
      </c>
      <c r="H336" s="146">
        <v>120</v>
      </c>
      <c r="I336" s="147"/>
      <c r="J336" s="148">
        <f>ROUND(I336*H336,2)</f>
        <v>0</v>
      </c>
      <c r="K336" s="149"/>
      <c r="L336" s="32"/>
      <c r="M336" s="150" t="s">
        <v>1</v>
      </c>
      <c r="N336" s="151" t="s">
        <v>47</v>
      </c>
      <c r="P336" s="152">
        <f>O336*H336</f>
        <v>0</v>
      </c>
      <c r="Q336" s="152">
        <v>1.0000000000000001E-5</v>
      </c>
      <c r="R336" s="152">
        <f>Q336*H336</f>
        <v>1.2000000000000001E-3</v>
      </c>
      <c r="S336" s="152">
        <v>0</v>
      </c>
      <c r="T336" s="153">
        <f>S336*H336</f>
        <v>0</v>
      </c>
      <c r="AR336" s="154" t="s">
        <v>141</v>
      </c>
      <c r="AT336" s="154" t="s">
        <v>137</v>
      </c>
      <c r="AU336" s="154" t="s">
        <v>92</v>
      </c>
      <c r="AY336" s="16" t="s">
        <v>134</v>
      </c>
      <c r="BE336" s="92">
        <f>IF(N336="základní",J336,0)</f>
        <v>0</v>
      </c>
      <c r="BF336" s="92">
        <f>IF(N336="snížená",J336,0)</f>
        <v>0</v>
      </c>
      <c r="BG336" s="92">
        <f>IF(N336="zákl. přenesená",J336,0)</f>
        <v>0</v>
      </c>
      <c r="BH336" s="92">
        <f>IF(N336="sníž. přenesená",J336,0)</f>
        <v>0</v>
      </c>
      <c r="BI336" s="92">
        <f>IF(N336="nulová",J336,0)</f>
        <v>0</v>
      </c>
      <c r="BJ336" s="16" t="s">
        <v>90</v>
      </c>
      <c r="BK336" s="92">
        <f>ROUND(I336*H336,2)</f>
        <v>0</v>
      </c>
      <c r="BL336" s="16" t="s">
        <v>141</v>
      </c>
      <c r="BM336" s="154" t="s">
        <v>476</v>
      </c>
    </row>
    <row r="337" spans="2:65" s="1" customFormat="1" ht="19.5">
      <c r="B337" s="32"/>
      <c r="D337" s="155" t="s">
        <v>143</v>
      </c>
      <c r="F337" s="156" t="s">
        <v>477</v>
      </c>
      <c r="I337" s="157"/>
      <c r="L337" s="32"/>
      <c r="M337" s="158"/>
      <c r="T337" s="56"/>
      <c r="AT337" s="16" t="s">
        <v>143</v>
      </c>
      <c r="AU337" s="16" t="s">
        <v>92</v>
      </c>
    </row>
    <row r="338" spans="2:65" s="1" customFormat="1" ht="29.25">
      <c r="B338" s="32"/>
      <c r="D338" s="155" t="s">
        <v>144</v>
      </c>
      <c r="F338" s="159" t="s">
        <v>478</v>
      </c>
      <c r="I338" s="157"/>
      <c r="L338" s="32"/>
      <c r="M338" s="158"/>
      <c r="T338" s="56"/>
      <c r="AT338" s="16" t="s">
        <v>144</v>
      </c>
      <c r="AU338" s="16" t="s">
        <v>92</v>
      </c>
    </row>
    <row r="339" spans="2:65" s="12" customFormat="1" ht="11.25">
      <c r="B339" s="160"/>
      <c r="D339" s="155" t="s">
        <v>155</v>
      </c>
      <c r="E339" s="161" t="s">
        <v>1</v>
      </c>
      <c r="F339" s="162" t="s">
        <v>479</v>
      </c>
      <c r="H339" s="163">
        <v>120</v>
      </c>
      <c r="I339" s="164"/>
      <c r="L339" s="160"/>
      <c r="M339" s="165"/>
      <c r="T339" s="166"/>
      <c r="AT339" s="161" t="s">
        <v>155</v>
      </c>
      <c r="AU339" s="161" t="s">
        <v>92</v>
      </c>
      <c r="AV339" s="12" t="s">
        <v>92</v>
      </c>
      <c r="AW339" s="12" t="s">
        <v>36</v>
      </c>
      <c r="AX339" s="12" t="s">
        <v>82</v>
      </c>
      <c r="AY339" s="161" t="s">
        <v>134</v>
      </c>
    </row>
    <row r="340" spans="2:65" s="13" customFormat="1" ht="11.25">
      <c r="B340" s="167"/>
      <c r="D340" s="155" t="s">
        <v>155</v>
      </c>
      <c r="E340" s="168" t="s">
        <v>1</v>
      </c>
      <c r="F340" s="169" t="s">
        <v>167</v>
      </c>
      <c r="H340" s="170">
        <v>120</v>
      </c>
      <c r="I340" s="171"/>
      <c r="L340" s="167"/>
      <c r="M340" s="172"/>
      <c r="T340" s="173"/>
      <c r="AT340" s="168" t="s">
        <v>155</v>
      </c>
      <c r="AU340" s="168" t="s">
        <v>92</v>
      </c>
      <c r="AV340" s="13" t="s">
        <v>141</v>
      </c>
      <c r="AW340" s="13" t="s">
        <v>36</v>
      </c>
      <c r="AX340" s="13" t="s">
        <v>90</v>
      </c>
      <c r="AY340" s="168" t="s">
        <v>134</v>
      </c>
    </row>
    <row r="341" spans="2:65" s="1" customFormat="1" ht="16.5" customHeight="1">
      <c r="B341" s="32"/>
      <c r="C341" s="174" t="s">
        <v>480</v>
      </c>
      <c r="D341" s="174" t="s">
        <v>228</v>
      </c>
      <c r="E341" s="175" t="s">
        <v>481</v>
      </c>
      <c r="F341" s="176" t="s">
        <v>482</v>
      </c>
      <c r="G341" s="177" t="s">
        <v>219</v>
      </c>
      <c r="H341" s="178">
        <v>121.2</v>
      </c>
      <c r="I341" s="179"/>
      <c r="J341" s="180">
        <f>ROUND(I341*H341,2)</f>
        <v>0</v>
      </c>
      <c r="K341" s="181"/>
      <c r="L341" s="182"/>
      <c r="M341" s="183" t="s">
        <v>1</v>
      </c>
      <c r="N341" s="184" t="s">
        <v>47</v>
      </c>
      <c r="P341" s="152">
        <f>O341*H341</f>
        <v>0</v>
      </c>
      <c r="Q341" s="152">
        <v>0.30399999999999999</v>
      </c>
      <c r="R341" s="152">
        <f>Q341*H341</f>
        <v>36.844799999999999</v>
      </c>
      <c r="S341" s="152">
        <v>0</v>
      </c>
      <c r="T341" s="153">
        <f>S341*H341</f>
        <v>0</v>
      </c>
      <c r="AR341" s="154" t="s">
        <v>176</v>
      </c>
      <c r="AT341" s="154" t="s">
        <v>228</v>
      </c>
      <c r="AU341" s="154" t="s">
        <v>92</v>
      </c>
      <c r="AY341" s="16" t="s">
        <v>134</v>
      </c>
      <c r="BE341" s="92">
        <f>IF(N341="základní",J341,0)</f>
        <v>0</v>
      </c>
      <c r="BF341" s="92">
        <f>IF(N341="snížená",J341,0)</f>
        <v>0</v>
      </c>
      <c r="BG341" s="92">
        <f>IF(N341="zákl. přenesená",J341,0)</f>
        <v>0</v>
      </c>
      <c r="BH341" s="92">
        <f>IF(N341="sníž. přenesená",J341,0)</f>
        <v>0</v>
      </c>
      <c r="BI341" s="92">
        <f>IF(N341="nulová",J341,0)</f>
        <v>0</v>
      </c>
      <c r="BJ341" s="16" t="s">
        <v>90</v>
      </c>
      <c r="BK341" s="92">
        <f>ROUND(I341*H341,2)</f>
        <v>0</v>
      </c>
      <c r="BL341" s="16" t="s">
        <v>141</v>
      </c>
      <c r="BM341" s="154" t="s">
        <v>483</v>
      </c>
    </row>
    <row r="342" spans="2:65" s="1" customFormat="1" ht="11.25">
      <c r="B342" s="32"/>
      <c r="D342" s="155" t="s">
        <v>143</v>
      </c>
      <c r="F342" s="156" t="s">
        <v>482</v>
      </c>
      <c r="I342" s="157"/>
      <c r="L342" s="32"/>
      <c r="M342" s="158"/>
      <c r="T342" s="56"/>
      <c r="AT342" s="16" t="s">
        <v>143</v>
      </c>
      <c r="AU342" s="16" t="s">
        <v>92</v>
      </c>
    </row>
    <row r="343" spans="2:65" s="12" customFormat="1" ht="11.25">
      <c r="B343" s="160"/>
      <c r="D343" s="155" t="s">
        <v>155</v>
      </c>
      <c r="F343" s="162" t="s">
        <v>484</v>
      </c>
      <c r="H343" s="163">
        <v>121.2</v>
      </c>
      <c r="I343" s="164"/>
      <c r="L343" s="160"/>
      <c r="M343" s="165"/>
      <c r="T343" s="166"/>
      <c r="AT343" s="161" t="s">
        <v>155</v>
      </c>
      <c r="AU343" s="161" t="s">
        <v>92</v>
      </c>
      <c r="AV343" s="12" t="s">
        <v>92</v>
      </c>
      <c r="AW343" s="12" t="s">
        <v>4</v>
      </c>
      <c r="AX343" s="12" t="s">
        <v>90</v>
      </c>
      <c r="AY343" s="161" t="s">
        <v>134</v>
      </c>
    </row>
    <row r="344" spans="2:65" s="1" customFormat="1" ht="24.2" customHeight="1">
      <c r="B344" s="32"/>
      <c r="C344" s="142" t="s">
        <v>485</v>
      </c>
      <c r="D344" s="142" t="s">
        <v>137</v>
      </c>
      <c r="E344" s="143" t="s">
        <v>486</v>
      </c>
      <c r="F344" s="144" t="s">
        <v>487</v>
      </c>
      <c r="G344" s="145" t="s">
        <v>219</v>
      </c>
      <c r="H344" s="146">
        <v>20</v>
      </c>
      <c r="I344" s="147"/>
      <c r="J344" s="148">
        <f>ROUND(I344*H344,2)</f>
        <v>0</v>
      </c>
      <c r="K344" s="149"/>
      <c r="L344" s="32"/>
      <c r="M344" s="150" t="s">
        <v>1</v>
      </c>
      <c r="N344" s="151" t="s">
        <v>47</v>
      </c>
      <c r="P344" s="152">
        <f>O344*H344</f>
        <v>0</v>
      </c>
      <c r="Q344" s="152">
        <v>2.0000000000000002E-5</v>
      </c>
      <c r="R344" s="152">
        <f>Q344*H344</f>
        <v>4.0000000000000002E-4</v>
      </c>
      <c r="S344" s="152">
        <v>0</v>
      </c>
      <c r="T344" s="153">
        <f>S344*H344</f>
        <v>0</v>
      </c>
      <c r="AR344" s="154" t="s">
        <v>141</v>
      </c>
      <c r="AT344" s="154" t="s">
        <v>137</v>
      </c>
      <c r="AU344" s="154" t="s">
        <v>92</v>
      </c>
      <c r="AY344" s="16" t="s">
        <v>134</v>
      </c>
      <c r="BE344" s="92">
        <f>IF(N344="základní",J344,0)</f>
        <v>0</v>
      </c>
      <c r="BF344" s="92">
        <f>IF(N344="snížená",J344,0)</f>
        <v>0</v>
      </c>
      <c r="BG344" s="92">
        <f>IF(N344="zákl. přenesená",J344,0)</f>
        <v>0</v>
      </c>
      <c r="BH344" s="92">
        <f>IF(N344="sníž. přenesená",J344,0)</f>
        <v>0</v>
      </c>
      <c r="BI344" s="92">
        <f>IF(N344="nulová",J344,0)</f>
        <v>0</v>
      </c>
      <c r="BJ344" s="16" t="s">
        <v>90</v>
      </c>
      <c r="BK344" s="92">
        <f>ROUND(I344*H344,2)</f>
        <v>0</v>
      </c>
      <c r="BL344" s="16" t="s">
        <v>141</v>
      </c>
      <c r="BM344" s="154" t="s">
        <v>488</v>
      </c>
    </row>
    <row r="345" spans="2:65" s="1" customFormat="1" ht="19.5">
      <c r="B345" s="32"/>
      <c r="D345" s="155" t="s">
        <v>143</v>
      </c>
      <c r="F345" s="156" t="s">
        <v>489</v>
      </c>
      <c r="I345" s="157"/>
      <c r="L345" s="32"/>
      <c r="M345" s="158"/>
      <c r="T345" s="56"/>
      <c r="AT345" s="16" t="s">
        <v>143</v>
      </c>
      <c r="AU345" s="16" t="s">
        <v>92</v>
      </c>
    </row>
    <row r="346" spans="2:65" s="1" customFormat="1" ht="29.25">
      <c r="B346" s="32"/>
      <c r="D346" s="155" t="s">
        <v>144</v>
      </c>
      <c r="F346" s="159" t="s">
        <v>478</v>
      </c>
      <c r="I346" s="157"/>
      <c r="L346" s="32"/>
      <c r="M346" s="158"/>
      <c r="T346" s="56"/>
      <c r="AT346" s="16" t="s">
        <v>144</v>
      </c>
      <c r="AU346" s="16" t="s">
        <v>92</v>
      </c>
    </row>
    <row r="347" spans="2:65" s="1" customFormat="1" ht="16.5" customHeight="1">
      <c r="B347" s="32"/>
      <c r="C347" s="174" t="s">
        <v>490</v>
      </c>
      <c r="D347" s="174" t="s">
        <v>228</v>
      </c>
      <c r="E347" s="175" t="s">
        <v>491</v>
      </c>
      <c r="F347" s="176" t="s">
        <v>492</v>
      </c>
      <c r="G347" s="177" t="s">
        <v>219</v>
      </c>
      <c r="H347" s="178">
        <v>20.2</v>
      </c>
      <c r="I347" s="179"/>
      <c r="J347" s="180">
        <f>ROUND(I347*H347,2)</f>
        <v>0</v>
      </c>
      <c r="K347" s="181"/>
      <c r="L347" s="182"/>
      <c r="M347" s="183" t="s">
        <v>1</v>
      </c>
      <c r="N347" s="184" t="s">
        <v>47</v>
      </c>
      <c r="P347" s="152">
        <f>O347*H347</f>
        <v>0</v>
      </c>
      <c r="Q347" s="152">
        <v>0.52639999999999998</v>
      </c>
      <c r="R347" s="152">
        <f>Q347*H347</f>
        <v>10.633279999999999</v>
      </c>
      <c r="S347" s="152">
        <v>0</v>
      </c>
      <c r="T347" s="153">
        <f>S347*H347</f>
        <v>0</v>
      </c>
      <c r="AR347" s="154" t="s">
        <v>176</v>
      </c>
      <c r="AT347" s="154" t="s">
        <v>228</v>
      </c>
      <c r="AU347" s="154" t="s">
        <v>92</v>
      </c>
      <c r="AY347" s="16" t="s">
        <v>134</v>
      </c>
      <c r="BE347" s="92">
        <f>IF(N347="základní",J347,0)</f>
        <v>0</v>
      </c>
      <c r="BF347" s="92">
        <f>IF(N347="snížená",J347,0)</f>
        <v>0</v>
      </c>
      <c r="BG347" s="92">
        <f>IF(N347="zákl. přenesená",J347,0)</f>
        <v>0</v>
      </c>
      <c r="BH347" s="92">
        <f>IF(N347="sníž. přenesená",J347,0)</f>
        <v>0</v>
      </c>
      <c r="BI347" s="92">
        <f>IF(N347="nulová",J347,0)</f>
        <v>0</v>
      </c>
      <c r="BJ347" s="16" t="s">
        <v>90</v>
      </c>
      <c r="BK347" s="92">
        <f>ROUND(I347*H347,2)</f>
        <v>0</v>
      </c>
      <c r="BL347" s="16" t="s">
        <v>141</v>
      </c>
      <c r="BM347" s="154" t="s">
        <v>493</v>
      </c>
    </row>
    <row r="348" spans="2:65" s="1" customFormat="1" ht="11.25">
      <c r="B348" s="32"/>
      <c r="D348" s="155" t="s">
        <v>143</v>
      </c>
      <c r="F348" s="156" t="s">
        <v>492</v>
      </c>
      <c r="I348" s="157"/>
      <c r="L348" s="32"/>
      <c r="M348" s="158"/>
      <c r="T348" s="56"/>
      <c r="AT348" s="16" t="s">
        <v>143</v>
      </c>
      <c r="AU348" s="16" t="s">
        <v>92</v>
      </c>
    </row>
    <row r="349" spans="2:65" s="12" customFormat="1" ht="11.25">
      <c r="B349" s="160"/>
      <c r="D349" s="155" t="s">
        <v>155</v>
      </c>
      <c r="F349" s="162" t="s">
        <v>494</v>
      </c>
      <c r="H349" s="163">
        <v>20.2</v>
      </c>
      <c r="I349" s="164"/>
      <c r="L349" s="160"/>
      <c r="M349" s="165"/>
      <c r="T349" s="166"/>
      <c r="AT349" s="161" t="s">
        <v>155</v>
      </c>
      <c r="AU349" s="161" t="s">
        <v>92</v>
      </c>
      <c r="AV349" s="12" t="s">
        <v>92</v>
      </c>
      <c r="AW349" s="12" t="s">
        <v>4</v>
      </c>
      <c r="AX349" s="12" t="s">
        <v>90</v>
      </c>
      <c r="AY349" s="161" t="s">
        <v>134</v>
      </c>
    </row>
    <row r="350" spans="2:65" s="1" customFormat="1" ht="16.5" customHeight="1">
      <c r="B350" s="32"/>
      <c r="C350" s="142" t="s">
        <v>495</v>
      </c>
      <c r="D350" s="142" t="s">
        <v>137</v>
      </c>
      <c r="E350" s="143" t="s">
        <v>496</v>
      </c>
      <c r="F350" s="144" t="s">
        <v>497</v>
      </c>
      <c r="G350" s="145" t="s">
        <v>148</v>
      </c>
      <c r="H350" s="146">
        <v>5</v>
      </c>
      <c r="I350" s="147"/>
      <c r="J350" s="148">
        <f>ROUND(I350*H350,2)</f>
        <v>0</v>
      </c>
      <c r="K350" s="149"/>
      <c r="L350" s="32"/>
      <c r="M350" s="150" t="s">
        <v>1</v>
      </c>
      <c r="N350" s="151" t="s">
        <v>47</v>
      </c>
      <c r="P350" s="152">
        <f>O350*H350</f>
        <v>0</v>
      </c>
      <c r="Q350" s="152">
        <v>12.822710000000001</v>
      </c>
      <c r="R350" s="152">
        <f>Q350*H350</f>
        <v>64.113550000000004</v>
      </c>
      <c r="S350" s="152">
        <v>0</v>
      </c>
      <c r="T350" s="153">
        <f>S350*H350</f>
        <v>0</v>
      </c>
      <c r="AR350" s="154" t="s">
        <v>141</v>
      </c>
      <c r="AT350" s="154" t="s">
        <v>137</v>
      </c>
      <c r="AU350" s="154" t="s">
        <v>92</v>
      </c>
      <c r="AY350" s="16" t="s">
        <v>134</v>
      </c>
      <c r="BE350" s="92">
        <f>IF(N350="základní",J350,0)</f>
        <v>0</v>
      </c>
      <c r="BF350" s="92">
        <f>IF(N350="snížená",J350,0)</f>
        <v>0</v>
      </c>
      <c r="BG350" s="92">
        <f>IF(N350="zákl. přenesená",J350,0)</f>
        <v>0</v>
      </c>
      <c r="BH350" s="92">
        <f>IF(N350="sníž. přenesená",J350,0)</f>
        <v>0</v>
      </c>
      <c r="BI350" s="92">
        <f>IF(N350="nulová",J350,0)</f>
        <v>0</v>
      </c>
      <c r="BJ350" s="16" t="s">
        <v>90</v>
      </c>
      <c r="BK350" s="92">
        <f>ROUND(I350*H350,2)</f>
        <v>0</v>
      </c>
      <c r="BL350" s="16" t="s">
        <v>141</v>
      </c>
      <c r="BM350" s="154" t="s">
        <v>498</v>
      </c>
    </row>
    <row r="351" spans="2:65" s="1" customFormat="1" ht="19.5">
      <c r="B351" s="32"/>
      <c r="D351" s="155" t="s">
        <v>143</v>
      </c>
      <c r="F351" s="156" t="s">
        <v>499</v>
      </c>
      <c r="I351" s="157"/>
      <c r="L351" s="32"/>
      <c r="M351" s="158"/>
      <c r="T351" s="56"/>
      <c r="AT351" s="16" t="s">
        <v>143</v>
      </c>
      <c r="AU351" s="16" t="s">
        <v>92</v>
      </c>
    </row>
    <row r="352" spans="2:65" s="1" customFormat="1" ht="29.25">
      <c r="B352" s="32"/>
      <c r="D352" s="155" t="s">
        <v>144</v>
      </c>
      <c r="F352" s="159" t="s">
        <v>500</v>
      </c>
      <c r="I352" s="157"/>
      <c r="L352" s="32"/>
      <c r="M352" s="158"/>
      <c r="T352" s="56"/>
      <c r="AT352" s="16" t="s">
        <v>144</v>
      </c>
      <c r="AU352" s="16" t="s">
        <v>92</v>
      </c>
    </row>
    <row r="353" spans="2:65" s="1" customFormat="1" ht="24.2" customHeight="1">
      <c r="B353" s="32"/>
      <c r="C353" s="142" t="s">
        <v>501</v>
      </c>
      <c r="D353" s="142" t="s">
        <v>137</v>
      </c>
      <c r="E353" s="143" t="s">
        <v>502</v>
      </c>
      <c r="F353" s="144" t="s">
        <v>503</v>
      </c>
      <c r="G353" s="145" t="s">
        <v>140</v>
      </c>
      <c r="H353" s="146">
        <v>277.2</v>
      </c>
      <c r="I353" s="147"/>
      <c r="J353" s="148">
        <f>ROUND(I353*H353,2)</f>
        <v>0</v>
      </c>
      <c r="K353" s="149"/>
      <c r="L353" s="32"/>
      <c r="M353" s="150" t="s">
        <v>1</v>
      </c>
      <c r="N353" s="151" t="s">
        <v>47</v>
      </c>
      <c r="P353" s="152">
        <f>O353*H353</f>
        <v>0</v>
      </c>
      <c r="Q353" s="152">
        <v>0</v>
      </c>
      <c r="R353" s="152">
        <f>Q353*H353</f>
        <v>0</v>
      </c>
      <c r="S353" s="152">
        <v>0</v>
      </c>
      <c r="T353" s="153">
        <f>S353*H353</f>
        <v>0</v>
      </c>
      <c r="AR353" s="154" t="s">
        <v>141</v>
      </c>
      <c r="AT353" s="154" t="s">
        <v>137</v>
      </c>
      <c r="AU353" s="154" t="s">
        <v>92</v>
      </c>
      <c r="AY353" s="16" t="s">
        <v>134</v>
      </c>
      <c r="BE353" s="92">
        <f>IF(N353="základní",J353,0)</f>
        <v>0</v>
      </c>
      <c r="BF353" s="92">
        <f>IF(N353="snížená",J353,0)</f>
        <v>0</v>
      </c>
      <c r="BG353" s="92">
        <f>IF(N353="zákl. přenesená",J353,0)</f>
        <v>0</v>
      </c>
      <c r="BH353" s="92">
        <f>IF(N353="sníž. přenesená",J353,0)</f>
        <v>0</v>
      </c>
      <c r="BI353" s="92">
        <f>IF(N353="nulová",J353,0)</f>
        <v>0</v>
      </c>
      <c r="BJ353" s="16" t="s">
        <v>90</v>
      </c>
      <c r="BK353" s="92">
        <f>ROUND(I353*H353,2)</f>
        <v>0</v>
      </c>
      <c r="BL353" s="16" t="s">
        <v>141</v>
      </c>
      <c r="BM353" s="154" t="s">
        <v>504</v>
      </c>
    </row>
    <row r="354" spans="2:65" s="1" customFormat="1" ht="39">
      <c r="B354" s="32"/>
      <c r="D354" s="155" t="s">
        <v>143</v>
      </c>
      <c r="F354" s="156" t="s">
        <v>505</v>
      </c>
      <c r="I354" s="157"/>
      <c r="L354" s="32"/>
      <c r="M354" s="158"/>
      <c r="T354" s="56"/>
      <c r="AT354" s="16" t="s">
        <v>143</v>
      </c>
      <c r="AU354" s="16" t="s">
        <v>92</v>
      </c>
    </row>
    <row r="355" spans="2:65" s="1" customFormat="1" ht="19.5">
      <c r="B355" s="32"/>
      <c r="D355" s="155" t="s">
        <v>144</v>
      </c>
      <c r="F355" s="159" t="s">
        <v>506</v>
      </c>
      <c r="I355" s="157"/>
      <c r="L355" s="32"/>
      <c r="M355" s="158"/>
      <c r="T355" s="56"/>
      <c r="AT355" s="16" t="s">
        <v>144</v>
      </c>
      <c r="AU355" s="16" t="s">
        <v>92</v>
      </c>
    </row>
    <row r="356" spans="2:65" s="14" customFormat="1" ht="22.5">
      <c r="B356" s="185"/>
      <c r="D356" s="155" t="s">
        <v>155</v>
      </c>
      <c r="E356" s="186" t="s">
        <v>1</v>
      </c>
      <c r="F356" s="187" t="s">
        <v>471</v>
      </c>
      <c r="H356" s="186" t="s">
        <v>1</v>
      </c>
      <c r="I356" s="188"/>
      <c r="L356" s="185"/>
      <c r="M356" s="189"/>
      <c r="T356" s="190"/>
      <c r="AT356" s="186" t="s">
        <v>155</v>
      </c>
      <c r="AU356" s="186" t="s">
        <v>92</v>
      </c>
      <c r="AV356" s="14" t="s">
        <v>90</v>
      </c>
      <c r="AW356" s="14" t="s">
        <v>36</v>
      </c>
      <c r="AX356" s="14" t="s">
        <v>82</v>
      </c>
      <c r="AY356" s="186" t="s">
        <v>134</v>
      </c>
    </row>
    <row r="357" spans="2:65" s="12" customFormat="1" ht="11.25">
      <c r="B357" s="160"/>
      <c r="D357" s="155" t="s">
        <v>155</v>
      </c>
      <c r="E357" s="161" t="s">
        <v>1</v>
      </c>
      <c r="F357" s="162" t="s">
        <v>507</v>
      </c>
      <c r="H357" s="163">
        <v>277.2</v>
      </c>
      <c r="I357" s="164"/>
      <c r="L357" s="160"/>
      <c r="M357" s="165"/>
      <c r="T357" s="166"/>
      <c r="AT357" s="161" t="s">
        <v>155</v>
      </c>
      <c r="AU357" s="161" t="s">
        <v>92</v>
      </c>
      <c r="AV357" s="12" t="s">
        <v>92</v>
      </c>
      <c r="AW357" s="12" t="s">
        <v>36</v>
      </c>
      <c r="AX357" s="12" t="s">
        <v>82</v>
      </c>
      <c r="AY357" s="161" t="s">
        <v>134</v>
      </c>
    </row>
    <row r="358" spans="2:65" s="13" customFormat="1" ht="11.25">
      <c r="B358" s="167"/>
      <c r="D358" s="155" t="s">
        <v>155</v>
      </c>
      <c r="E358" s="168" t="s">
        <v>1</v>
      </c>
      <c r="F358" s="169" t="s">
        <v>167</v>
      </c>
      <c r="H358" s="170">
        <v>277.2</v>
      </c>
      <c r="I358" s="171"/>
      <c r="L358" s="167"/>
      <c r="M358" s="172"/>
      <c r="T358" s="173"/>
      <c r="AT358" s="168" t="s">
        <v>155</v>
      </c>
      <c r="AU358" s="168" t="s">
        <v>92</v>
      </c>
      <c r="AV358" s="13" t="s">
        <v>141</v>
      </c>
      <c r="AW358" s="13" t="s">
        <v>36</v>
      </c>
      <c r="AX358" s="13" t="s">
        <v>90</v>
      </c>
      <c r="AY358" s="168" t="s">
        <v>134</v>
      </c>
    </row>
    <row r="359" spans="2:65" s="1" customFormat="1" ht="16.5" customHeight="1">
      <c r="B359" s="32"/>
      <c r="C359" s="174" t="s">
        <v>508</v>
      </c>
      <c r="D359" s="174" t="s">
        <v>228</v>
      </c>
      <c r="E359" s="175" t="s">
        <v>509</v>
      </c>
      <c r="F359" s="176" t="s">
        <v>510</v>
      </c>
      <c r="G359" s="177" t="s">
        <v>159</v>
      </c>
      <c r="H359" s="178">
        <v>554.4</v>
      </c>
      <c r="I359" s="179"/>
      <c r="J359" s="180">
        <f>ROUND(I359*H359,2)</f>
        <v>0</v>
      </c>
      <c r="K359" s="181"/>
      <c r="L359" s="182"/>
      <c r="M359" s="183" t="s">
        <v>1</v>
      </c>
      <c r="N359" s="184" t="s">
        <v>47</v>
      </c>
      <c r="P359" s="152">
        <f>O359*H359</f>
        <v>0</v>
      </c>
      <c r="Q359" s="152">
        <v>1</v>
      </c>
      <c r="R359" s="152">
        <f>Q359*H359</f>
        <v>554.4</v>
      </c>
      <c r="S359" s="152">
        <v>0</v>
      </c>
      <c r="T359" s="153">
        <f>S359*H359</f>
        <v>0</v>
      </c>
      <c r="AR359" s="154" t="s">
        <v>176</v>
      </c>
      <c r="AT359" s="154" t="s">
        <v>228</v>
      </c>
      <c r="AU359" s="154" t="s">
        <v>92</v>
      </c>
      <c r="AY359" s="16" t="s">
        <v>134</v>
      </c>
      <c r="BE359" s="92">
        <f>IF(N359="základní",J359,0)</f>
        <v>0</v>
      </c>
      <c r="BF359" s="92">
        <f>IF(N359="snížená",J359,0)</f>
        <v>0</v>
      </c>
      <c r="BG359" s="92">
        <f>IF(N359="zákl. přenesená",J359,0)</f>
        <v>0</v>
      </c>
      <c r="BH359" s="92">
        <f>IF(N359="sníž. přenesená",J359,0)</f>
        <v>0</v>
      </c>
      <c r="BI359" s="92">
        <f>IF(N359="nulová",J359,0)</f>
        <v>0</v>
      </c>
      <c r="BJ359" s="16" t="s">
        <v>90</v>
      </c>
      <c r="BK359" s="92">
        <f>ROUND(I359*H359,2)</f>
        <v>0</v>
      </c>
      <c r="BL359" s="16" t="s">
        <v>141</v>
      </c>
      <c r="BM359" s="154" t="s">
        <v>511</v>
      </c>
    </row>
    <row r="360" spans="2:65" s="1" customFormat="1" ht="11.25">
      <c r="B360" s="32"/>
      <c r="D360" s="155" t="s">
        <v>143</v>
      </c>
      <c r="F360" s="156" t="s">
        <v>510</v>
      </c>
      <c r="I360" s="157"/>
      <c r="L360" s="32"/>
      <c r="M360" s="158"/>
      <c r="T360" s="56"/>
      <c r="AT360" s="16" t="s">
        <v>143</v>
      </c>
      <c r="AU360" s="16" t="s">
        <v>92</v>
      </c>
    </row>
    <row r="361" spans="2:65" s="12" customFormat="1" ht="11.25">
      <c r="B361" s="160"/>
      <c r="D361" s="155" t="s">
        <v>155</v>
      </c>
      <c r="F361" s="162" t="s">
        <v>512</v>
      </c>
      <c r="H361" s="163">
        <v>554.4</v>
      </c>
      <c r="I361" s="164"/>
      <c r="L361" s="160"/>
      <c r="M361" s="165"/>
      <c r="T361" s="166"/>
      <c r="AT361" s="161" t="s">
        <v>155</v>
      </c>
      <c r="AU361" s="161" t="s">
        <v>92</v>
      </c>
      <c r="AV361" s="12" t="s">
        <v>92</v>
      </c>
      <c r="AW361" s="12" t="s">
        <v>4</v>
      </c>
      <c r="AX361" s="12" t="s">
        <v>90</v>
      </c>
      <c r="AY361" s="161" t="s">
        <v>134</v>
      </c>
    </row>
    <row r="362" spans="2:65" s="1" customFormat="1" ht="24.2" customHeight="1">
      <c r="B362" s="32"/>
      <c r="C362" s="142" t="s">
        <v>513</v>
      </c>
      <c r="D362" s="142" t="s">
        <v>137</v>
      </c>
      <c r="E362" s="143" t="s">
        <v>514</v>
      </c>
      <c r="F362" s="144" t="s">
        <v>515</v>
      </c>
      <c r="G362" s="145" t="s">
        <v>140</v>
      </c>
      <c r="H362" s="146">
        <v>308</v>
      </c>
      <c r="I362" s="147"/>
      <c r="J362" s="148">
        <f>ROUND(I362*H362,2)</f>
        <v>0</v>
      </c>
      <c r="K362" s="149"/>
      <c r="L362" s="32"/>
      <c r="M362" s="150" t="s">
        <v>1</v>
      </c>
      <c r="N362" s="151" t="s">
        <v>47</v>
      </c>
      <c r="P362" s="152">
        <f>O362*H362</f>
        <v>0</v>
      </c>
      <c r="Q362" s="152">
        <v>0</v>
      </c>
      <c r="R362" s="152">
        <f>Q362*H362</f>
        <v>0</v>
      </c>
      <c r="S362" s="152">
        <v>0</v>
      </c>
      <c r="T362" s="153">
        <f>S362*H362</f>
        <v>0</v>
      </c>
      <c r="AR362" s="154" t="s">
        <v>141</v>
      </c>
      <c r="AT362" s="154" t="s">
        <v>137</v>
      </c>
      <c r="AU362" s="154" t="s">
        <v>92</v>
      </c>
      <c r="AY362" s="16" t="s">
        <v>134</v>
      </c>
      <c r="BE362" s="92">
        <f>IF(N362="základní",J362,0)</f>
        <v>0</v>
      </c>
      <c r="BF362" s="92">
        <f>IF(N362="snížená",J362,0)</f>
        <v>0</v>
      </c>
      <c r="BG362" s="92">
        <f>IF(N362="zákl. přenesená",J362,0)</f>
        <v>0</v>
      </c>
      <c r="BH362" s="92">
        <f>IF(N362="sníž. přenesená",J362,0)</f>
        <v>0</v>
      </c>
      <c r="BI362" s="92">
        <f>IF(N362="nulová",J362,0)</f>
        <v>0</v>
      </c>
      <c r="BJ362" s="16" t="s">
        <v>90</v>
      </c>
      <c r="BK362" s="92">
        <f>ROUND(I362*H362,2)</f>
        <v>0</v>
      </c>
      <c r="BL362" s="16" t="s">
        <v>141</v>
      </c>
      <c r="BM362" s="154" t="s">
        <v>516</v>
      </c>
    </row>
    <row r="363" spans="2:65" s="1" customFormat="1" ht="29.25">
      <c r="B363" s="32"/>
      <c r="D363" s="155" t="s">
        <v>143</v>
      </c>
      <c r="F363" s="156" t="s">
        <v>517</v>
      </c>
      <c r="I363" s="157"/>
      <c r="L363" s="32"/>
      <c r="M363" s="158"/>
      <c r="T363" s="56"/>
      <c r="AT363" s="16" t="s">
        <v>143</v>
      </c>
      <c r="AU363" s="16" t="s">
        <v>92</v>
      </c>
    </row>
    <row r="364" spans="2:65" s="14" customFormat="1" ht="22.5">
      <c r="B364" s="185"/>
      <c r="D364" s="155" t="s">
        <v>155</v>
      </c>
      <c r="E364" s="186" t="s">
        <v>1</v>
      </c>
      <c r="F364" s="187" t="s">
        <v>471</v>
      </c>
      <c r="H364" s="186" t="s">
        <v>1</v>
      </c>
      <c r="I364" s="188"/>
      <c r="L364" s="185"/>
      <c r="M364" s="189"/>
      <c r="T364" s="190"/>
      <c r="AT364" s="186" t="s">
        <v>155</v>
      </c>
      <c r="AU364" s="186" t="s">
        <v>92</v>
      </c>
      <c r="AV364" s="14" t="s">
        <v>90</v>
      </c>
      <c r="AW364" s="14" t="s">
        <v>36</v>
      </c>
      <c r="AX364" s="14" t="s">
        <v>82</v>
      </c>
      <c r="AY364" s="186" t="s">
        <v>134</v>
      </c>
    </row>
    <row r="365" spans="2:65" s="12" customFormat="1" ht="11.25">
      <c r="B365" s="160"/>
      <c r="D365" s="155" t="s">
        <v>155</v>
      </c>
      <c r="E365" s="161" t="s">
        <v>1</v>
      </c>
      <c r="F365" s="162" t="s">
        <v>518</v>
      </c>
      <c r="H365" s="163">
        <v>308</v>
      </c>
      <c r="I365" s="164"/>
      <c r="L365" s="160"/>
      <c r="M365" s="165"/>
      <c r="T365" s="166"/>
      <c r="AT365" s="161" t="s">
        <v>155</v>
      </c>
      <c r="AU365" s="161" t="s">
        <v>92</v>
      </c>
      <c r="AV365" s="12" t="s">
        <v>92</v>
      </c>
      <c r="AW365" s="12" t="s">
        <v>36</v>
      </c>
      <c r="AX365" s="12" t="s">
        <v>82</v>
      </c>
      <c r="AY365" s="161" t="s">
        <v>134</v>
      </c>
    </row>
    <row r="366" spans="2:65" s="13" customFormat="1" ht="11.25">
      <c r="B366" s="167"/>
      <c r="D366" s="155" t="s">
        <v>155</v>
      </c>
      <c r="E366" s="168" t="s">
        <v>1</v>
      </c>
      <c r="F366" s="169" t="s">
        <v>167</v>
      </c>
      <c r="H366" s="170">
        <v>308</v>
      </c>
      <c r="I366" s="171"/>
      <c r="L366" s="167"/>
      <c r="M366" s="172"/>
      <c r="T366" s="173"/>
      <c r="AT366" s="168" t="s">
        <v>155</v>
      </c>
      <c r="AU366" s="168" t="s">
        <v>92</v>
      </c>
      <c r="AV366" s="13" t="s">
        <v>141</v>
      </c>
      <c r="AW366" s="13" t="s">
        <v>36</v>
      </c>
      <c r="AX366" s="13" t="s">
        <v>90</v>
      </c>
      <c r="AY366" s="168" t="s">
        <v>134</v>
      </c>
    </row>
    <row r="367" spans="2:65" s="1" customFormat="1" ht="24.2" customHeight="1">
      <c r="B367" s="32"/>
      <c r="C367" s="142" t="s">
        <v>519</v>
      </c>
      <c r="D367" s="142" t="s">
        <v>137</v>
      </c>
      <c r="E367" s="143" t="s">
        <v>520</v>
      </c>
      <c r="F367" s="144" t="s">
        <v>521</v>
      </c>
      <c r="G367" s="145" t="s">
        <v>219</v>
      </c>
      <c r="H367" s="146">
        <v>286</v>
      </c>
      <c r="I367" s="147"/>
      <c r="J367" s="148">
        <f>ROUND(I367*H367,2)</f>
        <v>0</v>
      </c>
      <c r="K367" s="149"/>
      <c r="L367" s="32"/>
      <c r="M367" s="150" t="s">
        <v>1</v>
      </c>
      <c r="N367" s="151" t="s">
        <v>47</v>
      </c>
      <c r="P367" s="152">
        <f>O367*H367</f>
        <v>0</v>
      </c>
      <c r="Q367" s="152">
        <v>5.5282799999999996</v>
      </c>
      <c r="R367" s="152">
        <f>Q367*H367</f>
        <v>1581.08808</v>
      </c>
      <c r="S367" s="152">
        <v>0</v>
      </c>
      <c r="T367" s="153">
        <f>S367*H367</f>
        <v>0</v>
      </c>
      <c r="AR367" s="154" t="s">
        <v>141</v>
      </c>
      <c r="AT367" s="154" t="s">
        <v>137</v>
      </c>
      <c r="AU367" s="154" t="s">
        <v>92</v>
      </c>
      <c r="AY367" s="16" t="s">
        <v>134</v>
      </c>
      <c r="BE367" s="92">
        <f>IF(N367="základní",J367,0)</f>
        <v>0</v>
      </c>
      <c r="BF367" s="92">
        <f>IF(N367="snížená",J367,0)</f>
        <v>0</v>
      </c>
      <c r="BG367" s="92">
        <f>IF(N367="zákl. přenesená",J367,0)</f>
        <v>0</v>
      </c>
      <c r="BH367" s="92">
        <f>IF(N367="sníž. přenesená",J367,0)</f>
        <v>0</v>
      </c>
      <c r="BI367" s="92">
        <f>IF(N367="nulová",J367,0)</f>
        <v>0</v>
      </c>
      <c r="BJ367" s="16" t="s">
        <v>90</v>
      </c>
      <c r="BK367" s="92">
        <f>ROUND(I367*H367,2)</f>
        <v>0</v>
      </c>
      <c r="BL367" s="16" t="s">
        <v>141</v>
      </c>
      <c r="BM367" s="154" t="s">
        <v>522</v>
      </c>
    </row>
    <row r="368" spans="2:65" s="1" customFormat="1" ht="19.5">
      <c r="B368" s="32"/>
      <c r="D368" s="155" t="s">
        <v>143</v>
      </c>
      <c r="F368" s="156" t="s">
        <v>523</v>
      </c>
      <c r="I368" s="157"/>
      <c r="L368" s="32"/>
      <c r="M368" s="158"/>
      <c r="T368" s="56"/>
      <c r="AT368" s="16" t="s">
        <v>143</v>
      </c>
      <c r="AU368" s="16" t="s">
        <v>92</v>
      </c>
    </row>
    <row r="369" spans="2:65" s="1" customFormat="1" ht="39">
      <c r="B369" s="32"/>
      <c r="D369" s="155" t="s">
        <v>144</v>
      </c>
      <c r="F369" s="159" t="s">
        <v>524</v>
      </c>
      <c r="I369" s="157"/>
      <c r="L369" s="32"/>
      <c r="M369" s="158"/>
      <c r="T369" s="56"/>
      <c r="AT369" s="16" t="s">
        <v>144</v>
      </c>
      <c r="AU369" s="16" t="s">
        <v>92</v>
      </c>
    </row>
    <row r="370" spans="2:65" s="1" customFormat="1" ht="24.2" customHeight="1">
      <c r="B370" s="32"/>
      <c r="C370" s="142" t="s">
        <v>525</v>
      </c>
      <c r="D370" s="142" t="s">
        <v>137</v>
      </c>
      <c r="E370" s="143" t="s">
        <v>526</v>
      </c>
      <c r="F370" s="144" t="s">
        <v>527</v>
      </c>
      <c r="G370" s="145" t="s">
        <v>219</v>
      </c>
      <c r="H370" s="146">
        <v>200</v>
      </c>
      <c r="I370" s="147"/>
      <c r="J370" s="148">
        <f>ROUND(I370*H370,2)</f>
        <v>0</v>
      </c>
      <c r="K370" s="149"/>
      <c r="L370" s="32"/>
      <c r="M370" s="150" t="s">
        <v>1</v>
      </c>
      <c r="N370" s="151" t="s">
        <v>47</v>
      </c>
      <c r="P370" s="152">
        <f>O370*H370</f>
        <v>0</v>
      </c>
      <c r="Q370" s="152">
        <v>9.0444399999999998</v>
      </c>
      <c r="R370" s="152">
        <f>Q370*H370</f>
        <v>1808.8879999999999</v>
      </c>
      <c r="S370" s="152">
        <v>0</v>
      </c>
      <c r="T370" s="153">
        <f>S370*H370</f>
        <v>0</v>
      </c>
      <c r="AR370" s="154" t="s">
        <v>141</v>
      </c>
      <c r="AT370" s="154" t="s">
        <v>137</v>
      </c>
      <c r="AU370" s="154" t="s">
        <v>92</v>
      </c>
      <c r="AY370" s="16" t="s">
        <v>134</v>
      </c>
      <c r="BE370" s="92">
        <f>IF(N370="základní",J370,0)</f>
        <v>0</v>
      </c>
      <c r="BF370" s="92">
        <f>IF(N370="snížená",J370,0)</f>
        <v>0</v>
      </c>
      <c r="BG370" s="92">
        <f>IF(N370="zákl. přenesená",J370,0)</f>
        <v>0</v>
      </c>
      <c r="BH370" s="92">
        <f>IF(N370="sníž. přenesená",J370,0)</f>
        <v>0</v>
      </c>
      <c r="BI370" s="92">
        <f>IF(N370="nulová",J370,0)</f>
        <v>0</v>
      </c>
      <c r="BJ370" s="16" t="s">
        <v>90</v>
      </c>
      <c r="BK370" s="92">
        <f>ROUND(I370*H370,2)</f>
        <v>0</v>
      </c>
      <c r="BL370" s="16" t="s">
        <v>141</v>
      </c>
      <c r="BM370" s="154" t="s">
        <v>528</v>
      </c>
    </row>
    <row r="371" spans="2:65" s="1" customFormat="1" ht="19.5">
      <c r="B371" s="32"/>
      <c r="D371" s="155" t="s">
        <v>143</v>
      </c>
      <c r="F371" s="156" t="s">
        <v>529</v>
      </c>
      <c r="I371" s="157"/>
      <c r="L371" s="32"/>
      <c r="M371" s="158"/>
      <c r="T371" s="56"/>
      <c r="AT371" s="16" t="s">
        <v>143</v>
      </c>
      <c r="AU371" s="16" t="s">
        <v>92</v>
      </c>
    </row>
    <row r="372" spans="2:65" s="1" customFormat="1" ht="39">
      <c r="B372" s="32"/>
      <c r="D372" s="155" t="s">
        <v>144</v>
      </c>
      <c r="F372" s="159" t="s">
        <v>524</v>
      </c>
      <c r="I372" s="157"/>
      <c r="L372" s="32"/>
      <c r="M372" s="158"/>
      <c r="T372" s="56"/>
      <c r="AT372" s="16" t="s">
        <v>144</v>
      </c>
      <c r="AU372" s="16" t="s">
        <v>92</v>
      </c>
    </row>
    <row r="373" spans="2:65" s="1" customFormat="1" ht="16.5" customHeight="1">
      <c r="B373" s="32"/>
      <c r="C373" s="142" t="s">
        <v>530</v>
      </c>
      <c r="D373" s="142" t="s">
        <v>137</v>
      </c>
      <c r="E373" s="143" t="s">
        <v>531</v>
      </c>
      <c r="F373" s="144" t="s">
        <v>532</v>
      </c>
      <c r="G373" s="145" t="s">
        <v>219</v>
      </c>
      <c r="H373" s="146">
        <v>486</v>
      </c>
      <c r="I373" s="147"/>
      <c r="J373" s="148">
        <f>ROUND(I373*H373,2)</f>
        <v>0</v>
      </c>
      <c r="K373" s="149"/>
      <c r="L373" s="32"/>
      <c r="M373" s="150" t="s">
        <v>1</v>
      </c>
      <c r="N373" s="151" t="s">
        <v>47</v>
      </c>
      <c r="P373" s="152">
        <f>O373*H373</f>
        <v>0</v>
      </c>
      <c r="Q373" s="152">
        <v>0</v>
      </c>
      <c r="R373" s="152">
        <f>Q373*H373</f>
        <v>0</v>
      </c>
      <c r="S373" s="152">
        <v>0</v>
      </c>
      <c r="T373" s="153">
        <f>S373*H373</f>
        <v>0</v>
      </c>
      <c r="AR373" s="154" t="s">
        <v>465</v>
      </c>
      <c r="AT373" s="154" t="s">
        <v>137</v>
      </c>
      <c r="AU373" s="154" t="s">
        <v>92</v>
      </c>
      <c r="AY373" s="16" t="s">
        <v>134</v>
      </c>
      <c r="BE373" s="92">
        <f>IF(N373="základní",J373,0)</f>
        <v>0</v>
      </c>
      <c r="BF373" s="92">
        <f>IF(N373="snížená",J373,0)</f>
        <v>0</v>
      </c>
      <c r="BG373" s="92">
        <f>IF(N373="zákl. přenesená",J373,0)</f>
        <v>0</v>
      </c>
      <c r="BH373" s="92">
        <f>IF(N373="sníž. přenesená",J373,0)</f>
        <v>0</v>
      </c>
      <c r="BI373" s="92">
        <f>IF(N373="nulová",J373,0)</f>
        <v>0</v>
      </c>
      <c r="BJ373" s="16" t="s">
        <v>90</v>
      </c>
      <c r="BK373" s="92">
        <f>ROUND(I373*H373,2)</f>
        <v>0</v>
      </c>
      <c r="BL373" s="16" t="s">
        <v>465</v>
      </c>
      <c r="BM373" s="154" t="s">
        <v>533</v>
      </c>
    </row>
    <row r="374" spans="2:65" s="1" customFormat="1" ht="11.25">
      <c r="B374" s="32"/>
      <c r="D374" s="155" t="s">
        <v>143</v>
      </c>
      <c r="F374" s="156" t="s">
        <v>532</v>
      </c>
      <c r="I374" s="157"/>
      <c r="L374" s="32"/>
      <c r="M374" s="158"/>
      <c r="T374" s="56"/>
      <c r="AT374" s="16" t="s">
        <v>143</v>
      </c>
      <c r="AU374" s="16" t="s">
        <v>92</v>
      </c>
    </row>
    <row r="375" spans="2:65" s="11" customFormat="1" ht="22.9" customHeight="1">
      <c r="B375" s="130"/>
      <c r="D375" s="131" t="s">
        <v>81</v>
      </c>
      <c r="E375" s="140" t="s">
        <v>534</v>
      </c>
      <c r="F375" s="140" t="s">
        <v>535</v>
      </c>
      <c r="I375" s="133"/>
      <c r="J375" s="141">
        <f>BK375</f>
        <v>0</v>
      </c>
      <c r="L375" s="130"/>
      <c r="M375" s="135"/>
      <c r="P375" s="136">
        <f>SUM(P376:P412)</f>
        <v>0</v>
      </c>
      <c r="R375" s="136">
        <f>SUM(R376:R412)</f>
        <v>9.9000000000000005E-2</v>
      </c>
      <c r="T375" s="137">
        <f>SUM(T376:T412)</f>
        <v>0</v>
      </c>
      <c r="AR375" s="131" t="s">
        <v>162</v>
      </c>
      <c r="AT375" s="138" t="s">
        <v>81</v>
      </c>
      <c r="AU375" s="138" t="s">
        <v>90</v>
      </c>
      <c r="AY375" s="131" t="s">
        <v>134</v>
      </c>
      <c r="BK375" s="139">
        <f>SUM(BK376:BK412)</f>
        <v>0</v>
      </c>
    </row>
    <row r="376" spans="2:65" s="1" customFormat="1" ht="24.2" customHeight="1">
      <c r="B376" s="32"/>
      <c r="C376" s="142" t="s">
        <v>536</v>
      </c>
      <c r="D376" s="142" t="s">
        <v>137</v>
      </c>
      <c r="E376" s="143" t="s">
        <v>537</v>
      </c>
      <c r="F376" s="144" t="s">
        <v>538</v>
      </c>
      <c r="G376" s="145" t="s">
        <v>539</v>
      </c>
      <c r="H376" s="146">
        <v>1</v>
      </c>
      <c r="I376" s="147"/>
      <c r="J376" s="148">
        <f>ROUND(I376*H376,2)</f>
        <v>0</v>
      </c>
      <c r="K376" s="149"/>
      <c r="L376" s="32"/>
      <c r="M376" s="150" t="s">
        <v>1</v>
      </c>
      <c r="N376" s="151" t="s">
        <v>47</v>
      </c>
      <c r="P376" s="152">
        <f>O376*H376</f>
        <v>0</v>
      </c>
      <c r="Q376" s="152">
        <v>0</v>
      </c>
      <c r="R376" s="152">
        <f>Q376*H376</f>
        <v>0</v>
      </c>
      <c r="S376" s="152">
        <v>0</v>
      </c>
      <c r="T376" s="153">
        <f>S376*H376</f>
        <v>0</v>
      </c>
      <c r="AR376" s="154" t="s">
        <v>141</v>
      </c>
      <c r="AT376" s="154" t="s">
        <v>137</v>
      </c>
      <c r="AU376" s="154" t="s">
        <v>92</v>
      </c>
      <c r="AY376" s="16" t="s">
        <v>134</v>
      </c>
      <c r="BE376" s="92">
        <f>IF(N376="základní",J376,0)</f>
        <v>0</v>
      </c>
      <c r="BF376" s="92">
        <f>IF(N376="snížená",J376,0)</f>
        <v>0</v>
      </c>
      <c r="BG376" s="92">
        <f>IF(N376="zákl. přenesená",J376,0)</f>
        <v>0</v>
      </c>
      <c r="BH376" s="92">
        <f>IF(N376="sníž. přenesená",J376,0)</f>
        <v>0</v>
      </c>
      <c r="BI376" s="92">
        <f>IF(N376="nulová",J376,0)</f>
        <v>0</v>
      </c>
      <c r="BJ376" s="16" t="s">
        <v>90</v>
      </c>
      <c r="BK376" s="92">
        <f>ROUND(I376*H376,2)</f>
        <v>0</v>
      </c>
      <c r="BL376" s="16" t="s">
        <v>141</v>
      </c>
      <c r="BM376" s="154" t="s">
        <v>540</v>
      </c>
    </row>
    <row r="377" spans="2:65" s="1" customFormat="1" ht="19.5">
      <c r="B377" s="32"/>
      <c r="D377" s="155" t="s">
        <v>143</v>
      </c>
      <c r="F377" s="156" t="s">
        <v>538</v>
      </c>
      <c r="I377" s="157"/>
      <c r="L377" s="32"/>
      <c r="M377" s="158"/>
      <c r="T377" s="56"/>
      <c r="AT377" s="16" t="s">
        <v>143</v>
      </c>
      <c r="AU377" s="16" t="s">
        <v>92</v>
      </c>
    </row>
    <row r="378" spans="2:65" s="1" customFormat="1" ht="16.5" customHeight="1">
      <c r="B378" s="32"/>
      <c r="C378" s="142" t="s">
        <v>541</v>
      </c>
      <c r="D378" s="142" t="s">
        <v>137</v>
      </c>
      <c r="E378" s="143" t="s">
        <v>542</v>
      </c>
      <c r="F378" s="144" t="s">
        <v>543</v>
      </c>
      <c r="G378" s="145" t="s">
        <v>539</v>
      </c>
      <c r="H378" s="146">
        <v>1</v>
      </c>
      <c r="I378" s="147"/>
      <c r="J378" s="148">
        <f>ROUND(I378*H378,2)</f>
        <v>0</v>
      </c>
      <c r="K378" s="149"/>
      <c r="L378" s="32"/>
      <c r="M378" s="150" t="s">
        <v>1</v>
      </c>
      <c r="N378" s="151" t="s">
        <v>47</v>
      </c>
      <c r="P378" s="152">
        <f>O378*H378</f>
        <v>0</v>
      </c>
      <c r="Q378" s="152">
        <v>0</v>
      </c>
      <c r="R378" s="152">
        <f>Q378*H378</f>
        <v>0</v>
      </c>
      <c r="S378" s="152">
        <v>0</v>
      </c>
      <c r="T378" s="153">
        <f>S378*H378</f>
        <v>0</v>
      </c>
      <c r="AR378" s="154" t="s">
        <v>141</v>
      </c>
      <c r="AT378" s="154" t="s">
        <v>137</v>
      </c>
      <c r="AU378" s="154" t="s">
        <v>92</v>
      </c>
      <c r="AY378" s="16" t="s">
        <v>134</v>
      </c>
      <c r="BE378" s="92">
        <f>IF(N378="základní",J378,0)</f>
        <v>0</v>
      </c>
      <c r="BF378" s="92">
        <f>IF(N378="snížená",J378,0)</f>
        <v>0</v>
      </c>
      <c r="BG378" s="92">
        <f>IF(N378="zákl. přenesená",J378,0)</f>
        <v>0</v>
      </c>
      <c r="BH378" s="92">
        <f>IF(N378="sníž. přenesená",J378,0)</f>
        <v>0</v>
      </c>
      <c r="BI378" s="92">
        <f>IF(N378="nulová",J378,0)</f>
        <v>0</v>
      </c>
      <c r="BJ378" s="16" t="s">
        <v>90</v>
      </c>
      <c r="BK378" s="92">
        <f>ROUND(I378*H378,2)</f>
        <v>0</v>
      </c>
      <c r="BL378" s="16" t="s">
        <v>141</v>
      </c>
      <c r="BM378" s="154" t="s">
        <v>544</v>
      </c>
    </row>
    <row r="379" spans="2:65" s="1" customFormat="1" ht="11.25">
      <c r="B379" s="32"/>
      <c r="D379" s="155" t="s">
        <v>143</v>
      </c>
      <c r="F379" s="156" t="s">
        <v>543</v>
      </c>
      <c r="I379" s="157"/>
      <c r="L379" s="32"/>
      <c r="M379" s="158"/>
      <c r="T379" s="56"/>
      <c r="AT379" s="16" t="s">
        <v>143</v>
      </c>
      <c r="AU379" s="16" t="s">
        <v>92</v>
      </c>
    </row>
    <row r="380" spans="2:65" s="1" customFormat="1" ht="19.5">
      <c r="B380" s="32"/>
      <c r="D380" s="155" t="s">
        <v>144</v>
      </c>
      <c r="F380" s="159" t="s">
        <v>545</v>
      </c>
      <c r="I380" s="157"/>
      <c r="L380" s="32"/>
      <c r="M380" s="158"/>
      <c r="T380" s="56"/>
      <c r="AT380" s="16" t="s">
        <v>144</v>
      </c>
      <c r="AU380" s="16" t="s">
        <v>92</v>
      </c>
    </row>
    <row r="381" spans="2:65" s="1" customFormat="1" ht="24.2" customHeight="1">
      <c r="B381" s="32"/>
      <c r="C381" s="142" t="s">
        <v>546</v>
      </c>
      <c r="D381" s="142" t="s">
        <v>137</v>
      </c>
      <c r="E381" s="143" t="s">
        <v>547</v>
      </c>
      <c r="F381" s="144" t="s">
        <v>548</v>
      </c>
      <c r="G381" s="145" t="s">
        <v>153</v>
      </c>
      <c r="H381" s="146">
        <v>150</v>
      </c>
      <c r="I381" s="147"/>
      <c r="J381" s="148">
        <f>ROUND(I381*H381,2)</f>
        <v>0</v>
      </c>
      <c r="K381" s="149"/>
      <c r="L381" s="32"/>
      <c r="M381" s="150" t="s">
        <v>1</v>
      </c>
      <c r="N381" s="151" t="s">
        <v>47</v>
      </c>
      <c r="P381" s="152">
        <f>O381*H381</f>
        <v>0</v>
      </c>
      <c r="Q381" s="152">
        <v>0</v>
      </c>
      <c r="R381" s="152">
        <f>Q381*H381</f>
        <v>0</v>
      </c>
      <c r="S381" s="152">
        <v>0</v>
      </c>
      <c r="T381" s="153">
        <f>S381*H381</f>
        <v>0</v>
      </c>
      <c r="AR381" s="154" t="s">
        <v>465</v>
      </c>
      <c r="AT381" s="154" t="s">
        <v>137</v>
      </c>
      <c r="AU381" s="154" t="s">
        <v>92</v>
      </c>
      <c r="AY381" s="16" t="s">
        <v>134</v>
      </c>
      <c r="BE381" s="92">
        <f>IF(N381="základní",J381,0)</f>
        <v>0</v>
      </c>
      <c r="BF381" s="92">
        <f>IF(N381="snížená",J381,0)</f>
        <v>0</v>
      </c>
      <c r="BG381" s="92">
        <f>IF(N381="zákl. přenesená",J381,0)</f>
        <v>0</v>
      </c>
      <c r="BH381" s="92">
        <f>IF(N381="sníž. přenesená",J381,0)</f>
        <v>0</v>
      </c>
      <c r="BI381" s="92">
        <f>IF(N381="nulová",J381,0)</f>
        <v>0</v>
      </c>
      <c r="BJ381" s="16" t="s">
        <v>90</v>
      </c>
      <c r="BK381" s="92">
        <f>ROUND(I381*H381,2)</f>
        <v>0</v>
      </c>
      <c r="BL381" s="16" t="s">
        <v>465</v>
      </c>
      <c r="BM381" s="154" t="s">
        <v>549</v>
      </c>
    </row>
    <row r="382" spans="2:65" s="1" customFormat="1" ht="11.25">
      <c r="B382" s="32"/>
      <c r="D382" s="155" t="s">
        <v>143</v>
      </c>
      <c r="F382" s="156" t="s">
        <v>548</v>
      </c>
      <c r="I382" s="157"/>
      <c r="L382" s="32"/>
      <c r="M382" s="158"/>
      <c r="T382" s="56"/>
      <c r="AT382" s="16" t="s">
        <v>143</v>
      </c>
      <c r="AU382" s="16" t="s">
        <v>92</v>
      </c>
    </row>
    <row r="383" spans="2:65" s="1" customFormat="1" ht="19.5">
      <c r="B383" s="32"/>
      <c r="D383" s="155" t="s">
        <v>144</v>
      </c>
      <c r="F383" s="159" t="s">
        <v>467</v>
      </c>
      <c r="I383" s="157"/>
      <c r="L383" s="32"/>
      <c r="M383" s="158"/>
      <c r="T383" s="56"/>
      <c r="AT383" s="16" t="s">
        <v>144</v>
      </c>
      <c r="AU383" s="16" t="s">
        <v>92</v>
      </c>
    </row>
    <row r="384" spans="2:65" s="1" customFormat="1" ht="37.9" customHeight="1">
      <c r="B384" s="32"/>
      <c r="C384" s="142" t="s">
        <v>550</v>
      </c>
      <c r="D384" s="142" t="s">
        <v>137</v>
      </c>
      <c r="E384" s="143" t="s">
        <v>551</v>
      </c>
      <c r="F384" s="144" t="s">
        <v>552</v>
      </c>
      <c r="G384" s="145" t="s">
        <v>539</v>
      </c>
      <c r="H384" s="146">
        <v>1</v>
      </c>
      <c r="I384" s="147"/>
      <c r="J384" s="148">
        <f>ROUND(I384*H384,2)</f>
        <v>0</v>
      </c>
      <c r="K384" s="149"/>
      <c r="L384" s="32"/>
      <c r="M384" s="150" t="s">
        <v>1</v>
      </c>
      <c r="N384" s="151" t="s">
        <v>47</v>
      </c>
      <c r="P384" s="152">
        <f>O384*H384</f>
        <v>0</v>
      </c>
      <c r="Q384" s="152">
        <v>0</v>
      </c>
      <c r="R384" s="152">
        <f>Q384*H384</f>
        <v>0</v>
      </c>
      <c r="S384" s="152">
        <v>0</v>
      </c>
      <c r="T384" s="153">
        <f>S384*H384</f>
        <v>0</v>
      </c>
      <c r="AR384" s="154" t="s">
        <v>465</v>
      </c>
      <c r="AT384" s="154" t="s">
        <v>137</v>
      </c>
      <c r="AU384" s="154" t="s">
        <v>92</v>
      </c>
      <c r="AY384" s="16" t="s">
        <v>134</v>
      </c>
      <c r="BE384" s="92">
        <f>IF(N384="základní",J384,0)</f>
        <v>0</v>
      </c>
      <c r="BF384" s="92">
        <f>IF(N384="snížená",J384,0)</f>
        <v>0</v>
      </c>
      <c r="BG384" s="92">
        <f>IF(N384="zákl. přenesená",J384,0)</f>
        <v>0</v>
      </c>
      <c r="BH384" s="92">
        <f>IF(N384="sníž. přenesená",J384,0)</f>
        <v>0</v>
      </c>
      <c r="BI384" s="92">
        <f>IF(N384="nulová",J384,0)</f>
        <v>0</v>
      </c>
      <c r="BJ384" s="16" t="s">
        <v>90</v>
      </c>
      <c r="BK384" s="92">
        <f>ROUND(I384*H384,2)</f>
        <v>0</v>
      </c>
      <c r="BL384" s="16" t="s">
        <v>465</v>
      </c>
      <c r="BM384" s="154" t="s">
        <v>553</v>
      </c>
    </row>
    <row r="385" spans="2:65" s="1" customFormat="1" ht="19.5">
      <c r="B385" s="32"/>
      <c r="D385" s="155" t="s">
        <v>143</v>
      </c>
      <c r="F385" s="156" t="s">
        <v>552</v>
      </c>
      <c r="I385" s="157"/>
      <c r="L385" s="32"/>
      <c r="M385" s="158"/>
      <c r="T385" s="56"/>
      <c r="AT385" s="16" t="s">
        <v>143</v>
      </c>
      <c r="AU385" s="16" t="s">
        <v>92</v>
      </c>
    </row>
    <row r="386" spans="2:65" s="1" customFormat="1" ht="24.2" customHeight="1">
      <c r="B386" s="32"/>
      <c r="C386" s="142" t="s">
        <v>554</v>
      </c>
      <c r="D386" s="142" t="s">
        <v>137</v>
      </c>
      <c r="E386" s="143" t="s">
        <v>555</v>
      </c>
      <c r="F386" s="144" t="s">
        <v>556</v>
      </c>
      <c r="G386" s="145" t="s">
        <v>539</v>
      </c>
      <c r="H386" s="146">
        <v>1</v>
      </c>
      <c r="I386" s="147"/>
      <c r="J386" s="148">
        <f>ROUND(I386*H386,2)</f>
        <v>0</v>
      </c>
      <c r="K386" s="149"/>
      <c r="L386" s="32"/>
      <c r="M386" s="150" t="s">
        <v>1</v>
      </c>
      <c r="N386" s="151" t="s">
        <v>47</v>
      </c>
      <c r="P386" s="152">
        <f>O386*H386</f>
        <v>0</v>
      </c>
      <c r="Q386" s="152">
        <v>0</v>
      </c>
      <c r="R386" s="152">
        <f>Q386*H386</f>
        <v>0</v>
      </c>
      <c r="S386" s="152">
        <v>0</v>
      </c>
      <c r="T386" s="153">
        <f>S386*H386</f>
        <v>0</v>
      </c>
      <c r="AR386" s="154" t="s">
        <v>141</v>
      </c>
      <c r="AT386" s="154" t="s">
        <v>137</v>
      </c>
      <c r="AU386" s="154" t="s">
        <v>92</v>
      </c>
      <c r="AY386" s="16" t="s">
        <v>134</v>
      </c>
      <c r="BE386" s="92">
        <f>IF(N386="základní",J386,0)</f>
        <v>0</v>
      </c>
      <c r="BF386" s="92">
        <f>IF(N386="snížená",J386,0)</f>
        <v>0</v>
      </c>
      <c r="BG386" s="92">
        <f>IF(N386="zákl. přenesená",J386,0)</f>
        <v>0</v>
      </c>
      <c r="BH386" s="92">
        <f>IF(N386="sníž. přenesená",J386,0)</f>
        <v>0</v>
      </c>
      <c r="BI386" s="92">
        <f>IF(N386="nulová",J386,0)</f>
        <v>0</v>
      </c>
      <c r="BJ386" s="16" t="s">
        <v>90</v>
      </c>
      <c r="BK386" s="92">
        <f>ROUND(I386*H386,2)</f>
        <v>0</v>
      </c>
      <c r="BL386" s="16" t="s">
        <v>141</v>
      </c>
      <c r="BM386" s="154" t="s">
        <v>557</v>
      </c>
    </row>
    <row r="387" spans="2:65" s="1" customFormat="1" ht="19.5">
      <c r="B387" s="32"/>
      <c r="D387" s="155" t="s">
        <v>143</v>
      </c>
      <c r="F387" s="156" t="s">
        <v>556</v>
      </c>
      <c r="I387" s="157"/>
      <c r="L387" s="32"/>
      <c r="M387" s="158"/>
      <c r="T387" s="56"/>
      <c r="AT387" s="16" t="s">
        <v>143</v>
      </c>
      <c r="AU387" s="16" t="s">
        <v>92</v>
      </c>
    </row>
    <row r="388" spans="2:65" s="1" customFormat="1" ht="24.2" customHeight="1">
      <c r="B388" s="32"/>
      <c r="C388" s="142" t="s">
        <v>558</v>
      </c>
      <c r="D388" s="142" t="s">
        <v>137</v>
      </c>
      <c r="E388" s="143" t="s">
        <v>559</v>
      </c>
      <c r="F388" s="144" t="s">
        <v>560</v>
      </c>
      <c r="G388" s="145" t="s">
        <v>539</v>
      </c>
      <c r="H388" s="146">
        <v>1</v>
      </c>
      <c r="I388" s="147"/>
      <c r="J388" s="148">
        <f>ROUND(I388*H388,2)</f>
        <v>0</v>
      </c>
      <c r="K388" s="149"/>
      <c r="L388" s="32"/>
      <c r="M388" s="150" t="s">
        <v>1</v>
      </c>
      <c r="N388" s="151" t="s">
        <v>47</v>
      </c>
      <c r="P388" s="152">
        <f>O388*H388</f>
        <v>0</v>
      </c>
      <c r="Q388" s="152">
        <v>0</v>
      </c>
      <c r="R388" s="152">
        <f>Q388*H388</f>
        <v>0</v>
      </c>
      <c r="S388" s="152">
        <v>0</v>
      </c>
      <c r="T388" s="153">
        <f>S388*H388</f>
        <v>0</v>
      </c>
      <c r="AR388" s="154" t="s">
        <v>141</v>
      </c>
      <c r="AT388" s="154" t="s">
        <v>137</v>
      </c>
      <c r="AU388" s="154" t="s">
        <v>92</v>
      </c>
      <c r="AY388" s="16" t="s">
        <v>134</v>
      </c>
      <c r="BE388" s="92">
        <f>IF(N388="základní",J388,0)</f>
        <v>0</v>
      </c>
      <c r="BF388" s="92">
        <f>IF(N388="snížená",J388,0)</f>
        <v>0</v>
      </c>
      <c r="BG388" s="92">
        <f>IF(N388="zákl. přenesená",J388,0)</f>
        <v>0</v>
      </c>
      <c r="BH388" s="92">
        <f>IF(N388="sníž. přenesená",J388,0)</f>
        <v>0</v>
      </c>
      <c r="BI388" s="92">
        <f>IF(N388="nulová",J388,0)</f>
        <v>0</v>
      </c>
      <c r="BJ388" s="16" t="s">
        <v>90</v>
      </c>
      <c r="BK388" s="92">
        <f>ROUND(I388*H388,2)</f>
        <v>0</v>
      </c>
      <c r="BL388" s="16" t="s">
        <v>141</v>
      </c>
      <c r="BM388" s="154" t="s">
        <v>561</v>
      </c>
    </row>
    <row r="389" spans="2:65" s="1" customFormat="1" ht="11.25">
      <c r="B389" s="32"/>
      <c r="D389" s="155" t="s">
        <v>143</v>
      </c>
      <c r="F389" s="156" t="s">
        <v>560</v>
      </c>
      <c r="I389" s="157"/>
      <c r="L389" s="32"/>
      <c r="M389" s="158"/>
      <c r="T389" s="56"/>
      <c r="AT389" s="16" t="s">
        <v>143</v>
      </c>
      <c r="AU389" s="16" t="s">
        <v>92</v>
      </c>
    </row>
    <row r="390" spans="2:65" s="1" customFormat="1" ht="24.2" customHeight="1">
      <c r="B390" s="32"/>
      <c r="C390" s="142" t="s">
        <v>562</v>
      </c>
      <c r="D390" s="142" t="s">
        <v>137</v>
      </c>
      <c r="E390" s="143" t="s">
        <v>563</v>
      </c>
      <c r="F390" s="144" t="s">
        <v>564</v>
      </c>
      <c r="G390" s="145" t="s">
        <v>539</v>
      </c>
      <c r="H390" s="146">
        <v>1</v>
      </c>
      <c r="I390" s="147"/>
      <c r="J390" s="148">
        <f>ROUND(I390*H390,2)</f>
        <v>0</v>
      </c>
      <c r="K390" s="149"/>
      <c r="L390" s="32"/>
      <c r="M390" s="150" t="s">
        <v>1</v>
      </c>
      <c r="N390" s="151" t="s">
        <v>47</v>
      </c>
      <c r="P390" s="152">
        <f>O390*H390</f>
        <v>0</v>
      </c>
      <c r="Q390" s="152">
        <v>0</v>
      </c>
      <c r="R390" s="152">
        <f>Q390*H390</f>
        <v>0</v>
      </c>
      <c r="S390" s="152">
        <v>0</v>
      </c>
      <c r="T390" s="153">
        <f>S390*H390</f>
        <v>0</v>
      </c>
      <c r="AR390" s="154" t="s">
        <v>141</v>
      </c>
      <c r="AT390" s="154" t="s">
        <v>137</v>
      </c>
      <c r="AU390" s="154" t="s">
        <v>92</v>
      </c>
      <c r="AY390" s="16" t="s">
        <v>134</v>
      </c>
      <c r="BE390" s="92">
        <f>IF(N390="základní",J390,0)</f>
        <v>0</v>
      </c>
      <c r="BF390" s="92">
        <f>IF(N390="snížená",J390,0)</f>
        <v>0</v>
      </c>
      <c r="BG390" s="92">
        <f>IF(N390="zákl. přenesená",J390,0)</f>
        <v>0</v>
      </c>
      <c r="BH390" s="92">
        <f>IF(N390="sníž. přenesená",J390,0)</f>
        <v>0</v>
      </c>
      <c r="BI390" s="92">
        <f>IF(N390="nulová",J390,0)</f>
        <v>0</v>
      </c>
      <c r="BJ390" s="16" t="s">
        <v>90</v>
      </c>
      <c r="BK390" s="92">
        <f>ROUND(I390*H390,2)</f>
        <v>0</v>
      </c>
      <c r="BL390" s="16" t="s">
        <v>141</v>
      </c>
      <c r="BM390" s="154" t="s">
        <v>565</v>
      </c>
    </row>
    <row r="391" spans="2:65" s="1" customFormat="1" ht="19.5">
      <c r="B391" s="32"/>
      <c r="D391" s="155" t="s">
        <v>143</v>
      </c>
      <c r="F391" s="156" t="s">
        <v>564</v>
      </c>
      <c r="I391" s="157"/>
      <c r="L391" s="32"/>
      <c r="M391" s="158"/>
      <c r="T391" s="56"/>
      <c r="AT391" s="16" t="s">
        <v>143</v>
      </c>
      <c r="AU391" s="16" t="s">
        <v>92</v>
      </c>
    </row>
    <row r="392" spans="2:65" s="1" customFormat="1" ht="16.5" customHeight="1">
      <c r="B392" s="32"/>
      <c r="C392" s="142" t="s">
        <v>566</v>
      </c>
      <c r="D392" s="142" t="s">
        <v>137</v>
      </c>
      <c r="E392" s="143" t="s">
        <v>567</v>
      </c>
      <c r="F392" s="144" t="s">
        <v>568</v>
      </c>
      <c r="G392" s="145" t="s">
        <v>539</v>
      </c>
      <c r="H392" s="146">
        <v>1</v>
      </c>
      <c r="I392" s="147"/>
      <c r="J392" s="148">
        <f>ROUND(I392*H392,2)</f>
        <v>0</v>
      </c>
      <c r="K392" s="149"/>
      <c r="L392" s="32"/>
      <c r="M392" s="150" t="s">
        <v>1</v>
      </c>
      <c r="N392" s="151" t="s">
        <v>47</v>
      </c>
      <c r="P392" s="152">
        <f>O392*H392</f>
        <v>0</v>
      </c>
      <c r="Q392" s="152">
        <v>0</v>
      </c>
      <c r="R392" s="152">
        <f>Q392*H392</f>
        <v>0</v>
      </c>
      <c r="S392" s="152">
        <v>0</v>
      </c>
      <c r="T392" s="153">
        <f>S392*H392</f>
        <v>0</v>
      </c>
      <c r="AR392" s="154" t="s">
        <v>141</v>
      </c>
      <c r="AT392" s="154" t="s">
        <v>137</v>
      </c>
      <c r="AU392" s="154" t="s">
        <v>92</v>
      </c>
      <c r="AY392" s="16" t="s">
        <v>134</v>
      </c>
      <c r="BE392" s="92">
        <f>IF(N392="základní",J392,0)</f>
        <v>0</v>
      </c>
      <c r="BF392" s="92">
        <f>IF(N392="snížená",J392,0)</f>
        <v>0</v>
      </c>
      <c r="BG392" s="92">
        <f>IF(N392="zákl. přenesená",J392,0)</f>
        <v>0</v>
      </c>
      <c r="BH392" s="92">
        <f>IF(N392="sníž. přenesená",J392,0)</f>
        <v>0</v>
      </c>
      <c r="BI392" s="92">
        <f>IF(N392="nulová",J392,0)</f>
        <v>0</v>
      </c>
      <c r="BJ392" s="16" t="s">
        <v>90</v>
      </c>
      <c r="BK392" s="92">
        <f>ROUND(I392*H392,2)</f>
        <v>0</v>
      </c>
      <c r="BL392" s="16" t="s">
        <v>141</v>
      </c>
      <c r="BM392" s="154" t="s">
        <v>569</v>
      </c>
    </row>
    <row r="393" spans="2:65" s="1" customFormat="1" ht="11.25">
      <c r="B393" s="32"/>
      <c r="D393" s="155" t="s">
        <v>143</v>
      </c>
      <c r="F393" s="156" t="s">
        <v>568</v>
      </c>
      <c r="I393" s="157"/>
      <c r="L393" s="32"/>
      <c r="M393" s="158"/>
      <c r="T393" s="56"/>
      <c r="AT393" s="16" t="s">
        <v>143</v>
      </c>
      <c r="AU393" s="16" t="s">
        <v>92</v>
      </c>
    </row>
    <row r="394" spans="2:65" s="1" customFormat="1" ht="24.2" customHeight="1">
      <c r="B394" s="32"/>
      <c r="C394" s="142" t="s">
        <v>570</v>
      </c>
      <c r="D394" s="142" t="s">
        <v>137</v>
      </c>
      <c r="E394" s="143" t="s">
        <v>571</v>
      </c>
      <c r="F394" s="144" t="s">
        <v>572</v>
      </c>
      <c r="G394" s="145" t="s">
        <v>292</v>
      </c>
      <c r="H394" s="146">
        <v>10</v>
      </c>
      <c r="I394" s="147"/>
      <c r="J394" s="148">
        <f>ROUND(I394*H394,2)</f>
        <v>0</v>
      </c>
      <c r="K394" s="149"/>
      <c r="L394" s="32"/>
      <c r="M394" s="150" t="s">
        <v>1</v>
      </c>
      <c r="N394" s="151" t="s">
        <v>47</v>
      </c>
      <c r="P394" s="152">
        <f>O394*H394</f>
        <v>0</v>
      </c>
      <c r="Q394" s="152">
        <v>9.9000000000000008E-3</v>
      </c>
      <c r="R394" s="152">
        <f>Q394*H394</f>
        <v>9.9000000000000005E-2</v>
      </c>
      <c r="S394" s="152">
        <v>0</v>
      </c>
      <c r="T394" s="153">
        <f>S394*H394</f>
        <v>0</v>
      </c>
      <c r="AR394" s="154" t="s">
        <v>458</v>
      </c>
      <c r="AT394" s="154" t="s">
        <v>137</v>
      </c>
      <c r="AU394" s="154" t="s">
        <v>92</v>
      </c>
      <c r="AY394" s="16" t="s">
        <v>134</v>
      </c>
      <c r="BE394" s="92">
        <f>IF(N394="základní",J394,0)</f>
        <v>0</v>
      </c>
      <c r="BF394" s="92">
        <f>IF(N394="snížená",J394,0)</f>
        <v>0</v>
      </c>
      <c r="BG394" s="92">
        <f>IF(N394="zákl. přenesená",J394,0)</f>
        <v>0</v>
      </c>
      <c r="BH394" s="92">
        <f>IF(N394="sníž. přenesená",J394,0)</f>
        <v>0</v>
      </c>
      <c r="BI394" s="92">
        <f>IF(N394="nulová",J394,0)</f>
        <v>0</v>
      </c>
      <c r="BJ394" s="16" t="s">
        <v>90</v>
      </c>
      <c r="BK394" s="92">
        <f>ROUND(I394*H394,2)</f>
        <v>0</v>
      </c>
      <c r="BL394" s="16" t="s">
        <v>458</v>
      </c>
      <c r="BM394" s="154" t="s">
        <v>573</v>
      </c>
    </row>
    <row r="395" spans="2:65" s="1" customFormat="1" ht="11.25">
      <c r="B395" s="32"/>
      <c r="D395" s="155" t="s">
        <v>143</v>
      </c>
      <c r="F395" s="156" t="s">
        <v>572</v>
      </c>
      <c r="I395" s="157"/>
      <c r="L395" s="32"/>
      <c r="M395" s="158"/>
      <c r="T395" s="56"/>
      <c r="AT395" s="16" t="s">
        <v>143</v>
      </c>
      <c r="AU395" s="16" t="s">
        <v>92</v>
      </c>
    </row>
    <row r="396" spans="2:65" s="1" customFormat="1" ht="21.75" customHeight="1">
      <c r="B396" s="32"/>
      <c r="C396" s="142" t="s">
        <v>574</v>
      </c>
      <c r="D396" s="142" t="s">
        <v>137</v>
      </c>
      <c r="E396" s="143" t="s">
        <v>575</v>
      </c>
      <c r="F396" s="144" t="s">
        <v>576</v>
      </c>
      <c r="G396" s="145" t="s">
        <v>539</v>
      </c>
      <c r="H396" s="146">
        <v>1</v>
      </c>
      <c r="I396" s="147"/>
      <c r="J396" s="148">
        <f>ROUND(I396*H396,2)</f>
        <v>0</v>
      </c>
      <c r="K396" s="149"/>
      <c r="L396" s="32"/>
      <c r="M396" s="150" t="s">
        <v>1</v>
      </c>
      <c r="N396" s="151" t="s">
        <v>47</v>
      </c>
      <c r="P396" s="152">
        <f>O396*H396</f>
        <v>0</v>
      </c>
      <c r="Q396" s="152">
        <v>0</v>
      </c>
      <c r="R396" s="152">
        <f>Q396*H396</f>
        <v>0</v>
      </c>
      <c r="S396" s="152">
        <v>0</v>
      </c>
      <c r="T396" s="153">
        <f>S396*H396</f>
        <v>0</v>
      </c>
      <c r="AR396" s="154" t="s">
        <v>141</v>
      </c>
      <c r="AT396" s="154" t="s">
        <v>137</v>
      </c>
      <c r="AU396" s="154" t="s">
        <v>92</v>
      </c>
      <c r="AY396" s="16" t="s">
        <v>134</v>
      </c>
      <c r="BE396" s="92">
        <f>IF(N396="základní",J396,0)</f>
        <v>0</v>
      </c>
      <c r="BF396" s="92">
        <f>IF(N396="snížená",J396,0)</f>
        <v>0</v>
      </c>
      <c r="BG396" s="92">
        <f>IF(N396="zákl. přenesená",J396,0)</f>
        <v>0</v>
      </c>
      <c r="BH396" s="92">
        <f>IF(N396="sníž. přenesená",J396,0)</f>
        <v>0</v>
      </c>
      <c r="BI396" s="92">
        <f>IF(N396="nulová",J396,0)</f>
        <v>0</v>
      </c>
      <c r="BJ396" s="16" t="s">
        <v>90</v>
      </c>
      <c r="BK396" s="92">
        <f>ROUND(I396*H396,2)</f>
        <v>0</v>
      </c>
      <c r="BL396" s="16" t="s">
        <v>141</v>
      </c>
      <c r="BM396" s="154" t="s">
        <v>577</v>
      </c>
    </row>
    <row r="397" spans="2:65" s="1" customFormat="1" ht="11.25">
      <c r="B397" s="32"/>
      <c r="D397" s="155" t="s">
        <v>143</v>
      </c>
      <c r="F397" s="156" t="s">
        <v>576</v>
      </c>
      <c r="I397" s="157"/>
      <c r="L397" s="32"/>
      <c r="M397" s="158"/>
      <c r="T397" s="56"/>
      <c r="AT397" s="16" t="s">
        <v>143</v>
      </c>
      <c r="AU397" s="16" t="s">
        <v>92</v>
      </c>
    </row>
    <row r="398" spans="2:65" s="1" customFormat="1" ht="24.2" customHeight="1">
      <c r="B398" s="32"/>
      <c r="C398" s="142" t="s">
        <v>578</v>
      </c>
      <c r="D398" s="142" t="s">
        <v>137</v>
      </c>
      <c r="E398" s="143" t="s">
        <v>579</v>
      </c>
      <c r="F398" s="144" t="s">
        <v>580</v>
      </c>
      <c r="G398" s="145" t="s">
        <v>292</v>
      </c>
      <c r="H398" s="146">
        <v>2</v>
      </c>
      <c r="I398" s="147"/>
      <c r="J398" s="148">
        <f>ROUND(I398*H398,2)</f>
        <v>0</v>
      </c>
      <c r="K398" s="149"/>
      <c r="L398" s="32"/>
      <c r="M398" s="150" t="s">
        <v>1</v>
      </c>
      <c r="N398" s="151" t="s">
        <v>47</v>
      </c>
      <c r="P398" s="152">
        <f>O398*H398</f>
        <v>0</v>
      </c>
      <c r="Q398" s="152">
        <v>0</v>
      </c>
      <c r="R398" s="152">
        <f>Q398*H398</f>
        <v>0</v>
      </c>
      <c r="S398" s="152">
        <v>0</v>
      </c>
      <c r="T398" s="153">
        <f>S398*H398</f>
        <v>0</v>
      </c>
      <c r="AR398" s="154" t="s">
        <v>465</v>
      </c>
      <c r="AT398" s="154" t="s">
        <v>137</v>
      </c>
      <c r="AU398" s="154" t="s">
        <v>92</v>
      </c>
      <c r="AY398" s="16" t="s">
        <v>134</v>
      </c>
      <c r="BE398" s="92">
        <f>IF(N398="základní",J398,0)</f>
        <v>0</v>
      </c>
      <c r="BF398" s="92">
        <f>IF(N398="snížená",J398,0)</f>
        <v>0</v>
      </c>
      <c r="BG398" s="92">
        <f>IF(N398="zákl. přenesená",J398,0)</f>
        <v>0</v>
      </c>
      <c r="BH398" s="92">
        <f>IF(N398="sníž. přenesená",J398,0)</f>
        <v>0</v>
      </c>
      <c r="BI398" s="92">
        <f>IF(N398="nulová",J398,0)</f>
        <v>0</v>
      </c>
      <c r="BJ398" s="16" t="s">
        <v>90</v>
      </c>
      <c r="BK398" s="92">
        <f>ROUND(I398*H398,2)</f>
        <v>0</v>
      </c>
      <c r="BL398" s="16" t="s">
        <v>465</v>
      </c>
      <c r="BM398" s="154" t="s">
        <v>581</v>
      </c>
    </row>
    <row r="399" spans="2:65" s="1" customFormat="1" ht="19.5">
      <c r="B399" s="32"/>
      <c r="D399" s="155" t="s">
        <v>143</v>
      </c>
      <c r="F399" s="156" t="s">
        <v>580</v>
      </c>
      <c r="I399" s="157"/>
      <c r="L399" s="32"/>
      <c r="M399" s="158"/>
      <c r="T399" s="56"/>
      <c r="AT399" s="16" t="s">
        <v>143</v>
      </c>
      <c r="AU399" s="16" t="s">
        <v>92</v>
      </c>
    </row>
    <row r="400" spans="2:65" s="1" customFormat="1" ht="19.5">
      <c r="B400" s="32"/>
      <c r="D400" s="155" t="s">
        <v>144</v>
      </c>
      <c r="F400" s="159" t="s">
        <v>467</v>
      </c>
      <c r="I400" s="157"/>
      <c r="L400" s="32"/>
      <c r="M400" s="158"/>
      <c r="T400" s="56"/>
      <c r="AT400" s="16" t="s">
        <v>144</v>
      </c>
      <c r="AU400" s="16" t="s">
        <v>92</v>
      </c>
    </row>
    <row r="401" spans="2:65" s="1" customFormat="1" ht="24.2" customHeight="1">
      <c r="B401" s="32"/>
      <c r="C401" s="142" t="s">
        <v>582</v>
      </c>
      <c r="D401" s="142" t="s">
        <v>137</v>
      </c>
      <c r="E401" s="143" t="s">
        <v>583</v>
      </c>
      <c r="F401" s="144" t="s">
        <v>584</v>
      </c>
      <c r="G401" s="145" t="s">
        <v>153</v>
      </c>
      <c r="H401" s="146">
        <v>50</v>
      </c>
      <c r="I401" s="147"/>
      <c r="J401" s="148">
        <f>ROUND(I401*H401,2)</f>
        <v>0</v>
      </c>
      <c r="K401" s="149"/>
      <c r="L401" s="32"/>
      <c r="M401" s="150" t="s">
        <v>1</v>
      </c>
      <c r="N401" s="151" t="s">
        <v>47</v>
      </c>
      <c r="P401" s="152">
        <f>O401*H401</f>
        <v>0</v>
      </c>
      <c r="Q401" s="152">
        <v>0</v>
      </c>
      <c r="R401" s="152">
        <f>Q401*H401</f>
        <v>0</v>
      </c>
      <c r="S401" s="152">
        <v>0</v>
      </c>
      <c r="T401" s="153">
        <f>S401*H401</f>
        <v>0</v>
      </c>
      <c r="AR401" s="154" t="s">
        <v>465</v>
      </c>
      <c r="AT401" s="154" t="s">
        <v>137</v>
      </c>
      <c r="AU401" s="154" t="s">
        <v>92</v>
      </c>
      <c r="AY401" s="16" t="s">
        <v>134</v>
      </c>
      <c r="BE401" s="92">
        <f>IF(N401="základní",J401,0)</f>
        <v>0</v>
      </c>
      <c r="BF401" s="92">
        <f>IF(N401="snížená",J401,0)</f>
        <v>0</v>
      </c>
      <c r="BG401" s="92">
        <f>IF(N401="zákl. přenesená",J401,0)</f>
        <v>0</v>
      </c>
      <c r="BH401" s="92">
        <f>IF(N401="sníž. přenesená",J401,0)</f>
        <v>0</v>
      </c>
      <c r="BI401" s="92">
        <f>IF(N401="nulová",J401,0)</f>
        <v>0</v>
      </c>
      <c r="BJ401" s="16" t="s">
        <v>90</v>
      </c>
      <c r="BK401" s="92">
        <f>ROUND(I401*H401,2)</f>
        <v>0</v>
      </c>
      <c r="BL401" s="16" t="s">
        <v>465</v>
      </c>
      <c r="BM401" s="154" t="s">
        <v>585</v>
      </c>
    </row>
    <row r="402" spans="2:65" s="1" customFormat="1" ht="19.5">
      <c r="B402" s="32"/>
      <c r="D402" s="155" t="s">
        <v>143</v>
      </c>
      <c r="F402" s="156" t="s">
        <v>584</v>
      </c>
      <c r="I402" s="157"/>
      <c r="L402" s="32"/>
      <c r="M402" s="158"/>
      <c r="T402" s="56"/>
      <c r="AT402" s="16" t="s">
        <v>143</v>
      </c>
      <c r="AU402" s="16" t="s">
        <v>92</v>
      </c>
    </row>
    <row r="403" spans="2:65" s="1" customFormat="1" ht="19.5">
      <c r="B403" s="32"/>
      <c r="D403" s="155" t="s">
        <v>144</v>
      </c>
      <c r="F403" s="159" t="s">
        <v>467</v>
      </c>
      <c r="I403" s="157"/>
      <c r="L403" s="32"/>
      <c r="M403" s="158"/>
      <c r="T403" s="56"/>
      <c r="AT403" s="16" t="s">
        <v>144</v>
      </c>
      <c r="AU403" s="16" t="s">
        <v>92</v>
      </c>
    </row>
    <row r="404" spans="2:65" s="1" customFormat="1" ht="24.2" customHeight="1">
      <c r="B404" s="32"/>
      <c r="C404" s="142" t="s">
        <v>586</v>
      </c>
      <c r="D404" s="142" t="s">
        <v>137</v>
      </c>
      <c r="E404" s="143" t="s">
        <v>587</v>
      </c>
      <c r="F404" s="144" t="s">
        <v>588</v>
      </c>
      <c r="G404" s="145" t="s">
        <v>219</v>
      </c>
      <c r="H404" s="146">
        <v>20</v>
      </c>
      <c r="I404" s="147"/>
      <c r="J404" s="148">
        <f>ROUND(I404*H404,2)</f>
        <v>0</v>
      </c>
      <c r="K404" s="149"/>
      <c r="L404" s="32"/>
      <c r="M404" s="150" t="s">
        <v>1</v>
      </c>
      <c r="N404" s="151" t="s">
        <v>47</v>
      </c>
      <c r="P404" s="152">
        <f>O404*H404</f>
        <v>0</v>
      </c>
      <c r="Q404" s="152">
        <v>0</v>
      </c>
      <c r="R404" s="152">
        <f>Q404*H404</f>
        <v>0</v>
      </c>
      <c r="S404" s="152">
        <v>0</v>
      </c>
      <c r="T404" s="153">
        <f>S404*H404</f>
        <v>0</v>
      </c>
      <c r="AR404" s="154" t="s">
        <v>465</v>
      </c>
      <c r="AT404" s="154" t="s">
        <v>137</v>
      </c>
      <c r="AU404" s="154" t="s">
        <v>92</v>
      </c>
      <c r="AY404" s="16" t="s">
        <v>134</v>
      </c>
      <c r="BE404" s="92">
        <f>IF(N404="základní",J404,0)</f>
        <v>0</v>
      </c>
      <c r="BF404" s="92">
        <f>IF(N404="snížená",J404,0)</f>
        <v>0</v>
      </c>
      <c r="BG404" s="92">
        <f>IF(N404="zákl. přenesená",J404,0)</f>
        <v>0</v>
      </c>
      <c r="BH404" s="92">
        <f>IF(N404="sníž. přenesená",J404,0)</f>
        <v>0</v>
      </c>
      <c r="BI404" s="92">
        <f>IF(N404="nulová",J404,0)</f>
        <v>0</v>
      </c>
      <c r="BJ404" s="16" t="s">
        <v>90</v>
      </c>
      <c r="BK404" s="92">
        <f>ROUND(I404*H404,2)</f>
        <v>0</v>
      </c>
      <c r="BL404" s="16" t="s">
        <v>465</v>
      </c>
      <c r="BM404" s="154" t="s">
        <v>589</v>
      </c>
    </row>
    <row r="405" spans="2:65" s="1" customFormat="1" ht="19.5">
      <c r="B405" s="32"/>
      <c r="D405" s="155" t="s">
        <v>143</v>
      </c>
      <c r="F405" s="156" t="s">
        <v>590</v>
      </c>
      <c r="I405" s="157"/>
      <c r="L405" s="32"/>
      <c r="M405" s="158"/>
      <c r="T405" s="56"/>
      <c r="AT405" s="16" t="s">
        <v>143</v>
      </c>
      <c r="AU405" s="16" t="s">
        <v>92</v>
      </c>
    </row>
    <row r="406" spans="2:65" s="1" customFormat="1" ht="19.5">
      <c r="B406" s="32"/>
      <c r="D406" s="155" t="s">
        <v>144</v>
      </c>
      <c r="F406" s="159" t="s">
        <v>467</v>
      </c>
      <c r="I406" s="157"/>
      <c r="L406" s="32"/>
      <c r="M406" s="158"/>
      <c r="T406" s="56"/>
      <c r="AT406" s="16" t="s">
        <v>144</v>
      </c>
      <c r="AU406" s="16" t="s">
        <v>92</v>
      </c>
    </row>
    <row r="407" spans="2:65" s="1" customFormat="1" ht="16.5" customHeight="1">
      <c r="B407" s="32"/>
      <c r="C407" s="142" t="s">
        <v>591</v>
      </c>
      <c r="D407" s="142" t="s">
        <v>137</v>
      </c>
      <c r="E407" s="143" t="s">
        <v>592</v>
      </c>
      <c r="F407" s="144" t="s">
        <v>593</v>
      </c>
      <c r="G407" s="145" t="s">
        <v>539</v>
      </c>
      <c r="H407" s="146">
        <v>1</v>
      </c>
      <c r="I407" s="147"/>
      <c r="J407" s="148">
        <f>ROUND(I407*H407,2)</f>
        <v>0</v>
      </c>
      <c r="K407" s="149"/>
      <c r="L407" s="32"/>
      <c r="M407" s="150" t="s">
        <v>1</v>
      </c>
      <c r="N407" s="151" t="s">
        <v>47</v>
      </c>
      <c r="P407" s="152">
        <f>O407*H407</f>
        <v>0</v>
      </c>
      <c r="Q407" s="152">
        <v>0</v>
      </c>
      <c r="R407" s="152">
        <f>Q407*H407</f>
        <v>0</v>
      </c>
      <c r="S407" s="152">
        <v>0</v>
      </c>
      <c r="T407" s="153">
        <f>S407*H407</f>
        <v>0</v>
      </c>
      <c r="AR407" s="154" t="s">
        <v>141</v>
      </c>
      <c r="AT407" s="154" t="s">
        <v>137</v>
      </c>
      <c r="AU407" s="154" t="s">
        <v>92</v>
      </c>
      <c r="AY407" s="16" t="s">
        <v>134</v>
      </c>
      <c r="BE407" s="92">
        <f>IF(N407="základní",J407,0)</f>
        <v>0</v>
      </c>
      <c r="BF407" s="92">
        <f>IF(N407="snížená",J407,0)</f>
        <v>0</v>
      </c>
      <c r="BG407" s="92">
        <f>IF(N407="zákl. přenesená",J407,0)</f>
        <v>0</v>
      </c>
      <c r="BH407" s="92">
        <f>IF(N407="sníž. přenesená",J407,0)</f>
        <v>0</v>
      </c>
      <c r="BI407" s="92">
        <f>IF(N407="nulová",J407,0)</f>
        <v>0</v>
      </c>
      <c r="BJ407" s="16" t="s">
        <v>90</v>
      </c>
      <c r="BK407" s="92">
        <f>ROUND(I407*H407,2)</f>
        <v>0</v>
      </c>
      <c r="BL407" s="16" t="s">
        <v>141</v>
      </c>
      <c r="BM407" s="154" t="s">
        <v>594</v>
      </c>
    </row>
    <row r="408" spans="2:65" s="1" customFormat="1" ht="11.25">
      <c r="B408" s="32"/>
      <c r="D408" s="155" t="s">
        <v>143</v>
      </c>
      <c r="F408" s="156" t="s">
        <v>593</v>
      </c>
      <c r="I408" s="157"/>
      <c r="L408" s="32"/>
      <c r="M408" s="158"/>
      <c r="T408" s="56"/>
      <c r="AT408" s="16" t="s">
        <v>143</v>
      </c>
      <c r="AU408" s="16" t="s">
        <v>92</v>
      </c>
    </row>
    <row r="409" spans="2:65" s="1" customFormat="1" ht="16.5" customHeight="1">
      <c r="B409" s="32"/>
      <c r="C409" s="142" t="s">
        <v>595</v>
      </c>
      <c r="D409" s="142" t="s">
        <v>137</v>
      </c>
      <c r="E409" s="143" t="s">
        <v>596</v>
      </c>
      <c r="F409" s="144" t="s">
        <v>597</v>
      </c>
      <c r="G409" s="145" t="s">
        <v>539</v>
      </c>
      <c r="H409" s="146">
        <v>1</v>
      </c>
      <c r="I409" s="147"/>
      <c r="J409" s="148">
        <f>ROUND(I409*H409,2)</f>
        <v>0</v>
      </c>
      <c r="K409" s="149"/>
      <c r="L409" s="32"/>
      <c r="M409" s="150" t="s">
        <v>1</v>
      </c>
      <c r="N409" s="151" t="s">
        <v>47</v>
      </c>
      <c r="P409" s="152">
        <f>O409*H409</f>
        <v>0</v>
      </c>
      <c r="Q409" s="152">
        <v>0</v>
      </c>
      <c r="R409" s="152">
        <f>Q409*H409</f>
        <v>0</v>
      </c>
      <c r="S409" s="152">
        <v>0</v>
      </c>
      <c r="T409" s="153">
        <f>S409*H409</f>
        <v>0</v>
      </c>
      <c r="AR409" s="154" t="s">
        <v>141</v>
      </c>
      <c r="AT409" s="154" t="s">
        <v>137</v>
      </c>
      <c r="AU409" s="154" t="s">
        <v>92</v>
      </c>
      <c r="AY409" s="16" t="s">
        <v>134</v>
      </c>
      <c r="BE409" s="92">
        <f>IF(N409="základní",J409,0)</f>
        <v>0</v>
      </c>
      <c r="BF409" s="92">
        <f>IF(N409="snížená",J409,0)</f>
        <v>0</v>
      </c>
      <c r="BG409" s="92">
        <f>IF(N409="zákl. přenesená",J409,0)</f>
        <v>0</v>
      </c>
      <c r="BH409" s="92">
        <f>IF(N409="sníž. přenesená",J409,0)</f>
        <v>0</v>
      </c>
      <c r="BI409" s="92">
        <f>IF(N409="nulová",J409,0)</f>
        <v>0</v>
      </c>
      <c r="BJ409" s="16" t="s">
        <v>90</v>
      </c>
      <c r="BK409" s="92">
        <f>ROUND(I409*H409,2)</f>
        <v>0</v>
      </c>
      <c r="BL409" s="16" t="s">
        <v>141</v>
      </c>
      <c r="BM409" s="154" t="s">
        <v>598</v>
      </c>
    </row>
    <row r="410" spans="2:65" s="1" customFormat="1" ht="11.25">
      <c r="B410" s="32"/>
      <c r="D410" s="155" t="s">
        <v>143</v>
      </c>
      <c r="F410" s="156" t="s">
        <v>597</v>
      </c>
      <c r="I410" s="157"/>
      <c r="L410" s="32"/>
      <c r="M410" s="158"/>
      <c r="T410" s="56"/>
      <c r="AT410" s="16" t="s">
        <v>143</v>
      </c>
      <c r="AU410" s="16" t="s">
        <v>92</v>
      </c>
    </row>
    <row r="411" spans="2:65" s="1" customFormat="1" ht="16.5" customHeight="1">
      <c r="B411" s="32"/>
      <c r="C411" s="142" t="s">
        <v>599</v>
      </c>
      <c r="D411" s="142" t="s">
        <v>137</v>
      </c>
      <c r="E411" s="143" t="s">
        <v>600</v>
      </c>
      <c r="F411" s="144" t="s">
        <v>601</v>
      </c>
      <c r="G411" s="145" t="s">
        <v>153</v>
      </c>
      <c r="H411" s="146">
        <v>5</v>
      </c>
      <c r="I411" s="147"/>
      <c r="J411" s="148">
        <f>ROUND(I411*H411,2)</f>
        <v>0</v>
      </c>
      <c r="K411" s="149"/>
      <c r="L411" s="32"/>
      <c r="M411" s="150" t="s">
        <v>1</v>
      </c>
      <c r="N411" s="151" t="s">
        <v>47</v>
      </c>
      <c r="P411" s="152">
        <f>O411*H411</f>
        <v>0</v>
      </c>
      <c r="Q411" s="152">
        <v>0</v>
      </c>
      <c r="R411" s="152">
        <f>Q411*H411</f>
        <v>0</v>
      </c>
      <c r="S411" s="152">
        <v>0</v>
      </c>
      <c r="T411" s="153">
        <f>S411*H411</f>
        <v>0</v>
      </c>
      <c r="AR411" s="154" t="s">
        <v>141</v>
      </c>
      <c r="AT411" s="154" t="s">
        <v>137</v>
      </c>
      <c r="AU411" s="154" t="s">
        <v>92</v>
      </c>
      <c r="AY411" s="16" t="s">
        <v>134</v>
      </c>
      <c r="BE411" s="92">
        <f>IF(N411="základní",J411,0)</f>
        <v>0</v>
      </c>
      <c r="BF411" s="92">
        <f>IF(N411="snížená",J411,0)</f>
        <v>0</v>
      </c>
      <c r="BG411" s="92">
        <f>IF(N411="zákl. přenesená",J411,0)</f>
        <v>0</v>
      </c>
      <c r="BH411" s="92">
        <f>IF(N411="sníž. přenesená",J411,0)</f>
        <v>0</v>
      </c>
      <c r="BI411" s="92">
        <f>IF(N411="nulová",J411,0)</f>
        <v>0</v>
      </c>
      <c r="BJ411" s="16" t="s">
        <v>90</v>
      </c>
      <c r="BK411" s="92">
        <f>ROUND(I411*H411,2)</f>
        <v>0</v>
      </c>
      <c r="BL411" s="16" t="s">
        <v>141</v>
      </c>
      <c r="BM411" s="154" t="s">
        <v>602</v>
      </c>
    </row>
    <row r="412" spans="2:65" s="1" customFormat="1" ht="11.25">
      <c r="B412" s="32"/>
      <c r="D412" s="155" t="s">
        <v>143</v>
      </c>
      <c r="F412" s="156" t="s">
        <v>601</v>
      </c>
      <c r="I412" s="157"/>
      <c r="L412" s="32"/>
      <c r="M412" s="158"/>
      <c r="T412" s="56"/>
      <c r="AT412" s="16" t="s">
        <v>143</v>
      </c>
      <c r="AU412" s="16" t="s">
        <v>92</v>
      </c>
    </row>
    <row r="413" spans="2:65" s="11" customFormat="1" ht="22.9" customHeight="1">
      <c r="B413" s="130"/>
      <c r="D413" s="131" t="s">
        <v>81</v>
      </c>
      <c r="E413" s="140" t="s">
        <v>603</v>
      </c>
      <c r="F413" s="140" t="s">
        <v>604</v>
      </c>
      <c r="I413" s="133"/>
      <c r="J413" s="141">
        <f>BK413</f>
        <v>0</v>
      </c>
      <c r="L413" s="130"/>
      <c r="M413" s="135"/>
      <c r="P413" s="136">
        <f>SUM(P414:P415)</f>
        <v>0</v>
      </c>
      <c r="R413" s="136">
        <f>SUM(R414:R415)</f>
        <v>0</v>
      </c>
      <c r="T413" s="137">
        <f>SUM(T414:T415)</f>
        <v>0</v>
      </c>
      <c r="AR413" s="131" t="s">
        <v>162</v>
      </c>
      <c r="AT413" s="138" t="s">
        <v>81</v>
      </c>
      <c r="AU413" s="138" t="s">
        <v>90</v>
      </c>
      <c r="AY413" s="131" t="s">
        <v>134</v>
      </c>
      <c r="BK413" s="139">
        <f>SUM(BK414:BK415)</f>
        <v>0</v>
      </c>
    </row>
    <row r="414" spans="2:65" s="1" customFormat="1" ht="16.5" customHeight="1">
      <c r="B414" s="32"/>
      <c r="C414" s="142" t="s">
        <v>605</v>
      </c>
      <c r="D414" s="142" t="s">
        <v>137</v>
      </c>
      <c r="E414" s="143" t="s">
        <v>606</v>
      </c>
      <c r="F414" s="144" t="s">
        <v>607</v>
      </c>
      <c r="G414" s="145" t="s">
        <v>292</v>
      </c>
      <c r="H414" s="146">
        <v>1</v>
      </c>
      <c r="I414" s="147"/>
      <c r="J414" s="148">
        <f>ROUND(I414*H414,2)</f>
        <v>0</v>
      </c>
      <c r="K414" s="149"/>
      <c r="L414" s="32"/>
      <c r="M414" s="150" t="s">
        <v>1</v>
      </c>
      <c r="N414" s="151" t="s">
        <v>47</v>
      </c>
      <c r="P414" s="152">
        <f>O414*H414</f>
        <v>0</v>
      </c>
      <c r="Q414" s="152">
        <v>0</v>
      </c>
      <c r="R414" s="152">
        <f>Q414*H414</f>
        <v>0</v>
      </c>
      <c r="S414" s="152">
        <v>0</v>
      </c>
      <c r="T414" s="153">
        <f>S414*H414</f>
        <v>0</v>
      </c>
      <c r="AR414" s="154" t="s">
        <v>141</v>
      </c>
      <c r="AT414" s="154" t="s">
        <v>137</v>
      </c>
      <c r="AU414" s="154" t="s">
        <v>92</v>
      </c>
      <c r="AY414" s="16" t="s">
        <v>134</v>
      </c>
      <c r="BE414" s="92">
        <f>IF(N414="základní",J414,0)</f>
        <v>0</v>
      </c>
      <c r="BF414" s="92">
        <f>IF(N414="snížená",J414,0)</f>
        <v>0</v>
      </c>
      <c r="BG414" s="92">
        <f>IF(N414="zákl. přenesená",J414,0)</f>
        <v>0</v>
      </c>
      <c r="BH414" s="92">
        <f>IF(N414="sníž. přenesená",J414,0)</f>
        <v>0</v>
      </c>
      <c r="BI414" s="92">
        <f>IF(N414="nulová",J414,0)</f>
        <v>0</v>
      </c>
      <c r="BJ414" s="16" t="s">
        <v>90</v>
      </c>
      <c r="BK414" s="92">
        <f>ROUND(I414*H414,2)</f>
        <v>0</v>
      </c>
      <c r="BL414" s="16" t="s">
        <v>141</v>
      </c>
      <c r="BM414" s="154" t="s">
        <v>608</v>
      </c>
    </row>
    <row r="415" spans="2:65" s="1" customFormat="1" ht="39">
      <c r="B415" s="32"/>
      <c r="D415" s="155" t="s">
        <v>143</v>
      </c>
      <c r="F415" s="156" t="s">
        <v>609</v>
      </c>
      <c r="I415" s="157"/>
      <c r="L415" s="32"/>
      <c r="M415" s="191"/>
      <c r="N415" s="192"/>
      <c r="O415" s="192"/>
      <c r="P415" s="192"/>
      <c r="Q415" s="192"/>
      <c r="R415" s="192"/>
      <c r="S415" s="192"/>
      <c r="T415" s="193"/>
      <c r="AT415" s="16" t="s">
        <v>143</v>
      </c>
      <c r="AU415" s="16" t="s">
        <v>92</v>
      </c>
    </row>
    <row r="416" spans="2:65" s="1" customFormat="1" ht="6.95" customHeight="1">
      <c r="B416" s="44"/>
      <c r="C416" s="45"/>
      <c r="D416" s="45"/>
      <c r="E416" s="45"/>
      <c r="F416" s="45"/>
      <c r="G416" s="45"/>
      <c r="H416" s="45"/>
      <c r="I416" s="45"/>
      <c r="J416" s="45"/>
      <c r="K416" s="45"/>
      <c r="L416" s="32"/>
    </row>
  </sheetData>
  <sheetProtection algorithmName="SHA-512" hashValue="7m392Jhtd6l1nEYzP5WNNoQqyFskQUj+yLN/uJQSDJD5ccde0liQc48UTkG2AZBUsyQBfZTYfnCAdV8GHfe0nw==" saltValue="xgEoGYQDWapNbGQFnU/NSbmy6ZQNDwh92/3Ca3tqlzNAabkURI1wQYOIGWQng5GobjVBBUXaEfYKyXUUeweXrQ==" spinCount="100000" sheet="1" objects="1" scenarios="1" formatColumns="0" formatRows="0" autoFilter="0"/>
  <autoFilter ref="C121:K415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92</v>
      </c>
    </row>
    <row r="4" spans="2:46" ht="24.95" customHeight="1">
      <c r="B4" s="19"/>
      <c r="D4" s="20" t="s">
        <v>105</v>
      </c>
      <c r="L4" s="19"/>
      <c r="M4" s="9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8" t="str">
        <f>'Rekapitulace stavby'!K6</f>
        <v>Chodník ul. Antošovická, úsek Na Tabulkách_rev 1</v>
      </c>
      <c r="F7" s="239"/>
      <c r="G7" s="239"/>
      <c r="H7" s="239"/>
      <c r="L7" s="19"/>
    </row>
    <row r="8" spans="2:46" s="1" customFormat="1" ht="12" customHeight="1">
      <c r="B8" s="32"/>
      <c r="D8" s="26" t="s">
        <v>106</v>
      </c>
      <c r="L8" s="32"/>
    </row>
    <row r="9" spans="2:46" s="1" customFormat="1" ht="16.5" customHeight="1">
      <c r="B9" s="32"/>
      <c r="E9" s="194" t="s">
        <v>610</v>
      </c>
      <c r="F9" s="240"/>
      <c r="G9" s="240"/>
      <c r="H9" s="240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</v>
      </c>
      <c r="I11" s="26" t="s">
        <v>19</v>
      </c>
      <c r="J11" s="24" t="s">
        <v>1</v>
      </c>
      <c r="L11" s="32"/>
    </row>
    <row r="12" spans="2:46" s="1" customFormat="1" ht="12" customHeight="1">
      <c r="B12" s="32"/>
      <c r="D12" s="26" t="s">
        <v>20</v>
      </c>
      <c r="F12" s="24" t="s">
        <v>21</v>
      </c>
      <c r="I12" s="26" t="s">
        <v>22</v>
      </c>
      <c r="J12" s="52" t="str">
        <f>'Rekapitulace stavby'!AN8</f>
        <v>2. 7. 2024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6" t="s">
        <v>24</v>
      </c>
      <c r="I14" s="26" t="s">
        <v>25</v>
      </c>
      <c r="J14" s="24" t="s">
        <v>26</v>
      </c>
      <c r="L14" s="32"/>
    </row>
    <row r="15" spans="2:46" s="1" customFormat="1" ht="18" customHeight="1">
      <c r="B15" s="32"/>
      <c r="E15" s="24" t="s">
        <v>27</v>
      </c>
      <c r="I15" s="26" t="s">
        <v>28</v>
      </c>
      <c r="J15" s="24" t="s">
        <v>29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30</v>
      </c>
      <c r="I17" s="26" t="s">
        <v>25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41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32</v>
      </c>
      <c r="I20" s="26" t="s">
        <v>25</v>
      </c>
      <c r="J20" s="24" t="s">
        <v>33</v>
      </c>
      <c r="L20" s="32"/>
    </row>
    <row r="21" spans="2:12" s="1" customFormat="1" ht="18" customHeight="1">
      <c r="B21" s="32"/>
      <c r="E21" s="24" t="s">
        <v>34</v>
      </c>
      <c r="I21" s="26" t="s">
        <v>28</v>
      </c>
      <c r="J21" s="24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37</v>
      </c>
      <c r="I23" s="26" t="s">
        <v>25</v>
      </c>
      <c r="J23" s="24" t="s">
        <v>1</v>
      </c>
      <c r="L23" s="32"/>
    </row>
    <row r="24" spans="2:12" s="1" customFormat="1" ht="18" customHeight="1">
      <c r="B24" s="32"/>
      <c r="E24" s="24" t="s">
        <v>38</v>
      </c>
      <c r="I24" s="26" t="s">
        <v>28</v>
      </c>
      <c r="J24" s="24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39</v>
      </c>
      <c r="L26" s="32"/>
    </row>
    <row r="27" spans="2:12" s="7" customFormat="1" ht="16.5" customHeight="1">
      <c r="B27" s="99"/>
      <c r="E27" s="226" t="s">
        <v>1</v>
      </c>
      <c r="F27" s="226"/>
      <c r="G27" s="226"/>
      <c r="H27" s="226"/>
      <c r="L27" s="9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100" t="s">
        <v>42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>
      <c r="B33" s="32"/>
      <c r="D33" s="55" t="s">
        <v>46</v>
      </c>
      <c r="E33" s="26" t="s">
        <v>47</v>
      </c>
      <c r="F33" s="101">
        <f>ROUND((SUM(BE120:BE295)),  2)</f>
        <v>0</v>
      </c>
      <c r="I33" s="102">
        <v>0.21</v>
      </c>
      <c r="J33" s="101">
        <f>ROUND(((SUM(BE120:BE295))*I33),  2)</f>
        <v>0</v>
      </c>
      <c r="L33" s="32"/>
    </row>
    <row r="34" spans="2:12" s="1" customFormat="1" ht="14.45" customHeight="1">
      <c r="B34" s="32"/>
      <c r="E34" s="26" t="s">
        <v>48</v>
      </c>
      <c r="F34" s="101">
        <f>ROUND((SUM(BF120:BF295)),  2)</f>
        <v>0</v>
      </c>
      <c r="I34" s="102">
        <v>0.15</v>
      </c>
      <c r="J34" s="101">
        <f>ROUND(((SUM(BF120:BF295))*I34),  2)</f>
        <v>0</v>
      </c>
      <c r="L34" s="32"/>
    </row>
    <row r="35" spans="2:12" s="1" customFormat="1" ht="14.45" hidden="1" customHeight="1">
      <c r="B35" s="32"/>
      <c r="E35" s="26" t="s">
        <v>49</v>
      </c>
      <c r="F35" s="101">
        <f>ROUND((SUM(BG120:BG295)),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6" t="s">
        <v>50</v>
      </c>
      <c r="F36" s="101">
        <f>ROUND((SUM(BH120:BH295)),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6" t="s">
        <v>51</v>
      </c>
      <c r="F37" s="101">
        <f>ROUND((SUM(BI120:BI295)),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103" t="s">
        <v>52</v>
      </c>
      <c r="E39" s="57"/>
      <c r="F39" s="57"/>
      <c r="G39" s="104" t="s">
        <v>53</v>
      </c>
      <c r="H39" s="105" t="s">
        <v>54</v>
      </c>
      <c r="I39" s="57"/>
      <c r="J39" s="106">
        <f>SUM(J30:J37)</f>
        <v>0</v>
      </c>
      <c r="K39" s="107"/>
      <c r="L39" s="32"/>
    </row>
    <row r="40" spans="2:12" s="1" customFormat="1" ht="14.45" customHeight="1">
      <c r="B40" s="32"/>
      <c r="L40" s="32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2"/>
      <c r="D61" s="43" t="s">
        <v>57</v>
      </c>
      <c r="E61" s="34"/>
      <c r="F61" s="108" t="s">
        <v>58</v>
      </c>
      <c r="G61" s="43" t="s">
        <v>57</v>
      </c>
      <c r="H61" s="34"/>
      <c r="I61" s="34"/>
      <c r="J61" s="109" t="s">
        <v>58</v>
      </c>
      <c r="K61" s="34"/>
      <c r="L61" s="32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2"/>
      <c r="D76" s="43" t="s">
        <v>57</v>
      </c>
      <c r="E76" s="34"/>
      <c r="F76" s="108" t="s">
        <v>58</v>
      </c>
      <c r="G76" s="43" t="s">
        <v>57</v>
      </c>
      <c r="H76" s="34"/>
      <c r="I76" s="34"/>
      <c r="J76" s="109" t="s">
        <v>58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0" t="s">
        <v>108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6" t="s">
        <v>16</v>
      </c>
      <c r="L84" s="32"/>
    </row>
    <row r="85" spans="2:47" s="1" customFormat="1" ht="16.5" customHeight="1">
      <c r="B85" s="32"/>
      <c r="E85" s="238" t="str">
        <f>E7</f>
        <v>Chodník ul. Antošovická, úsek Na Tabulkách_rev 1</v>
      </c>
      <c r="F85" s="239"/>
      <c r="G85" s="239"/>
      <c r="H85" s="239"/>
      <c r="L85" s="32"/>
    </row>
    <row r="86" spans="2:47" s="1" customFormat="1" ht="12" customHeight="1">
      <c r="B86" s="32"/>
      <c r="C86" s="26" t="s">
        <v>106</v>
      </c>
      <c r="L86" s="32"/>
    </row>
    <row r="87" spans="2:47" s="1" customFormat="1" ht="16.5" customHeight="1">
      <c r="B87" s="32"/>
      <c r="E87" s="194" t="str">
        <f>E9</f>
        <v>20A033_neuznatelne - Neuznatelné náklady</v>
      </c>
      <c r="F87" s="240"/>
      <c r="G87" s="240"/>
      <c r="H87" s="24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6" t="s">
        <v>20</v>
      </c>
      <c r="F89" s="24" t="str">
        <f>F12</f>
        <v xml:space="preserve"> </v>
      </c>
      <c r="I89" s="26" t="s">
        <v>22</v>
      </c>
      <c r="J89" s="52" t="str">
        <f>IF(J12="","",J12)</f>
        <v>2. 7. 2024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6" t="s">
        <v>24</v>
      </c>
      <c r="F91" s="24" t="str">
        <f>E15</f>
        <v>Stat. m. Ostrava, městský obvod Slezská Ostrava</v>
      </c>
      <c r="I91" s="26" t="s">
        <v>32</v>
      </c>
      <c r="J91" s="29" t="str">
        <f>E21</f>
        <v>AWT Rekultivace a.s.</v>
      </c>
      <c r="L91" s="32"/>
    </row>
    <row r="92" spans="2:47" s="1" customFormat="1" ht="15.2" customHeight="1">
      <c r="B92" s="32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Kropáčová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109</v>
      </c>
      <c r="D94" s="97"/>
      <c r="E94" s="97"/>
      <c r="F94" s="97"/>
      <c r="G94" s="97"/>
      <c r="H94" s="97"/>
      <c r="I94" s="97"/>
      <c r="J94" s="111" t="s">
        <v>110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111</v>
      </c>
      <c r="J96" s="66">
        <f>J120</f>
        <v>0</v>
      </c>
      <c r="L96" s="32"/>
      <c r="AU96" s="16" t="s">
        <v>112</v>
      </c>
    </row>
    <row r="97" spans="2:12" s="8" customFormat="1" ht="24.95" customHeight="1">
      <c r="B97" s="113"/>
      <c r="D97" s="114" t="s">
        <v>113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2:12" s="9" customFormat="1" ht="19.899999999999999" customHeight="1">
      <c r="B98" s="117"/>
      <c r="D98" s="118" t="s">
        <v>114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2:12" s="9" customFormat="1" ht="19.899999999999999" customHeight="1">
      <c r="B99" s="117"/>
      <c r="D99" s="118" t="s">
        <v>611</v>
      </c>
      <c r="E99" s="119"/>
      <c r="F99" s="119"/>
      <c r="G99" s="119"/>
      <c r="H99" s="119"/>
      <c r="I99" s="119"/>
      <c r="J99" s="120">
        <f>J217</f>
        <v>0</v>
      </c>
      <c r="L99" s="117"/>
    </row>
    <row r="100" spans="2:12" s="9" customFormat="1" ht="19.899999999999999" customHeight="1">
      <c r="B100" s="117"/>
      <c r="D100" s="118" t="s">
        <v>117</v>
      </c>
      <c r="E100" s="119"/>
      <c r="F100" s="119"/>
      <c r="G100" s="119"/>
      <c r="H100" s="119"/>
      <c r="I100" s="119"/>
      <c r="J100" s="120">
        <f>J278</f>
        <v>0</v>
      </c>
      <c r="L100" s="117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0" t="s">
        <v>119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6" t="s">
        <v>16</v>
      </c>
      <c r="L109" s="32"/>
    </row>
    <row r="110" spans="2:12" s="1" customFormat="1" ht="16.5" customHeight="1">
      <c r="B110" s="32"/>
      <c r="E110" s="238" t="str">
        <f>E7</f>
        <v>Chodník ul. Antošovická, úsek Na Tabulkách_rev 1</v>
      </c>
      <c r="F110" s="239"/>
      <c r="G110" s="239"/>
      <c r="H110" s="239"/>
      <c r="L110" s="32"/>
    </row>
    <row r="111" spans="2:12" s="1" customFormat="1" ht="12" customHeight="1">
      <c r="B111" s="32"/>
      <c r="C111" s="26" t="s">
        <v>106</v>
      </c>
      <c r="L111" s="32"/>
    </row>
    <row r="112" spans="2:12" s="1" customFormat="1" ht="16.5" customHeight="1">
      <c r="B112" s="32"/>
      <c r="E112" s="194" t="str">
        <f>E9</f>
        <v>20A033_neuznatelne - Neuznatelné náklady</v>
      </c>
      <c r="F112" s="240"/>
      <c r="G112" s="240"/>
      <c r="H112" s="240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6" t="s">
        <v>20</v>
      </c>
      <c r="F114" s="24" t="str">
        <f>F12</f>
        <v xml:space="preserve"> </v>
      </c>
      <c r="I114" s="26" t="s">
        <v>22</v>
      </c>
      <c r="J114" s="52" t="str">
        <f>IF(J12="","",J12)</f>
        <v>2. 7. 2024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6" t="s">
        <v>24</v>
      </c>
      <c r="F116" s="24" t="str">
        <f>E15</f>
        <v>Stat. m. Ostrava, městský obvod Slezská Ostrava</v>
      </c>
      <c r="I116" s="26" t="s">
        <v>32</v>
      </c>
      <c r="J116" s="29" t="str">
        <f>E21</f>
        <v>AWT Rekultivace a.s.</v>
      </c>
      <c r="L116" s="32"/>
    </row>
    <row r="117" spans="2:65" s="1" customFormat="1" ht="15.2" customHeight="1">
      <c r="B117" s="32"/>
      <c r="C117" s="26" t="s">
        <v>30</v>
      </c>
      <c r="F117" s="24" t="str">
        <f>IF(E18="","",E18)</f>
        <v>Vyplň údaj</v>
      </c>
      <c r="I117" s="26" t="s">
        <v>37</v>
      </c>
      <c r="J117" s="29" t="str">
        <f>E24</f>
        <v>Ing. Kropáčová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1"/>
      <c r="C119" s="122" t="s">
        <v>120</v>
      </c>
      <c r="D119" s="123" t="s">
        <v>67</v>
      </c>
      <c r="E119" s="123" t="s">
        <v>63</v>
      </c>
      <c r="F119" s="123" t="s">
        <v>64</v>
      </c>
      <c r="G119" s="123" t="s">
        <v>121</v>
      </c>
      <c r="H119" s="123" t="s">
        <v>122</v>
      </c>
      <c r="I119" s="123" t="s">
        <v>123</v>
      </c>
      <c r="J119" s="124" t="s">
        <v>110</v>
      </c>
      <c r="K119" s="125" t="s">
        <v>124</v>
      </c>
      <c r="L119" s="121"/>
      <c r="M119" s="59" t="s">
        <v>1</v>
      </c>
      <c r="N119" s="60" t="s">
        <v>46</v>
      </c>
      <c r="O119" s="60" t="s">
        <v>125</v>
      </c>
      <c r="P119" s="60" t="s">
        <v>126</v>
      </c>
      <c r="Q119" s="60" t="s">
        <v>127</v>
      </c>
      <c r="R119" s="60" t="s">
        <v>128</v>
      </c>
      <c r="S119" s="60" t="s">
        <v>129</v>
      </c>
      <c r="T119" s="61" t="s">
        <v>130</v>
      </c>
    </row>
    <row r="120" spans="2:65" s="1" customFormat="1" ht="22.9" customHeight="1">
      <c r="B120" s="32"/>
      <c r="C120" s="64" t="s">
        <v>131</v>
      </c>
      <c r="J120" s="126">
        <f>BK120</f>
        <v>0</v>
      </c>
      <c r="L120" s="32"/>
      <c r="M120" s="62"/>
      <c r="N120" s="53"/>
      <c r="O120" s="53"/>
      <c r="P120" s="127">
        <f>P121</f>
        <v>0</v>
      </c>
      <c r="Q120" s="53"/>
      <c r="R120" s="127">
        <f>R121</f>
        <v>1.3024587599999999</v>
      </c>
      <c r="S120" s="53"/>
      <c r="T120" s="128">
        <f>T121</f>
        <v>48.24</v>
      </c>
      <c r="AT120" s="16" t="s">
        <v>81</v>
      </c>
      <c r="AU120" s="16" t="s">
        <v>112</v>
      </c>
      <c r="BK120" s="129">
        <f>BK121</f>
        <v>0</v>
      </c>
    </row>
    <row r="121" spans="2:65" s="11" customFormat="1" ht="25.9" customHeight="1">
      <c r="B121" s="130"/>
      <c r="D121" s="131" t="s">
        <v>81</v>
      </c>
      <c r="E121" s="132" t="s">
        <v>132</v>
      </c>
      <c r="F121" s="132" t="s">
        <v>133</v>
      </c>
      <c r="I121" s="133"/>
      <c r="J121" s="134">
        <f>BK121</f>
        <v>0</v>
      </c>
      <c r="L121" s="130"/>
      <c r="M121" s="135"/>
      <c r="P121" s="136">
        <f>P122+P217+P278</f>
        <v>0</v>
      </c>
      <c r="R121" s="136">
        <f>R122+R217+R278</f>
        <v>1.3024587599999999</v>
      </c>
      <c r="T121" s="137">
        <f>T122+T217+T278</f>
        <v>48.24</v>
      </c>
      <c r="AR121" s="131" t="s">
        <v>90</v>
      </c>
      <c r="AT121" s="138" t="s">
        <v>81</v>
      </c>
      <c r="AU121" s="138" t="s">
        <v>82</v>
      </c>
      <c r="AY121" s="131" t="s">
        <v>134</v>
      </c>
      <c r="BK121" s="139">
        <f>BK122+BK217+BK278</f>
        <v>0</v>
      </c>
    </row>
    <row r="122" spans="2:65" s="11" customFormat="1" ht="22.9" customHeight="1">
      <c r="B122" s="130"/>
      <c r="D122" s="131" t="s">
        <v>81</v>
      </c>
      <c r="E122" s="140" t="s">
        <v>135</v>
      </c>
      <c r="F122" s="140" t="s">
        <v>136</v>
      </c>
      <c r="I122" s="133"/>
      <c r="J122" s="141">
        <f>BK122</f>
        <v>0</v>
      </c>
      <c r="L122" s="130"/>
      <c r="M122" s="135"/>
      <c r="P122" s="136">
        <f>SUM(P123:P216)</f>
        <v>0</v>
      </c>
      <c r="R122" s="136">
        <f>SUM(R123:R216)</f>
        <v>1.3024587599999999</v>
      </c>
      <c r="T122" s="137">
        <f>SUM(T123:T216)</f>
        <v>48.24</v>
      </c>
      <c r="AR122" s="131" t="s">
        <v>90</v>
      </c>
      <c r="AT122" s="138" t="s">
        <v>81</v>
      </c>
      <c r="AU122" s="138" t="s">
        <v>90</v>
      </c>
      <c r="AY122" s="131" t="s">
        <v>134</v>
      </c>
      <c r="BK122" s="139">
        <f>SUM(BK123:BK216)</f>
        <v>0</v>
      </c>
    </row>
    <row r="123" spans="2:65" s="1" customFormat="1" ht="21.75" customHeight="1">
      <c r="B123" s="32"/>
      <c r="C123" s="142" t="s">
        <v>90</v>
      </c>
      <c r="D123" s="142" t="s">
        <v>137</v>
      </c>
      <c r="E123" s="143" t="s">
        <v>612</v>
      </c>
      <c r="F123" s="144" t="s">
        <v>613</v>
      </c>
      <c r="G123" s="145" t="s">
        <v>140</v>
      </c>
      <c r="H123" s="146">
        <v>20</v>
      </c>
      <c r="I123" s="147"/>
      <c r="J123" s="148">
        <f>ROUND(I123*H123,2)</f>
        <v>0</v>
      </c>
      <c r="K123" s="149"/>
      <c r="L123" s="32"/>
      <c r="M123" s="150" t="s">
        <v>1</v>
      </c>
      <c r="N123" s="151" t="s">
        <v>47</v>
      </c>
      <c r="P123" s="152">
        <f>O123*H123</f>
        <v>0</v>
      </c>
      <c r="Q123" s="152">
        <v>0</v>
      </c>
      <c r="R123" s="152">
        <f>Q123*H123</f>
        <v>0</v>
      </c>
      <c r="S123" s="152">
        <v>2.4</v>
      </c>
      <c r="T123" s="153">
        <f>S123*H123</f>
        <v>48</v>
      </c>
      <c r="AR123" s="154" t="s">
        <v>141</v>
      </c>
      <c r="AT123" s="154" t="s">
        <v>137</v>
      </c>
      <c r="AU123" s="154" t="s">
        <v>92</v>
      </c>
      <c r="AY123" s="16" t="s">
        <v>134</v>
      </c>
      <c r="BE123" s="92">
        <f>IF(N123="základní",J123,0)</f>
        <v>0</v>
      </c>
      <c r="BF123" s="92">
        <f>IF(N123="snížená",J123,0)</f>
        <v>0</v>
      </c>
      <c r="BG123" s="92">
        <f>IF(N123="zákl. přenesená",J123,0)</f>
        <v>0</v>
      </c>
      <c r="BH123" s="92">
        <f>IF(N123="sníž. přenesená",J123,0)</f>
        <v>0</v>
      </c>
      <c r="BI123" s="92">
        <f>IF(N123="nulová",J123,0)</f>
        <v>0</v>
      </c>
      <c r="BJ123" s="16" t="s">
        <v>90</v>
      </c>
      <c r="BK123" s="92">
        <f>ROUND(I123*H123,2)</f>
        <v>0</v>
      </c>
      <c r="BL123" s="16" t="s">
        <v>141</v>
      </c>
      <c r="BM123" s="154" t="s">
        <v>614</v>
      </c>
    </row>
    <row r="124" spans="2:65" s="1" customFormat="1" ht="11.25">
      <c r="B124" s="32"/>
      <c r="D124" s="155" t="s">
        <v>143</v>
      </c>
      <c r="F124" s="156" t="s">
        <v>613</v>
      </c>
      <c r="I124" s="157"/>
      <c r="L124" s="32"/>
      <c r="M124" s="158"/>
      <c r="T124" s="56"/>
      <c r="AT124" s="16" t="s">
        <v>143</v>
      </c>
      <c r="AU124" s="16" t="s">
        <v>92</v>
      </c>
    </row>
    <row r="125" spans="2:65" s="1" customFormat="1" ht="19.5">
      <c r="B125" s="32"/>
      <c r="D125" s="155" t="s">
        <v>144</v>
      </c>
      <c r="F125" s="159" t="s">
        <v>615</v>
      </c>
      <c r="I125" s="157"/>
      <c r="L125" s="32"/>
      <c r="M125" s="158"/>
      <c r="T125" s="56"/>
      <c r="AT125" s="16" t="s">
        <v>144</v>
      </c>
      <c r="AU125" s="16" t="s">
        <v>92</v>
      </c>
    </row>
    <row r="126" spans="2:65" s="1" customFormat="1" ht="16.5" customHeight="1">
      <c r="B126" s="32"/>
      <c r="C126" s="142" t="s">
        <v>92</v>
      </c>
      <c r="D126" s="142" t="s">
        <v>137</v>
      </c>
      <c r="E126" s="143" t="s">
        <v>616</v>
      </c>
      <c r="F126" s="144" t="s">
        <v>617</v>
      </c>
      <c r="G126" s="145" t="s">
        <v>159</v>
      </c>
      <c r="H126" s="146">
        <v>0.24</v>
      </c>
      <c r="I126" s="147"/>
      <c r="J126" s="148">
        <f>ROUND(I126*H126,2)</f>
        <v>0</v>
      </c>
      <c r="K126" s="149"/>
      <c r="L126" s="32"/>
      <c r="M126" s="150" t="s">
        <v>1</v>
      </c>
      <c r="N126" s="151" t="s">
        <v>47</v>
      </c>
      <c r="P126" s="152">
        <f>O126*H126</f>
        <v>0</v>
      </c>
      <c r="Q126" s="152">
        <v>0</v>
      </c>
      <c r="R126" s="152">
        <f>Q126*H126</f>
        <v>0</v>
      </c>
      <c r="S126" s="152">
        <v>1</v>
      </c>
      <c r="T126" s="153">
        <f>S126*H126</f>
        <v>0.24</v>
      </c>
      <c r="AR126" s="154" t="s">
        <v>141</v>
      </c>
      <c r="AT126" s="154" t="s">
        <v>137</v>
      </c>
      <c r="AU126" s="154" t="s">
        <v>92</v>
      </c>
      <c r="AY126" s="16" t="s">
        <v>134</v>
      </c>
      <c r="BE126" s="92">
        <f>IF(N126="základní",J126,0)</f>
        <v>0</v>
      </c>
      <c r="BF126" s="92">
        <f>IF(N126="snížená",J126,0)</f>
        <v>0</v>
      </c>
      <c r="BG126" s="92">
        <f>IF(N126="zákl. přenesená",J126,0)</f>
        <v>0</v>
      </c>
      <c r="BH126" s="92">
        <f>IF(N126="sníž. přenesená",J126,0)</f>
        <v>0</v>
      </c>
      <c r="BI126" s="92">
        <f>IF(N126="nulová",J126,0)</f>
        <v>0</v>
      </c>
      <c r="BJ126" s="16" t="s">
        <v>90</v>
      </c>
      <c r="BK126" s="92">
        <f>ROUND(I126*H126,2)</f>
        <v>0</v>
      </c>
      <c r="BL126" s="16" t="s">
        <v>141</v>
      </c>
      <c r="BM126" s="154" t="s">
        <v>618</v>
      </c>
    </row>
    <row r="127" spans="2:65" s="1" customFormat="1" ht="11.25">
      <c r="B127" s="32"/>
      <c r="D127" s="155" t="s">
        <v>143</v>
      </c>
      <c r="F127" s="156" t="s">
        <v>619</v>
      </c>
      <c r="I127" s="157"/>
      <c r="L127" s="32"/>
      <c r="M127" s="158"/>
      <c r="T127" s="56"/>
      <c r="AT127" s="16" t="s">
        <v>143</v>
      </c>
      <c r="AU127" s="16" t="s">
        <v>92</v>
      </c>
    </row>
    <row r="128" spans="2:65" s="1" customFormat="1" ht="24.2" customHeight="1">
      <c r="B128" s="32"/>
      <c r="C128" s="142" t="s">
        <v>150</v>
      </c>
      <c r="D128" s="142" t="s">
        <v>137</v>
      </c>
      <c r="E128" s="143" t="s">
        <v>620</v>
      </c>
      <c r="F128" s="144" t="s">
        <v>621</v>
      </c>
      <c r="G128" s="145" t="s">
        <v>140</v>
      </c>
      <c r="H128" s="146">
        <v>0.48</v>
      </c>
      <c r="I128" s="147"/>
      <c r="J128" s="148">
        <f>ROUND(I128*H128,2)</f>
        <v>0</v>
      </c>
      <c r="K128" s="149"/>
      <c r="L128" s="32"/>
      <c r="M128" s="150" t="s">
        <v>1</v>
      </c>
      <c r="N128" s="151" t="s">
        <v>47</v>
      </c>
      <c r="P128" s="152">
        <f>O128*H128</f>
        <v>0</v>
      </c>
      <c r="Q128" s="152">
        <v>2.45329</v>
      </c>
      <c r="R128" s="152">
        <f>Q128*H128</f>
        <v>1.1775792</v>
      </c>
      <c r="S128" s="152">
        <v>0</v>
      </c>
      <c r="T128" s="153">
        <f>S128*H128</f>
        <v>0</v>
      </c>
      <c r="AR128" s="154" t="s">
        <v>141</v>
      </c>
      <c r="AT128" s="154" t="s">
        <v>137</v>
      </c>
      <c r="AU128" s="154" t="s">
        <v>92</v>
      </c>
      <c r="AY128" s="16" t="s">
        <v>134</v>
      </c>
      <c r="BE128" s="92">
        <f>IF(N128="základní",J128,0)</f>
        <v>0</v>
      </c>
      <c r="BF128" s="92">
        <f>IF(N128="snížená",J128,0)</f>
        <v>0</v>
      </c>
      <c r="BG128" s="92">
        <f>IF(N128="zákl. přenesená",J128,0)</f>
        <v>0</v>
      </c>
      <c r="BH128" s="92">
        <f>IF(N128="sníž. přenesená",J128,0)</f>
        <v>0</v>
      </c>
      <c r="BI128" s="92">
        <f>IF(N128="nulová",J128,0)</f>
        <v>0</v>
      </c>
      <c r="BJ128" s="16" t="s">
        <v>90</v>
      </c>
      <c r="BK128" s="92">
        <f>ROUND(I128*H128,2)</f>
        <v>0</v>
      </c>
      <c r="BL128" s="16" t="s">
        <v>141</v>
      </c>
      <c r="BM128" s="154" t="s">
        <v>622</v>
      </c>
    </row>
    <row r="129" spans="2:65" s="1" customFormat="1" ht="19.5">
      <c r="B129" s="32"/>
      <c r="D129" s="155" t="s">
        <v>143</v>
      </c>
      <c r="F129" s="156" t="s">
        <v>623</v>
      </c>
      <c r="I129" s="157"/>
      <c r="L129" s="32"/>
      <c r="M129" s="158"/>
      <c r="T129" s="56"/>
      <c r="AT129" s="16" t="s">
        <v>143</v>
      </c>
      <c r="AU129" s="16" t="s">
        <v>92</v>
      </c>
    </row>
    <row r="130" spans="2:65" s="1" customFormat="1" ht="19.5">
      <c r="B130" s="32"/>
      <c r="D130" s="155" t="s">
        <v>144</v>
      </c>
      <c r="F130" s="159" t="s">
        <v>624</v>
      </c>
      <c r="I130" s="157"/>
      <c r="L130" s="32"/>
      <c r="M130" s="158"/>
      <c r="T130" s="56"/>
      <c r="AT130" s="16" t="s">
        <v>144</v>
      </c>
      <c r="AU130" s="16" t="s">
        <v>92</v>
      </c>
    </row>
    <row r="131" spans="2:65" s="12" customFormat="1" ht="11.25">
      <c r="B131" s="160"/>
      <c r="D131" s="155" t="s">
        <v>155</v>
      </c>
      <c r="E131" s="161" t="s">
        <v>1</v>
      </c>
      <c r="F131" s="162" t="s">
        <v>625</v>
      </c>
      <c r="H131" s="163">
        <v>0.48</v>
      </c>
      <c r="I131" s="164"/>
      <c r="L131" s="160"/>
      <c r="M131" s="165"/>
      <c r="T131" s="166"/>
      <c r="AT131" s="161" t="s">
        <v>155</v>
      </c>
      <c r="AU131" s="161" t="s">
        <v>92</v>
      </c>
      <c r="AV131" s="12" t="s">
        <v>92</v>
      </c>
      <c r="AW131" s="12" t="s">
        <v>36</v>
      </c>
      <c r="AX131" s="12" t="s">
        <v>90</v>
      </c>
      <c r="AY131" s="161" t="s">
        <v>134</v>
      </c>
    </row>
    <row r="132" spans="2:65" s="1" customFormat="1" ht="21.75" customHeight="1">
      <c r="B132" s="32"/>
      <c r="C132" s="142" t="s">
        <v>141</v>
      </c>
      <c r="D132" s="142" t="s">
        <v>137</v>
      </c>
      <c r="E132" s="143" t="s">
        <v>626</v>
      </c>
      <c r="F132" s="144" t="s">
        <v>627</v>
      </c>
      <c r="G132" s="145" t="s">
        <v>159</v>
      </c>
      <c r="H132" s="146">
        <v>3.7999999999999999E-2</v>
      </c>
      <c r="I132" s="147"/>
      <c r="J132" s="148">
        <f>ROUND(I132*H132,2)</f>
        <v>0</v>
      </c>
      <c r="K132" s="149"/>
      <c r="L132" s="32"/>
      <c r="M132" s="150" t="s">
        <v>1</v>
      </c>
      <c r="N132" s="151" t="s">
        <v>47</v>
      </c>
      <c r="P132" s="152">
        <f>O132*H132</f>
        <v>0</v>
      </c>
      <c r="Q132" s="152">
        <v>1.0606199999999999</v>
      </c>
      <c r="R132" s="152">
        <f>Q132*H132</f>
        <v>4.0303559999999995E-2</v>
      </c>
      <c r="S132" s="152">
        <v>0</v>
      </c>
      <c r="T132" s="153">
        <f>S132*H132</f>
        <v>0</v>
      </c>
      <c r="AR132" s="154" t="s">
        <v>141</v>
      </c>
      <c r="AT132" s="154" t="s">
        <v>137</v>
      </c>
      <c r="AU132" s="154" t="s">
        <v>92</v>
      </c>
      <c r="AY132" s="16" t="s">
        <v>134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16" t="s">
        <v>90</v>
      </c>
      <c r="BK132" s="92">
        <f>ROUND(I132*H132,2)</f>
        <v>0</v>
      </c>
      <c r="BL132" s="16" t="s">
        <v>141</v>
      </c>
      <c r="BM132" s="154" t="s">
        <v>628</v>
      </c>
    </row>
    <row r="133" spans="2:65" s="1" customFormat="1" ht="11.25">
      <c r="B133" s="32"/>
      <c r="D133" s="155" t="s">
        <v>143</v>
      </c>
      <c r="F133" s="156" t="s">
        <v>629</v>
      </c>
      <c r="I133" s="157"/>
      <c r="L133" s="32"/>
      <c r="M133" s="158"/>
      <c r="T133" s="56"/>
      <c r="AT133" s="16" t="s">
        <v>143</v>
      </c>
      <c r="AU133" s="16" t="s">
        <v>92</v>
      </c>
    </row>
    <row r="134" spans="2:65" s="1" customFormat="1" ht="21.75" customHeight="1">
      <c r="B134" s="32"/>
      <c r="C134" s="142" t="s">
        <v>162</v>
      </c>
      <c r="D134" s="142" t="s">
        <v>137</v>
      </c>
      <c r="E134" s="143" t="s">
        <v>630</v>
      </c>
      <c r="F134" s="144" t="s">
        <v>631</v>
      </c>
      <c r="G134" s="145" t="s">
        <v>153</v>
      </c>
      <c r="H134" s="146">
        <v>4.8</v>
      </c>
      <c r="I134" s="147"/>
      <c r="J134" s="148">
        <f>ROUND(I134*H134,2)</f>
        <v>0</v>
      </c>
      <c r="K134" s="149"/>
      <c r="L134" s="32"/>
      <c r="M134" s="150" t="s">
        <v>1</v>
      </c>
      <c r="N134" s="151" t="s">
        <v>47</v>
      </c>
      <c r="P134" s="152">
        <f>O134*H134</f>
        <v>0</v>
      </c>
      <c r="Q134" s="152">
        <v>1.762E-2</v>
      </c>
      <c r="R134" s="152">
        <f>Q134*H134</f>
        <v>8.4575999999999998E-2</v>
      </c>
      <c r="S134" s="152">
        <v>0</v>
      </c>
      <c r="T134" s="153">
        <f>S134*H134</f>
        <v>0</v>
      </c>
      <c r="AR134" s="154" t="s">
        <v>141</v>
      </c>
      <c r="AT134" s="154" t="s">
        <v>137</v>
      </c>
      <c r="AU134" s="154" t="s">
        <v>92</v>
      </c>
      <c r="AY134" s="16" t="s">
        <v>134</v>
      </c>
      <c r="BE134" s="92">
        <f>IF(N134="základní",J134,0)</f>
        <v>0</v>
      </c>
      <c r="BF134" s="92">
        <f>IF(N134="snížená",J134,0)</f>
        <v>0</v>
      </c>
      <c r="BG134" s="92">
        <f>IF(N134="zákl. přenesená",J134,0)</f>
        <v>0</v>
      </c>
      <c r="BH134" s="92">
        <f>IF(N134="sníž. přenesená",J134,0)</f>
        <v>0</v>
      </c>
      <c r="BI134" s="92">
        <f>IF(N134="nulová",J134,0)</f>
        <v>0</v>
      </c>
      <c r="BJ134" s="16" t="s">
        <v>90</v>
      </c>
      <c r="BK134" s="92">
        <f>ROUND(I134*H134,2)</f>
        <v>0</v>
      </c>
      <c r="BL134" s="16" t="s">
        <v>141</v>
      </c>
      <c r="BM134" s="154" t="s">
        <v>632</v>
      </c>
    </row>
    <row r="135" spans="2:65" s="1" customFormat="1" ht="11.25">
      <c r="B135" s="32"/>
      <c r="D135" s="155" t="s">
        <v>143</v>
      </c>
      <c r="F135" s="156" t="s">
        <v>633</v>
      </c>
      <c r="I135" s="157"/>
      <c r="L135" s="32"/>
      <c r="M135" s="158"/>
      <c r="T135" s="56"/>
      <c r="AT135" s="16" t="s">
        <v>143</v>
      </c>
      <c r="AU135" s="16" t="s">
        <v>92</v>
      </c>
    </row>
    <row r="136" spans="2:65" s="1" customFormat="1" ht="21.75" customHeight="1">
      <c r="B136" s="32"/>
      <c r="C136" s="142" t="s">
        <v>168</v>
      </c>
      <c r="D136" s="142" t="s">
        <v>137</v>
      </c>
      <c r="E136" s="143" t="s">
        <v>634</v>
      </c>
      <c r="F136" s="144" t="s">
        <v>635</v>
      </c>
      <c r="G136" s="145" t="s">
        <v>148</v>
      </c>
      <c r="H136" s="146">
        <v>1</v>
      </c>
      <c r="I136" s="147"/>
      <c r="J136" s="148">
        <f>ROUND(I136*H136,2)</f>
        <v>0</v>
      </c>
      <c r="K136" s="149"/>
      <c r="L136" s="32"/>
      <c r="M136" s="150" t="s">
        <v>1</v>
      </c>
      <c r="N136" s="151" t="s">
        <v>47</v>
      </c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AR136" s="154" t="s">
        <v>141</v>
      </c>
      <c r="AT136" s="154" t="s">
        <v>137</v>
      </c>
      <c r="AU136" s="154" t="s">
        <v>92</v>
      </c>
      <c r="AY136" s="16" t="s">
        <v>134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16" t="s">
        <v>90</v>
      </c>
      <c r="BK136" s="92">
        <f>ROUND(I136*H136,2)</f>
        <v>0</v>
      </c>
      <c r="BL136" s="16" t="s">
        <v>141</v>
      </c>
      <c r="BM136" s="154" t="s">
        <v>636</v>
      </c>
    </row>
    <row r="137" spans="2:65" s="1" customFormat="1" ht="11.25">
      <c r="B137" s="32"/>
      <c r="D137" s="155" t="s">
        <v>143</v>
      </c>
      <c r="F137" s="156" t="s">
        <v>635</v>
      </c>
      <c r="I137" s="157"/>
      <c r="L137" s="32"/>
      <c r="M137" s="158"/>
      <c r="T137" s="56"/>
      <c r="AT137" s="16" t="s">
        <v>143</v>
      </c>
      <c r="AU137" s="16" t="s">
        <v>92</v>
      </c>
    </row>
    <row r="138" spans="2:65" s="1" customFormat="1" ht="29.25">
      <c r="B138" s="32"/>
      <c r="D138" s="155" t="s">
        <v>144</v>
      </c>
      <c r="F138" s="159" t="s">
        <v>637</v>
      </c>
      <c r="I138" s="157"/>
      <c r="L138" s="32"/>
      <c r="M138" s="158"/>
      <c r="T138" s="56"/>
      <c r="AT138" s="16" t="s">
        <v>144</v>
      </c>
      <c r="AU138" s="16" t="s">
        <v>92</v>
      </c>
    </row>
    <row r="139" spans="2:65" s="1" customFormat="1" ht="16.5" customHeight="1">
      <c r="B139" s="32"/>
      <c r="C139" s="142" t="s">
        <v>172</v>
      </c>
      <c r="D139" s="142" t="s">
        <v>137</v>
      </c>
      <c r="E139" s="143" t="s">
        <v>638</v>
      </c>
      <c r="F139" s="144" t="s">
        <v>639</v>
      </c>
      <c r="G139" s="145" t="s">
        <v>539</v>
      </c>
      <c r="H139" s="146">
        <v>1</v>
      </c>
      <c r="I139" s="147"/>
      <c r="J139" s="148">
        <f>ROUND(I139*H139,2)</f>
        <v>0</v>
      </c>
      <c r="K139" s="149"/>
      <c r="L139" s="32"/>
      <c r="M139" s="150" t="s">
        <v>1</v>
      </c>
      <c r="N139" s="151" t="s">
        <v>47</v>
      </c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AR139" s="154" t="s">
        <v>141</v>
      </c>
      <c r="AT139" s="154" t="s">
        <v>137</v>
      </c>
      <c r="AU139" s="154" t="s">
        <v>92</v>
      </c>
      <c r="AY139" s="16" t="s">
        <v>134</v>
      </c>
      <c r="BE139" s="92">
        <f>IF(N139="základní",J139,0)</f>
        <v>0</v>
      </c>
      <c r="BF139" s="92">
        <f>IF(N139="snížená",J139,0)</f>
        <v>0</v>
      </c>
      <c r="BG139" s="92">
        <f>IF(N139="zákl. přenesená",J139,0)</f>
        <v>0</v>
      </c>
      <c r="BH139" s="92">
        <f>IF(N139="sníž. přenesená",J139,0)</f>
        <v>0</v>
      </c>
      <c r="BI139" s="92">
        <f>IF(N139="nulová",J139,0)</f>
        <v>0</v>
      </c>
      <c r="BJ139" s="16" t="s">
        <v>90</v>
      </c>
      <c r="BK139" s="92">
        <f>ROUND(I139*H139,2)</f>
        <v>0</v>
      </c>
      <c r="BL139" s="16" t="s">
        <v>141</v>
      </c>
      <c r="BM139" s="154" t="s">
        <v>640</v>
      </c>
    </row>
    <row r="140" spans="2:65" s="1" customFormat="1" ht="11.25">
      <c r="B140" s="32"/>
      <c r="D140" s="155" t="s">
        <v>143</v>
      </c>
      <c r="F140" s="156" t="s">
        <v>639</v>
      </c>
      <c r="I140" s="157"/>
      <c r="L140" s="32"/>
      <c r="M140" s="158"/>
      <c r="T140" s="56"/>
      <c r="AT140" s="16" t="s">
        <v>143</v>
      </c>
      <c r="AU140" s="16" t="s">
        <v>92</v>
      </c>
    </row>
    <row r="141" spans="2:65" s="1" customFormat="1" ht="29.25">
      <c r="B141" s="32"/>
      <c r="D141" s="155" t="s">
        <v>144</v>
      </c>
      <c r="F141" s="159" t="s">
        <v>641</v>
      </c>
      <c r="I141" s="157"/>
      <c r="L141" s="32"/>
      <c r="M141" s="158"/>
      <c r="T141" s="56"/>
      <c r="AT141" s="16" t="s">
        <v>144</v>
      </c>
      <c r="AU141" s="16" t="s">
        <v>92</v>
      </c>
    </row>
    <row r="142" spans="2:65" s="1" customFormat="1" ht="16.5" customHeight="1">
      <c r="B142" s="32"/>
      <c r="C142" s="142" t="s">
        <v>176</v>
      </c>
      <c r="D142" s="142" t="s">
        <v>137</v>
      </c>
      <c r="E142" s="143" t="s">
        <v>642</v>
      </c>
      <c r="F142" s="144" t="s">
        <v>643</v>
      </c>
      <c r="G142" s="145" t="s">
        <v>539</v>
      </c>
      <c r="H142" s="146">
        <v>1</v>
      </c>
      <c r="I142" s="147"/>
      <c r="J142" s="148">
        <f>ROUND(I142*H142,2)</f>
        <v>0</v>
      </c>
      <c r="K142" s="149"/>
      <c r="L142" s="32"/>
      <c r="M142" s="150" t="s">
        <v>1</v>
      </c>
      <c r="N142" s="151" t="s">
        <v>47</v>
      </c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AR142" s="154" t="s">
        <v>141</v>
      </c>
      <c r="AT142" s="154" t="s">
        <v>137</v>
      </c>
      <c r="AU142" s="154" t="s">
        <v>92</v>
      </c>
      <c r="AY142" s="16" t="s">
        <v>134</v>
      </c>
      <c r="BE142" s="92">
        <f>IF(N142="základní",J142,0)</f>
        <v>0</v>
      </c>
      <c r="BF142" s="92">
        <f>IF(N142="snížená",J142,0)</f>
        <v>0</v>
      </c>
      <c r="BG142" s="92">
        <f>IF(N142="zákl. přenesená",J142,0)</f>
        <v>0</v>
      </c>
      <c r="BH142" s="92">
        <f>IF(N142="sníž. přenesená",J142,0)</f>
        <v>0</v>
      </c>
      <c r="BI142" s="92">
        <f>IF(N142="nulová",J142,0)</f>
        <v>0</v>
      </c>
      <c r="BJ142" s="16" t="s">
        <v>90</v>
      </c>
      <c r="BK142" s="92">
        <f>ROUND(I142*H142,2)</f>
        <v>0</v>
      </c>
      <c r="BL142" s="16" t="s">
        <v>141</v>
      </c>
      <c r="BM142" s="154" t="s">
        <v>644</v>
      </c>
    </row>
    <row r="143" spans="2:65" s="1" customFormat="1" ht="19.5">
      <c r="B143" s="32"/>
      <c r="D143" s="155" t="s">
        <v>143</v>
      </c>
      <c r="F143" s="156" t="s">
        <v>645</v>
      </c>
      <c r="I143" s="157"/>
      <c r="L143" s="32"/>
      <c r="M143" s="158"/>
      <c r="T143" s="56"/>
      <c r="AT143" s="16" t="s">
        <v>143</v>
      </c>
      <c r="AU143" s="16" t="s">
        <v>92</v>
      </c>
    </row>
    <row r="144" spans="2:65" s="1" customFormat="1" ht="21.75" customHeight="1">
      <c r="B144" s="32"/>
      <c r="C144" s="142" t="s">
        <v>182</v>
      </c>
      <c r="D144" s="142" t="s">
        <v>137</v>
      </c>
      <c r="E144" s="143" t="s">
        <v>247</v>
      </c>
      <c r="F144" s="144" t="s">
        <v>248</v>
      </c>
      <c r="G144" s="145" t="s">
        <v>153</v>
      </c>
      <c r="H144" s="146">
        <v>10.8</v>
      </c>
      <c r="I144" s="147"/>
      <c r="J144" s="148">
        <f>ROUND(I144*H144,2)</f>
        <v>0</v>
      </c>
      <c r="K144" s="149"/>
      <c r="L144" s="32"/>
      <c r="M144" s="150" t="s">
        <v>1</v>
      </c>
      <c r="N144" s="151" t="s">
        <v>47</v>
      </c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AR144" s="154" t="s">
        <v>141</v>
      </c>
      <c r="AT144" s="154" t="s">
        <v>137</v>
      </c>
      <c r="AU144" s="154" t="s">
        <v>92</v>
      </c>
      <c r="AY144" s="16" t="s">
        <v>134</v>
      </c>
      <c r="BE144" s="92">
        <f>IF(N144="základní",J144,0)</f>
        <v>0</v>
      </c>
      <c r="BF144" s="92">
        <f>IF(N144="snížená",J144,0)</f>
        <v>0</v>
      </c>
      <c r="BG144" s="92">
        <f>IF(N144="zákl. přenesená",J144,0)</f>
        <v>0</v>
      </c>
      <c r="BH144" s="92">
        <f>IF(N144="sníž. přenesená",J144,0)</f>
        <v>0</v>
      </c>
      <c r="BI144" s="92">
        <f>IF(N144="nulová",J144,0)</f>
        <v>0</v>
      </c>
      <c r="BJ144" s="16" t="s">
        <v>90</v>
      </c>
      <c r="BK144" s="92">
        <f>ROUND(I144*H144,2)</f>
        <v>0</v>
      </c>
      <c r="BL144" s="16" t="s">
        <v>141</v>
      </c>
      <c r="BM144" s="154" t="s">
        <v>646</v>
      </c>
    </row>
    <row r="145" spans="2:65" s="1" customFormat="1" ht="11.25">
      <c r="B145" s="32"/>
      <c r="D145" s="155" t="s">
        <v>143</v>
      </c>
      <c r="F145" s="156" t="s">
        <v>248</v>
      </c>
      <c r="I145" s="157"/>
      <c r="L145" s="32"/>
      <c r="M145" s="158"/>
      <c r="T145" s="56"/>
      <c r="AT145" s="16" t="s">
        <v>143</v>
      </c>
      <c r="AU145" s="16" t="s">
        <v>92</v>
      </c>
    </row>
    <row r="146" spans="2:65" s="1" customFormat="1" ht="19.5">
      <c r="B146" s="32"/>
      <c r="D146" s="155" t="s">
        <v>144</v>
      </c>
      <c r="F146" s="159" t="s">
        <v>250</v>
      </c>
      <c r="I146" s="157"/>
      <c r="L146" s="32"/>
      <c r="M146" s="158"/>
      <c r="T146" s="56"/>
      <c r="AT146" s="16" t="s">
        <v>144</v>
      </c>
      <c r="AU146" s="16" t="s">
        <v>92</v>
      </c>
    </row>
    <row r="147" spans="2:65" s="12" customFormat="1" ht="11.25">
      <c r="B147" s="160"/>
      <c r="D147" s="155" t="s">
        <v>155</v>
      </c>
      <c r="E147" s="161" t="s">
        <v>1</v>
      </c>
      <c r="F147" s="162" t="s">
        <v>647</v>
      </c>
      <c r="H147" s="163">
        <v>10.8</v>
      </c>
      <c r="I147" s="164"/>
      <c r="L147" s="160"/>
      <c r="M147" s="165"/>
      <c r="T147" s="166"/>
      <c r="AT147" s="161" t="s">
        <v>155</v>
      </c>
      <c r="AU147" s="161" t="s">
        <v>92</v>
      </c>
      <c r="AV147" s="12" t="s">
        <v>92</v>
      </c>
      <c r="AW147" s="12" t="s">
        <v>36</v>
      </c>
      <c r="AX147" s="12" t="s">
        <v>90</v>
      </c>
      <c r="AY147" s="161" t="s">
        <v>134</v>
      </c>
    </row>
    <row r="148" spans="2:65" s="1" customFormat="1" ht="16.5" customHeight="1">
      <c r="B148" s="32"/>
      <c r="C148" s="142" t="s">
        <v>186</v>
      </c>
      <c r="D148" s="142" t="s">
        <v>137</v>
      </c>
      <c r="E148" s="143" t="s">
        <v>253</v>
      </c>
      <c r="F148" s="144" t="s">
        <v>254</v>
      </c>
      <c r="G148" s="145" t="s">
        <v>153</v>
      </c>
      <c r="H148" s="146">
        <v>10.8</v>
      </c>
      <c r="I148" s="147"/>
      <c r="J148" s="148">
        <f>ROUND(I148*H148,2)</f>
        <v>0</v>
      </c>
      <c r="K148" s="149"/>
      <c r="L148" s="32"/>
      <c r="M148" s="150" t="s">
        <v>1</v>
      </c>
      <c r="N148" s="151" t="s">
        <v>47</v>
      </c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AR148" s="154" t="s">
        <v>141</v>
      </c>
      <c r="AT148" s="154" t="s">
        <v>137</v>
      </c>
      <c r="AU148" s="154" t="s">
        <v>92</v>
      </c>
      <c r="AY148" s="16" t="s">
        <v>134</v>
      </c>
      <c r="BE148" s="92">
        <f>IF(N148="základní",J148,0)</f>
        <v>0</v>
      </c>
      <c r="BF148" s="92">
        <f>IF(N148="snížená",J148,0)</f>
        <v>0</v>
      </c>
      <c r="BG148" s="92">
        <f>IF(N148="zákl. přenesená",J148,0)</f>
        <v>0</v>
      </c>
      <c r="BH148" s="92">
        <f>IF(N148="sníž. přenesená",J148,0)</f>
        <v>0</v>
      </c>
      <c r="BI148" s="92">
        <f>IF(N148="nulová",J148,0)</f>
        <v>0</v>
      </c>
      <c r="BJ148" s="16" t="s">
        <v>90</v>
      </c>
      <c r="BK148" s="92">
        <f>ROUND(I148*H148,2)</f>
        <v>0</v>
      </c>
      <c r="BL148" s="16" t="s">
        <v>141</v>
      </c>
      <c r="BM148" s="154" t="s">
        <v>648</v>
      </c>
    </row>
    <row r="149" spans="2:65" s="1" customFormat="1" ht="11.25">
      <c r="B149" s="32"/>
      <c r="D149" s="155" t="s">
        <v>143</v>
      </c>
      <c r="F149" s="156" t="s">
        <v>254</v>
      </c>
      <c r="I149" s="157"/>
      <c r="L149" s="32"/>
      <c r="M149" s="158"/>
      <c r="T149" s="56"/>
      <c r="AT149" s="16" t="s">
        <v>143</v>
      </c>
      <c r="AU149" s="16" t="s">
        <v>92</v>
      </c>
    </row>
    <row r="150" spans="2:65" s="1" customFormat="1" ht="29.25">
      <c r="B150" s="32"/>
      <c r="D150" s="155" t="s">
        <v>144</v>
      </c>
      <c r="F150" s="159" t="s">
        <v>256</v>
      </c>
      <c r="I150" s="157"/>
      <c r="L150" s="32"/>
      <c r="M150" s="158"/>
      <c r="T150" s="56"/>
      <c r="AT150" s="16" t="s">
        <v>144</v>
      </c>
      <c r="AU150" s="16" t="s">
        <v>92</v>
      </c>
    </row>
    <row r="151" spans="2:65" s="12" customFormat="1" ht="11.25">
      <c r="B151" s="160"/>
      <c r="D151" s="155" t="s">
        <v>155</v>
      </c>
      <c r="E151" s="161" t="s">
        <v>1</v>
      </c>
      <c r="F151" s="162" t="s">
        <v>647</v>
      </c>
      <c r="H151" s="163">
        <v>10.8</v>
      </c>
      <c r="I151" s="164"/>
      <c r="L151" s="160"/>
      <c r="M151" s="165"/>
      <c r="T151" s="166"/>
      <c r="AT151" s="161" t="s">
        <v>155</v>
      </c>
      <c r="AU151" s="161" t="s">
        <v>92</v>
      </c>
      <c r="AV151" s="12" t="s">
        <v>92</v>
      </c>
      <c r="AW151" s="12" t="s">
        <v>36</v>
      </c>
      <c r="AX151" s="12" t="s">
        <v>90</v>
      </c>
      <c r="AY151" s="161" t="s">
        <v>134</v>
      </c>
    </row>
    <row r="152" spans="2:65" s="1" customFormat="1" ht="16.5" customHeight="1">
      <c r="B152" s="32"/>
      <c r="C152" s="142" t="s">
        <v>192</v>
      </c>
      <c r="D152" s="142" t="s">
        <v>137</v>
      </c>
      <c r="E152" s="143" t="s">
        <v>259</v>
      </c>
      <c r="F152" s="144" t="s">
        <v>260</v>
      </c>
      <c r="G152" s="145" t="s">
        <v>159</v>
      </c>
      <c r="H152" s="146">
        <v>0.58299999999999996</v>
      </c>
      <c r="I152" s="147"/>
      <c r="J152" s="148">
        <f>ROUND(I152*H152,2)</f>
        <v>0</v>
      </c>
      <c r="K152" s="149"/>
      <c r="L152" s="32"/>
      <c r="M152" s="150" t="s">
        <v>1</v>
      </c>
      <c r="N152" s="151" t="s">
        <v>47</v>
      </c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AR152" s="154" t="s">
        <v>141</v>
      </c>
      <c r="AT152" s="154" t="s">
        <v>137</v>
      </c>
      <c r="AU152" s="154" t="s">
        <v>92</v>
      </c>
      <c r="AY152" s="16" t="s">
        <v>134</v>
      </c>
      <c r="BE152" s="92">
        <f>IF(N152="základní",J152,0)</f>
        <v>0</v>
      </c>
      <c r="BF152" s="92">
        <f>IF(N152="snížená",J152,0)</f>
        <v>0</v>
      </c>
      <c r="BG152" s="92">
        <f>IF(N152="zákl. přenesená",J152,0)</f>
        <v>0</v>
      </c>
      <c r="BH152" s="92">
        <f>IF(N152="sníž. přenesená",J152,0)</f>
        <v>0</v>
      </c>
      <c r="BI152" s="92">
        <f>IF(N152="nulová",J152,0)</f>
        <v>0</v>
      </c>
      <c r="BJ152" s="16" t="s">
        <v>90</v>
      </c>
      <c r="BK152" s="92">
        <f>ROUND(I152*H152,2)</f>
        <v>0</v>
      </c>
      <c r="BL152" s="16" t="s">
        <v>141</v>
      </c>
      <c r="BM152" s="154" t="s">
        <v>649</v>
      </c>
    </row>
    <row r="153" spans="2:65" s="1" customFormat="1" ht="11.25">
      <c r="B153" s="32"/>
      <c r="D153" s="155" t="s">
        <v>143</v>
      </c>
      <c r="F153" s="156" t="s">
        <v>260</v>
      </c>
      <c r="I153" s="157"/>
      <c r="L153" s="32"/>
      <c r="M153" s="158"/>
      <c r="T153" s="56"/>
      <c r="AT153" s="16" t="s">
        <v>143</v>
      </c>
      <c r="AU153" s="16" t="s">
        <v>92</v>
      </c>
    </row>
    <row r="154" spans="2:65" s="1" customFormat="1" ht="29.25">
      <c r="B154" s="32"/>
      <c r="D154" s="155" t="s">
        <v>144</v>
      </c>
      <c r="F154" s="159" t="s">
        <v>262</v>
      </c>
      <c r="I154" s="157"/>
      <c r="L154" s="32"/>
      <c r="M154" s="158"/>
      <c r="T154" s="56"/>
      <c r="AT154" s="16" t="s">
        <v>144</v>
      </c>
      <c r="AU154" s="16" t="s">
        <v>92</v>
      </c>
    </row>
    <row r="155" spans="2:65" s="12" customFormat="1" ht="11.25">
      <c r="B155" s="160"/>
      <c r="D155" s="155" t="s">
        <v>155</v>
      </c>
      <c r="E155" s="161" t="s">
        <v>1</v>
      </c>
      <c r="F155" s="162" t="s">
        <v>650</v>
      </c>
      <c r="H155" s="163">
        <v>0.58299999999999996</v>
      </c>
      <c r="I155" s="164"/>
      <c r="L155" s="160"/>
      <c r="M155" s="165"/>
      <c r="T155" s="166"/>
      <c r="AT155" s="161" t="s">
        <v>155</v>
      </c>
      <c r="AU155" s="161" t="s">
        <v>92</v>
      </c>
      <c r="AV155" s="12" t="s">
        <v>92</v>
      </c>
      <c r="AW155" s="12" t="s">
        <v>36</v>
      </c>
      <c r="AX155" s="12" t="s">
        <v>90</v>
      </c>
      <c r="AY155" s="161" t="s">
        <v>134</v>
      </c>
    </row>
    <row r="156" spans="2:65" s="1" customFormat="1" ht="16.5" customHeight="1">
      <c r="B156" s="32"/>
      <c r="C156" s="142" t="s">
        <v>197</v>
      </c>
      <c r="D156" s="142" t="s">
        <v>137</v>
      </c>
      <c r="E156" s="143" t="s">
        <v>651</v>
      </c>
      <c r="F156" s="144" t="s">
        <v>652</v>
      </c>
      <c r="G156" s="145" t="s">
        <v>153</v>
      </c>
      <c r="H156" s="146">
        <v>22.5</v>
      </c>
      <c r="I156" s="147"/>
      <c r="J156" s="148">
        <f>ROUND(I156*H156,2)</f>
        <v>0</v>
      </c>
      <c r="K156" s="149"/>
      <c r="L156" s="32"/>
      <c r="M156" s="150" t="s">
        <v>1</v>
      </c>
      <c r="N156" s="151" t="s">
        <v>47</v>
      </c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AR156" s="154" t="s">
        <v>141</v>
      </c>
      <c r="AT156" s="154" t="s">
        <v>137</v>
      </c>
      <c r="AU156" s="154" t="s">
        <v>92</v>
      </c>
      <c r="AY156" s="16" t="s">
        <v>134</v>
      </c>
      <c r="BE156" s="92">
        <f>IF(N156="základní",J156,0)</f>
        <v>0</v>
      </c>
      <c r="BF156" s="92">
        <f>IF(N156="snížená",J156,0)</f>
        <v>0</v>
      </c>
      <c r="BG156" s="92">
        <f>IF(N156="zákl. přenesená",J156,0)</f>
        <v>0</v>
      </c>
      <c r="BH156" s="92">
        <f>IF(N156="sníž. přenesená",J156,0)</f>
        <v>0</v>
      </c>
      <c r="BI156" s="92">
        <f>IF(N156="nulová",J156,0)</f>
        <v>0</v>
      </c>
      <c r="BJ156" s="16" t="s">
        <v>90</v>
      </c>
      <c r="BK156" s="92">
        <f>ROUND(I156*H156,2)</f>
        <v>0</v>
      </c>
      <c r="BL156" s="16" t="s">
        <v>141</v>
      </c>
      <c r="BM156" s="154" t="s">
        <v>653</v>
      </c>
    </row>
    <row r="157" spans="2:65" s="1" customFormat="1" ht="11.25">
      <c r="B157" s="32"/>
      <c r="D157" s="155" t="s">
        <v>143</v>
      </c>
      <c r="F157" s="156" t="s">
        <v>652</v>
      </c>
      <c r="I157" s="157"/>
      <c r="L157" s="32"/>
      <c r="M157" s="158"/>
      <c r="T157" s="56"/>
      <c r="AT157" s="16" t="s">
        <v>143</v>
      </c>
      <c r="AU157" s="16" t="s">
        <v>92</v>
      </c>
    </row>
    <row r="158" spans="2:65" s="1" customFormat="1" ht="19.5">
      <c r="B158" s="32"/>
      <c r="D158" s="155" t="s">
        <v>144</v>
      </c>
      <c r="F158" s="159" t="s">
        <v>654</v>
      </c>
      <c r="I158" s="157"/>
      <c r="L158" s="32"/>
      <c r="M158" s="158"/>
      <c r="T158" s="56"/>
      <c r="AT158" s="16" t="s">
        <v>144</v>
      </c>
      <c r="AU158" s="16" t="s">
        <v>92</v>
      </c>
    </row>
    <row r="159" spans="2:65" s="12" customFormat="1" ht="11.25">
      <c r="B159" s="160"/>
      <c r="D159" s="155" t="s">
        <v>155</v>
      </c>
      <c r="E159" s="161" t="s">
        <v>1</v>
      </c>
      <c r="F159" s="162" t="s">
        <v>655</v>
      </c>
      <c r="H159" s="163">
        <v>11</v>
      </c>
      <c r="I159" s="164"/>
      <c r="L159" s="160"/>
      <c r="M159" s="165"/>
      <c r="T159" s="166"/>
      <c r="AT159" s="161" t="s">
        <v>155</v>
      </c>
      <c r="AU159" s="161" t="s">
        <v>92</v>
      </c>
      <c r="AV159" s="12" t="s">
        <v>92</v>
      </c>
      <c r="AW159" s="12" t="s">
        <v>36</v>
      </c>
      <c r="AX159" s="12" t="s">
        <v>82</v>
      </c>
      <c r="AY159" s="161" t="s">
        <v>134</v>
      </c>
    </row>
    <row r="160" spans="2:65" s="12" customFormat="1" ht="11.25">
      <c r="B160" s="160"/>
      <c r="D160" s="155" t="s">
        <v>155</v>
      </c>
      <c r="E160" s="161" t="s">
        <v>1</v>
      </c>
      <c r="F160" s="162" t="s">
        <v>656</v>
      </c>
      <c r="H160" s="163">
        <v>10.5</v>
      </c>
      <c r="I160" s="164"/>
      <c r="L160" s="160"/>
      <c r="M160" s="165"/>
      <c r="T160" s="166"/>
      <c r="AT160" s="161" t="s">
        <v>155</v>
      </c>
      <c r="AU160" s="161" t="s">
        <v>92</v>
      </c>
      <c r="AV160" s="12" t="s">
        <v>92</v>
      </c>
      <c r="AW160" s="12" t="s">
        <v>36</v>
      </c>
      <c r="AX160" s="12" t="s">
        <v>82</v>
      </c>
      <c r="AY160" s="161" t="s">
        <v>134</v>
      </c>
    </row>
    <row r="161" spans="2:65" s="12" customFormat="1" ht="11.25">
      <c r="B161" s="160"/>
      <c r="D161" s="155" t="s">
        <v>155</v>
      </c>
      <c r="E161" s="161" t="s">
        <v>1</v>
      </c>
      <c r="F161" s="162" t="s">
        <v>657</v>
      </c>
      <c r="H161" s="163">
        <v>1</v>
      </c>
      <c r="I161" s="164"/>
      <c r="L161" s="160"/>
      <c r="M161" s="165"/>
      <c r="T161" s="166"/>
      <c r="AT161" s="161" t="s">
        <v>155</v>
      </c>
      <c r="AU161" s="161" t="s">
        <v>92</v>
      </c>
      <c r="AV161" s="12" t="s">
        <v>92</v>
      </c>
      <c r="AW161" s="12" t="s">
        <v>36</v>
      </c>
      <c r="AX161" s="12" t="s">
        <v>82</v>
      </c>
      <c r="AY161" s="161" t="s">
        <v>134</v>
      </c>
    </row>
    <row r="162" spans="2:65" s="13" customFormat="1" ht="11.25">
      <c r="B162" s="167"/>
      <c r="D162" s="155" t="s">
        <v>155</v>
      </c>
      <c r="E162" s="168" t="s">
        <v>1</v>
      </c>
      <c r="F162" s="169" t="s">
        <v>167</v>
      </c>
      <c r="H162" s="170">
        <v>22.5</v>
      </c>
      <c r="I162" s="171"/>
      <c r="L162" s="167"/>
      <c r="M162" s="172"/>
      <c r="T162" s="173"/>
      <c r="AT162" s="168" t="s">
        <v>155</v>
      </c>
      <c r="AU162" s="168" t="s">
        <v>92</v>
      </c>
      <c r="AV162" s="13" t="s">
        <v>141</v>
      </c>
      <c r="AW162" s="13" t="s">
        <v>36</v>
      </c>
      <c r="AX162" s="13" t="s">
        <v>90</v>
      </c>
      <c r="AY162" s="168" t="s">
        <v>134</v>
      </c>
    </row>
    <row r="163" spans="2:65" s="1" customFormat="1" ht="16.5" customHeight="1">
      <c r="B163" s="32"/>
      <c r="C163" s="174" t="s">
        <v>203</v>
      </c>
      <c r="D163" s="174" t="s">
        <v>228</v>
      </c>
      <c r="E163" s="175" t="s">
        <v>658</v>
      </c>
      <c r="F163" s="176" t="s">
        <v>659</v>
      </c>
      <c r="G163" s="177" t="s">
        <v>660</v>
      </c>
      <c r="H163" s="178">
        <v>6.75</v>
      </c>
      <c r="I163" s="179"/>
      <c r="J163" s="180">
        <f>ROUND(I163*H163,2)</f>
        <v>0</v>
      </c>
      <c r="K163" s="181"/>
      <c r="L163" s="182"/>
      <c r="M163" s="183" t="s">
        <v>1</v>
      </c>
      <c r="N163" s="184" t="s">
        <v>47</v>
      </c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AR163" s="154" t="s">
        <v>176</v>
      </c>
      <c r="AT163" s="154" t="s">
        <v>228</v>
      </c>
      <c r="AU163" s="154" t="s">
        <v>92</v>
      </c>
      <c r="AY163" s="16" t="s">
        <v>134</v>
      </c>
      <c r="BE163" s="92">
        <f>IF(N163="základní",J163,0)</f>
        <v>0</v>
      </c>
      <c r="BF163" s="92">
        <f>IF(N163="snížená",J163,0)</f>
        <v>0</v>
      </c>
      <c r="BG163" s="92">
        <f>IF(N163="zákl. přenesená",J163,0)</f>
        <v>0</v>
      </c>
      <c r="BH163" s="92">
        <f>IF(N163="sníž. přenesená",J163,0)</f>
        <v>0</v>
      </c>
      <c r="BI163" s="92">
        <f>IF(N163="nulová",J163,0)</f>
        <v>0</v>
      </c>
      <c r="BJ163" s="16" t="s">
        <v>90</v>
      </c>
      <c r="BK163" s="92">
        <f>ROUND(I163*H163,2)</f>
        <v>0</v>
      </c>
      <c r="BL163" s="16" t="s">
        <v>141</v>
      </c>
      <c r="BM163" s="154" t="s">
        <v>661</v>
      </c>
    </row>
    <row r="164" spans="2:65" s="1" customFormat="1" ht="11.25">
      <c r="B164" s="32"/>
      <c r="D164" s="155" t="s">
        <v>143</v>
      </c>
      <c r="F164" s="156" t="s">
        <v>659</v>
      </c>
      <c r="I164" s="157"/>
      <c r="L164" s="32"/>
      <c r="M164" s="158"/>
      <c r="T164" s="56"/>
      <c r="AT164" s="16" t="s">
        <v>143</v>
      </c>
      <c r="AU164" s="16" t="s">
        <v>92</v>
      </c>
    </row>
    <row r="165" spans="2:65" s="1" customFormat="1" ht="19.5">
      <c r="B165" s="32"/>
      <c r="D165" s="155" t="s">
        <v>144</v>
      </c>
      <c r="F165" s="159" t="s">
        <v>662</v>
      </c>
      <c r="I165" s="157"/>
      <c r="L165" s="32"/>
      <c r="M165" s="158"/>
      <c r="T165" s="56"/>
      <c r="AT165" s="16" t="s">
        <v>144</v>
      </c>
      <c r="AU165" s="16" t="s">
        <v>92</v>
      </c>
    </row>
    <row r="166" spans="2:65" s="12" customFormat="1" ht="11.25">
      <c r="B166" s="160"/>
      <c r="D166" s="155" t="s">
        <v>155</v>
      </c>
      <c r="E166" s="161" t="s">
        <v>1</v>
      </c>
      <c r="F166" s="162" t="s">
        <v>663</v>
      </c>
      <c r="H166" s="163">
        <v>3.3</v>
      </c>
      <c r="I166" s="164"/>
      <c r="L166" s="160"/>
      <c r="M166" s="165"/>
      <c r="T166" s="166"/>
      <c r="AT166" s="161" t="s">
        <v>155</v>
      </c>
      <c r="AU166" s="161" t="s">
        <v>92</v>
      </c>
      <c r="AV166" s="12" t="s">
        <v>92</v>
      </c>
      <c r="AW166" s="12" t="s">
        <v>36</v>
      </c>
      <c r="AX166" s="12" t="s">
        <v>82</v>
      </c>
      <c r="AY166" s="161" t="s">
        <v>134</v>
      </c>
    </row>
    <row r="167" spans="2:65" s="12" customFormat="1" ht="11.25">
      <c r="B167" s="160"/>
      <c r="D167" s="155" t="s">
        <v>155</v>
      </c>
      <c r="E167" s="161" t="s">
        <v>1</v>
      </c>
      <c r="F167" s="162" t="s">
        <v>664</v>
      </c>
      <c r="H167" s="163">
        <v>3.15</v>
      </c>
      <c r="I167" s="164"/>
      <c r="L167" s="160"/>
      <c r="M167" s="165"/>
      <c r="T167" s="166"/>
      <c r="AT167" s="161" t="s">
        <v>155</v>
      </c>
      <c r="AU167" s="161" t="s">
        <v>92</v>
      </c>
      <c r="AV167" s="12" t="s">
        <v>92</v>
      </c>
      <c r="AW167" s="12" t="s">
        <v>36</v>
      </c>
      <c r="AX167" s="12" t="s">
        <v>82</v>
      </c>
      <c r="AY167" s="161" t="s">
        <v>134</v>
      </c>
    </row>
    <row r="168" spans="2:65" s="12" customFormat="1" ht="11.25">
      <c r="B168" s="160"/>
      <c r="D168" s="155" t="s">
        <v>155</v>
      </c>
      <c r="E168" s="161" t="s">
        <v>1</v>
      </c>
      <c r="F168" s="162" t="s">
        <v>665</v>
      </c>
      <c r="H168" s="163">
        <v>0.3</v>
      </c>
      <c r="I168" s="164"/>
      <c r="L168" s="160"/>
      <c r="M168" s="165"/>
      <c r="T168" s="166"/>
      <c r="AT168" s="161" t="s">
        <v>155</v>
      </c>
      <c r="AU168" s="161" t="s">
        <v>92</v>
      </c>
      <c r="AV168" s="12" t="s">
        <v>92</v>
      </c>
      <c r="AW168" s="12" t="s">
        <v>36</v>
      </c>
      <c r="AX168" s="12" t="s">
        <v>82</v>
      </c>
      <c r="AY168" s="161" t="s">
        <v>134</v>
      </c>
    </row>
    <row r="169" spans="2:65" s="13" customFormat="1" ht="11.25">
      <c r="B169" s="167"/>
      <c r="D169" s="155" t="s">
        <v>155</v>
      </c>
      <c r="E169" s="168" t="s">
        <v>1</v>
      </c>
      <c r="F169" s="169" t="s">
        <v>167</v>
      </c>
      <c r="H169" s="170">
        <v>6.7499999999999991</v>
      </c>
      <c r="I169" s="171"/>
      <c r="L169" s="167"/>
      <c r="M169" s="172"/>
      <c r="T169" s="173"/>
      <c r="AT169" s="168" t="s">
        <v>155</v>
      </c>
      <c r="AU169" s="168" t="s">
        <v>92</v>
      </c>
      <c r="AV169" s="13" t="s">
        <v>141</v>
      </c>
      <c r="AW169" s="13" t="s">
        <v>36</v>
      </c>
      <c r="AX169" s="13" t="s">
        <v>90</v>
      </c>
      <c r="AY169" s="168" t="s">
        <v>134</v>
      </c>
    </row>
    <row r="170" spans="2:65" s="1" customFormat="1" ht="24.2" customHeight="1">
      <c r="B170" s="32"/>
      <c r="C170" s="142" t="s">
        <v>209</v>
      </c>
      <c r="D170" s="142" t="s">
        <v>137</v>
      </c>
      <c r="E170" s="143" t="s">
        <v>666</v>
      </c>
      <c r="F170" s="144" t="s">
        <v>667</v>
      </c>
      <c r="G170" s="145" t="s">
        <v>153</v>
      </c>
      <c r="H170" s="146">
        <v>29.5</v>
      </c>
      <c r="I170" s="147"/>
      <c r="J170" s="148">
        <f>ROUND(I170*H170,2)</f>
        <v>0</v>
      </c>
      <c r="K170" s="149"/>
      <c r="L170" s="32"/>
      <c r="M170" s="150" t="s">
        <v>1</v>
      </c>
      <c r="N170" s="151" t="s">
        <v>47</v>
      </c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AR170" s="154" t="s">
        <v>141</v>
      </c>
      <c r="AT170" s="154" t="s">
        <v>137</v>
      </c>
      <c r="AU170" s="154" t="s">
        <v>92</v>
      </c>
      <c r="AY170" s="16" t="s">
        <v>134</v>
      </c>
      <c r="BE170" s="92">
        <f>IF(N170="základní",J170,0)</f>
        <v>0</v>
      </c>
      <c r="BF170" s="92">
        <f>IF(N170="snížená",J170,0)</f>
        <v>0</v>
      </c>
      <c r="BG170" s="92">
        <f>IF(N170="zákl. přenesená",J170,0)</f>
        <v>0</v>
      </c>
      <c r="BH170" s="92">
        <f>IF(N170="sníž. přenesená",J170,0)</f>
        <v>0</v>
      </c>
      <c r="BI170" s="92">
        <f>IF(N170="nulová",J170,0)</f>
        <v>0</v>
      </c>
      <c r="BJ170" s="16" t="s">
        <v>90</v>
      </c>
      <c r="BK170" s="92">
        <f>ROUND(I170*H170,2)</f>
        <v>0</v>
      </c>
      <c r="BL170" s="16" t="s">
        <v>141</v>
      </c>
      <c r="BM170" s="154" t="s">
        <v>668</v>
      </c>
    </row>
    <row r="171" spans="2:65" s="1" customFormat="1" ht="19.5">
      <c r="B171" s="32"/>
      <c r="D171" s="155" t="s">
        <v>143</v>
      </c>
      <c r="F171" s="156" t="s">
        <v>667</v>
      </c>
      <c r="I171" s="157"/>
      <c r="L171" s="32"/>
      <c r="M171" s="158"/>
      <c r="T171" s="56"/>
      <c r="AT171" s="16" t="s">
        <v>143</v>
      </c>
      <c r="AU171" s="16" t="s">
        <v>92</v>
      </c>
    </row>
    <row r="172" spans="2:65" s="1" customFormat="1" ht="29.25">
      <c r="B172" s="32"/>
      <c r="D172" s="155" t="s">
        <v>144</v>
      </c>
      <c r="F172" s="159" t="s">
        <v>669</v>
      </c>
      <c r="I172" s="157"/>
      <c r="L172" s="32"/>
      <c r="M172" s="158"/>
      <c r="T172" s="56"/>
      <c r="AT172" s="16" t="s">
        <v>144</v>
      </c>
      <c r="AU172" s="16" t="s">
        <v>92</v>
      </c>
    </row>
    <row r="173" spans="2:65" s="12" customFormat="1" ht="11.25">
      <c r="B173" s="160"/>
      <c r="D173" s="155" t="s">
        <v>155</v>
      </c>
      <c r="E173" s="161" t="s">
        <v>1</v>
      </c>
      <c r="F173" s="162" t="s">
        <v>670</v>
      </c>
      <c r="H173" s="163">
        <v>6.5</v>
      </c>
      <c r="I173" s="164"/>
      <c r="L173" s="160"/>
      <c r="M173" s="165"/>
      <c r="T173" s="166"/>
      <c r="AT173" s="161" t="s">
        <v>155</v>
      </c>
      <c r="AU173" s="161" t="s">
        <v>92</v>
      </c>
      <c r="AV173" s="12" t="s">
        <v>92</v>
      </c>
      <c r="AW173" s="12" t="s">
        <v>36</v>
      </c>
      <c r="AX173" s="12" t="s">
        <v>82</v>
      </c>
      <c r="AY173" s="161" t="s">
        <v>134</v>
      </c>
    </row>
    <row r="174" spans="2:65" s="12" customFormat="1" ht="11.25">
      <c r="B174" s="160"/>
      <c r="D174" s="155" t="s">
        <v>155</v>
      </c>
      <c r="E174" s="161" t="s">
        <v>1</v>
      </c>
      <c r="F174" s="162" t="s">
        <v>671</v>
      </c>
      <c r="H174" s="163">
        <v>6.5</v>
      </c>
      <c r="I174" s="164"/>
      <c r="L174" s="160"/>
      <c r="M174" s="165"/>
      <c r="T174" s="166"/>
      <c r="AT174" s="161" t="s">
        <v>155</v>
      </c>
      <c r="AU174" s="161" t="s">
        <v>92</v>
      </c>
      <c r="AV174" s="12" t="s">
        <v>92</v>
      </c>
      <c r="AW174" s="12" t="s">
        <v>36</v>
      </c>
      <c r="AX174" s="12" t="s">
        <v>82</v>
      </c>
      <c r="AY174" s="161" t="s">
        <v>134</v>
      </c>
    </row>
    <row r="175" spans="2:65" s="12" customFormat="1" ht="11.25">
      <c r="B175" s="160"/>
      <c r="D175" s="155" t="s">
        <v>155</v>
      </c>
      <c r="E175" s="161" t="s">
        <v>1</v>
      </c>
      <c r="F175" s="162" t="s">
        <v>672</v>
      </c>
      <c r="H175" s="163">
        <v>9.5</v>
      </c>
      <c r="I175" s="164"/>
      <c r="L175" s="160"/>
      <c r="M175" s="165"/>
      <c r="T175" s="166"/>
      <c r="AT175" s="161" t="s">
        <v>155</v>
      </c>
      <c r="AU175" s="161" t="s">
        <v>92</v>
      </c>
      <c r="AV175" s="12" t="s">
        <v>92</v>
      </c>
      <c r="AW175" s="12" t="s">
        <v>36</v>
      </c>
      <c r="AX175" s="12" t="s">
        <v>82</v>
      </c>
      <c r="AY175" s="161" t="s">
        <v>134</v>
      </c>
    </row>
    <row r="176" spans="2:65" s="12" customFormat="1" ht="11.25">
      <c r="B176" s="160"/>
      <c r="D176" s="155" t="s">
        <v>155</v>
      </c>
      <c r="E176" s="161" t="s">
        <v>1</v>
      </c>
      <c r="F176" s="162" t="s">
        <v>673</v>
      </c>
      <c r="H176" s="163">
        <v>7</v>
      </c>
      <c r="I176" s="164"/>
      <c r="L176" s="160"/>
      <c r="M176" s="165"/>
      <c r="T176" s="166"/>
      <c r="AT176" s="161" t="s">
        <v>155</v>
      </c>
      <c r="AU176" s="161" t="s">
        <v>92</v>
      </c>
      <c r="AV176" s="12" t="s">
        <v>92</v>
      </c>
      <c r="AW176" s="12" t="s">
        <v>36</v>
      </c>
      <c r="AX176" s="12" t="s">
        <v>82</v>
      </c>
      <c r="AY176" s="161" t="s">
        <v>134</v>
      </c>
    </row>
    <row r="177" spans="2:65" s="13" customFormat="1" ht="11.25">
      <c r="B177" s="167"/>
      <c r="D177" s="155" t="s">
        <v>155</v>
      </c>
      <c r="E177" s="168" t="s">
        <v>1</v>
      </c>
      <c r="F177" s="169" t="s">
        <v>167</v>
      </c>
      <c r="H177" s="170">
        <v>29.5</v>
      </c>
      <c r="I177" s="171"/>
      <c r="L177" s="167"/>
      <c r="M177" s="172"/>
      <c r="T177" s="173"/>
      <c r="AT177" s="168" t="s">
        <v>155</v>
      </c>
      <c r="AU177" s="168" t="s">
        <v>92</v>
      </c>
      <c r="AV177" s="13" t="s">
        <v>141</v>
      </c>
      <c r="AW177" s="13" t="s">
        <v>36</v>
      </c>
      <c r="AX177" s="13" t="s">
        <v>90</v>
      </c>
      <c r="AY177" s="168" t="s">
        <v>134</v>
      </c>
    </row>
    <row r="178" spans="2:65" s="1" customFormat="1" ht="24.2" customHeight="1">
      <c r="B178" s="32"/>
      <c r="C178" s="142" t="s">
        <v>8</v>
      </c>
      <c r="D178" s="142" t="s">
        <v>137</v>
      </c>
      <c r="E178" s="143" t="s">
        <v>674</v>
      </c>
      <c r="F178" s="144" t="s">
        <v>675</v>
      </c>
      <c r="G178" s="145" t="s">
        <v>153</v>
      </c>
      <c r="H178" s="146">
        <v>14</v>
      </c>
      <c r="I178" s="147"/>
      <c r="J178" s="148">
        <f>ROUND(I178*H178,2)</f>
        <v>0</v>
      </c>
      <c r="K178" s="149"/>
      <c r="L178" s="32"/>
      <c r="M178" s="150" t="s">
        <v>1</v>
      </c>
      <c r="N178" s="151" t="s">
        <v>47</v>
      </c>
      <c r="P178" s="152">
        <f>O178*H178</f>
        <v>0</v>
      </c>
      <c r="Q178" s="152">
        <v>0</v>
      </c>
      <c r="R178" s="152">
        <f>Q178*H178</f>
        <v>0</v>
      </c>
      <c r="S178" s="152">
        <v>0</v>
      </c>
      <c r="T178" s="153">
        <f>S178*H178</f>
        <v>0</v>
      </c>
      <c r="AR178" s="154" t="s">
        <v>141</v>
      </c>
      <c r="AT178" s="154" t="s">
        <v>137</v>
      </c>
      <c r="AU178" s="154" t="s">
        <v>92</v>
      </c>
      <c r="AY178" s="16" t="s">
        <v>134</v>
      </c>
      <c r="BE178" s="92">
        <f>IF(N178="základní",J178,0)</f>
        <v>0</v>
      </c>
      <c r="BF178" s="92">
        <f>IF(N178="snížená",J178,0)</f>
        <v>0</v>
      </c>
      <c r="BG178" s="92">
        <f>IF(N178="zákl. přenesená",J178,0)</f>
        <v>0</v>
      </c>
      <c r="BH178" s="92">
        <f>IF(N178="sníž. přenesená",J178,0)</f>
        <v>0</v>
      </c>
      <c r="BI178" s="92">
        <f>IF(N178="nulová",J178,0)</f>
        <v>0</v>
      </c>
      <c r="BJ178" s="16" t="s">
        <v>90</v>
      </c>
      <c r="BK178" s="92">
        <f>ROUND(I178*H178,2)</f>
        <v>0</v>
      </c>
      <c r="BL178" s="16" t="s">
        <v>141</v>
      </c>
      <c r="BM178" s="154" t="s">
        <v>676</v>
      </c>
    </row>
    <row r="179" spans="2:65" s="1" customFormat="1" ht="19.5">
      <c r="B179" s="32"/>
      <c r="D179" s="155" t="s">
        <v>143</v>
      </c>
      <c r="F179" s="156" t="s">
        <v>675</v>
      </c>
      <c r="I179" s="157"/>
      <c r="L179" s="32"/>
      <c r="M179" s="158"/>
      <c r="T179" s="56"/>
      <c r="AT179" s="16" t="s">
        <v>143</v>
      </c>
      <c r="AU179" s="16" t="s">
        <v>92</v>
      </c>
    </row>
    <row r="180" spans="2:65" s="1" customFormat="1" ht="29.25">
      <c r="B180" s="32"/>
      <c r="D180" s="155" t="s">
        <v>144</v>
      </c>
      <c r="F180" s="159" t="s">
        <v>677</v>
      </c>
      <c r="I180" s="157"/>
      <c r="L180" s="32"/>
      <c r="M180" s="158"/>
      <c r="T180" s="56"/>
      <c r="AT180" s="16" t="s">
        <v>144</v>
      </c>
      <c r="AU180" s="16" t="s">
        <v>92</v>
      </c>
    </row>
    <row r="181" spans="2:65" s="12" customFormat="1" ht="11.25">
      <c r="B181" s="160"/>
      <c r="D181" s="155" t="s">
        <v>155</v>
      </c>
      <c r="E181" s="161" t="s">
        <v>1</v>
      </c>
      <c r="F181" s="162" t="s">
        <v>678</v>
      </c>
      <c r="H181" s="163">
        <v>14</v>
      </c>
      <c r="I181" s="164"/>
      <c r="L181" s="160"/>
      <c r="M181" s="165"/>
      <c r="T181" s="166"/>
      <c r="AT181" s="161" t="s">
        <v>155</v>
      </c>
      <c r="AU181" s="161" t="s">
        <v>92</v>
      </c>
      <c r="AV181" s="12" t="s">
        <v>92</v>
      </c>
      <c r="AW181" s="12" t="s">
        <v>36</v>
      </c>
      <c r="AX181" s="12" t="s">
        <v>82</v>
      </c>
      <c r="AY181" s="161" t="s">
        <v>134</v>
      </c>
    </row>
    <row r="182" spans="2:65" s="13" customFormat="1" ht="11.25">
      <c r="B182" s="167"/>
      <c r="D182" s="155" t="s">
        <v>155</v>
      </c>
      <c r="E182" s="168" t="s">
        <v>1</v>
      </c>
      <c r="F182" s="169" t="s">
        <v>167</v>
      </c>
      <c r="H182" s="170">
        <v>14</v>
      </c>
      <c r="I182" s="171"/>
      <c r="L182" s="167"/>
      <c r="M182" s="172"/>
      <c r="T182" s="173"/>
      <c r="AT182" s="168" t="s">
        <v>155</v>
      </c>
      <c r="AU182" s="168" t="s">
        <v>92</v>
      </c>
      <c r="AV182" s="13" t="s">
        <v>141</v>
      </c>
      <c r="AW182" s="13" t="s">
        <v>36</v>
      </c>
      <c r="AX182" s="13" t="s">
        <v>90</v>
      </c>
      <c r="AY182" s="168" t="s">
        <v>134</v>
      </c>
    </row>
    <row r="183" spans="2:65" s="1" customFormat="1" ht="16.5" customHeight="1">
      <c r="B183" s="32"/>
      <c r="C183" s="142" t="s">
        <v>216</v>
      </c>
      <c r="D183" s="142" t="s">
        <v>137</v>
      </c>
      <c r="E183" s="143" t="s">
        <v>679</v>
      </c>
      <c r="F183" s="144" t="s">
        <v>680</v>
      </c>
      <c r="G183" s="145" t="s">
        <v>153</v>
      </c>
      <c r="H183" s="146">
        <v>28</v>
      </c>
      <c r="I183" s="147"/>
      <c r="J183" s="148">
        <f>ROUND(I183*H183,2)</f>
        <v>0</v>
      </c>
      <c r="K183" s="149"/>
      <c r="L183" s="32"/>
      <c r="M183" s="150" t="s">
        <v>1</v>
      </c>
      <c r="N183" s="151" t="s">
        <v>47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AR183" s="154" t="s">
        <v>141</v>
      </c>
      <c r="AT183" s="154" t="s">
        <v>137</v>
      </c>
      <c r="AU183" s="154" t="s">
        <v>92</v>
      </c>
      <c r="AY183" s="16" t="s">
        <v>134</v>
      </c>
      <c r="BE183" s="92">
        <f>IF(N183="základní",J183,0)</f>
        <v>0</v>
      </c>
      <c r="BF183" s="92">
        <f>IF(N183="snížená",J183,0)</f>
        <v>0</v>
      </c>
      <c r="BG183" s="92">
        <f>IF(N183="zákl. přenesená",J183,0)</f>
        <v>0</v>
      </c>
      <c r="BH183" s="92">
        <f>IF(N183="sníž. přenesená",J183,0)</f>
        <v>0</v>
      </c>
      <c r="BI183" s="92">
        <f>IF(N183="nulová",J183,0)</f>
        <v>0</v>
      </c>
      <c r="BJ183" s="16" t="s">
        <v>90</v>
      </c>
      <c r="BK183" s="92">
        <f>ROUND(I183*H183,2)</f>
        <v>0</v>
      </c>
      <c r="BL183" s="16" t="s">
        <v>141</v>
      </c>
      <c r="BM183" s="154" t="s">
        <v>681</v>
      </c>
    </row>
    <row r="184" spans="2:65" s="1" customFormat="1" ht="11.25">
      <c r="B184" s="32"/>
      <c r="D184" s="155" t="s">
        <v>143</v>
      </c>
      <c r="F184" s="156" t="s">
        <v>680</v>
      </c>
      <c r="I184" s="157"/>
      <c r="L184" s="32"/>
      <c r="M184" s="158"/>
      <c r="T184" s="56"/>
      <c r="AT184" s="16" t="s">
        <v>143</v>
      </c>
      <c r="AU184" s="16" t="s">
        <v>92</v>
      </c>
    </row>
    <row r="185" spans="2:65" s="1" customFormat="1" ht="19.5">
      <c r="B185" s="32"/>
      <c r="D185" s="155" t="s">
        <v>144</v>
      </c>
      <c r="F185" s="159" t="s">
        <v>682</v>
      </c>
      <c r="I185" s="157"/>
      <c r="L185" s="32"/>
      <c r="M185" s="158"/>
      <c r="T185" s="56"/>
      <c r="AT185" s="16" t="s">
        <v>144</v>
      </c>
      <c r="AU185" s="16" t="s">
        <v>92</v>
      </c>
    </row>
    <row r="186" spans="2:65" s="12" customFormat="1" ht="11.25">
      <c r="B186" s="160"/>
      <c r="D186" s="155" t="s">
        <v>155</v>
      </c>
      <c r="E186" s="161" t="s">
        <v>1</v>
      </c>
      <c r="F186" s="162" t="s">
        <v>683</v>
      </c>
      <c r="H186" s="163">
        <v>10</v>
      </c>
      <c r="I186" s="164"/>
      <c r="L186" s="160"/>
      <c r="M186" s="165"/>
      <c r="T186" s="166"/>
      <c r="AT186" s="161" t="s">
        <v>155</v>
      </c>
      <c r="AU186" s="161" t="s">
        <v>92</v>
      </c>
      <c r="AV186" s="12" t="s">
        <v>92</v>
      </c>
      <c r="AW186" s="12" t="s">
        <v>36</v>
      </c>
      <c r="AX186" s="12" t="s">
        <v>82</v>
      </c>
      <c r="AY186" s="161" t="s">
        <v>134</v>
      </c>
    </row>
    <row r="187" spans="2:65" s="12" customFormat="1" ht="11.25">
      <c r="B187" s="160"/>
      <c r="D187" s="155" t="s">
        <v>155</v>
      </c>
      <c r="E187" s="161" t="s">
        <v>1</v>
      </c>
      <c r="F187" s="162" t="s">
        <v>684</v>
      </c>
      <c r="H187" s="163">
        <v>11</v>
      </c>
      <c r="I187" s="164"/>
      <c r="L187" s="160"/>
      <c r="M187" s="165"/>
      <c r="T187" s="166"/>
      <c r="AT187" s="161" t="s">
        <v>155</v>
      </c>
      <c r="AU187" s="161" t="s">
        <v>92</v>
      </c>
      <c r="AV187" s="12" t="s">
        <v>92</v>
      </c>
      <c r="AW187" s="12" t="s">
        <v>36</v>
      </c>
      <c r="AX187" s="12" t="s">
        <v>82</v>
      </c>
      <c r="AY187" s="161" t="s">
        <v>134</v>
      </c>
    </row>
    <row r="188" spans="2:65" s="12" customFormat="1" ht="11.25">
      <c r="B188" s="160"/>
      <c r="D188" s="155" t="s">
        <v>155</v>
      </c>
      <c r="E188" s="161" t="s">
        <v>1</v>
      </c>
      <c r="F188" s="162" t="s">
        <v>685</v>
      </c>
      <c r="H188" s="163">
        <v>7</v>
      </c>
      <c r="I188" s="164"/>
      <c r="L188" s="160"/>
      <c r="M188" s="165"/>
      <c r="T188" s="166"/>
      <c r="AT188" s="161" t="s">
        <v>155</v>
      </c>
      <c r="AU188" s="161" t="s">
        <v>92</v>
      </c>
      <c r="AV188" s="12" t="s">
        <v>92</v>
      </c>
      <c r="AW188" s="12" t="s">
        <v>36</v>
      </c>
      <c r="AX188" s="12" t="s">
        <v>82</v>
      </c>
      <c r="AY188" s="161" t="s">
        <v>134</v>
      </c>
    </row>
    <row r="189" spans="2:65" s="13" customFormat="1" ht="11.25">
      <c r="B189" s="167"/>
      <c r="D189" s="155" t="s">
        <v>155</v>
      </c>
      <c r="E189" s="168" t="s">
        <v>1</v>
      </c>
      <c r="F189" s="169" t="s">
        <v>167</v>
      </c>
      <c r="H189" s="170">
        <v>28</v>
      </c>
      <c r="I189" s="171"/>
      <c r="L189" s="167"/>
      <c r="M189" s="172"/>
      <c r="T189" s="173"/>
      <c r="AT189" s="168" t="s">
        <v>155</v>
      </c>
      <c r="AU189" s="168" t="s">
        <v>92</v>
      </c>
      <c r="AV189" s="13" t="s">
        <v>141</v>
      </c>
      <c r="AW189" s="13" t="s">
        <v>36</v>
      </c>
      <c r="AX189" s="13" t="s">
        <v>90</v>
      </c>
      <c r="AY189" s="168" t="s">
        <v>134</v>
      </c>
    </row>
    <row r="190" spans="2:65" s="1" customFormat="1" ht="21.75" customHeight="1">
      <c r="B190" s="32"/>
      <c r="C190" s="142" t="s">
        <v>221</v>
      </c>
      <c r="D190" s="142" t="s">
        <v>137</v>
      </c>
      <c r="E190" s="143" t="s">
        <v>686</v>
      </c>
      <c r="F190" s="144" t="s">
        <v>687</v>
      </c>
      <c r="G190" s="145" t="s">
        <v>153</v>
      </c>
      <c r="H190" s="146">
        <v>11</v>
      </c>
      <c r="I190" s="147"/>
      <c r="J190" s="148">
        <f>ROUND(I190*H190,2)</f>
        <v>0</v>
      </c>
      <c r="K190" s="149"/>
      <c r="L190" s="32"/>
      <c r="M190" s="150" t="s">
        <v>1</v>
      </c>
      <c r="N190" s="151" t="s">
        <v>47</v>
      </c>
      <c r="P190" s="152">
        <f>O190*H190</f>
        <v>0</v>
      </c>
      <c r="Q190" s="152">
        <v>0</v>
      </c>
      <c r="R190" s="152">
        <f>Q190*H190</f>
        <v>0</v>
      </c>
      <c r="S190" s="152">
        <v>0</v>
      </c>
      <c r="T190" s="153">
        <f>S190*H190</f>
        <v>0</v>
      </c>
      <c r="AR190" s="154" t="s">
        <v>141</v>
      </c>
      <c r="AT190" s="154" t="s">
        <v>137</v>
      </c>
      <c r="AU190" s="154" t="s">
        <v>92</v>
      </c>
      <c r="AY190" s="16" t="s">
        <v>134</v>
      </c>
      <c r="BE190" s="92">
        <f>IF(N190="základní",J190,0)</f>
        <v>0</v>
      </c>
      <c r="BF190" s="92">
        <f>IF(N190="snížená",J190,0)</f>
        <v>0</v>
      </c>
      <c r="BG190" s="92">
        <f>IF(N190="zákl. přenesená",J190,0)</f>
        <v>0</v>
      </c>
      <c r="BH190" s="92">
        <f>IF(N190="sníž. přenesená",J190,0)</f>
        <v>0</v>
      </c>
      <c r="BI190" s="92">
        <f>IF(N190="nulová",J190,0)</f>
        <v>0</v>
      </c>
      <c r="BJ190" s="16" t="s">
        <v>90</v>
      </c>
      <c r="BK190" s="92">
        <f>ROUND(I190*H190,2)</f>
        <v>0</v>
      </c>
      <c r="BL190" s="16" t="s">
        <v>141</v>
      </c>
      <c r="BM190" s="154" t="s">
        <v>688</v>
      </c>
    </row>
    <row r="191" spans="2:65" s="1" customFormat="1" ht="11.25">
      <c r="B191" s="32"/>
      <c r="D191" s="155" t="s">
        <v>143</v>
      </c>
      <c r="F191" s="156" t="s">
        <v>687</v>
      </c>
      <c r="I191" s="157"/>
      <c r="L191" s="32"/>
      <c r="M191" s="158"/>
      <c r="T191" s="56"/>
      <c r="AT191" s="16" t="s">
        <v>143</v>
      </c>
      <c r="AU191" s="16" t="s">
        <v>92</v>
      </c>
    </row>
    <row r="192" spans="2:65" s="1" customFormat="1" ht="19.5">
      <c r="B192" s="32"/>
      <c r="D192" s="155" t="s">
        <v>144</v>
      </c>
      <c r="F192" s="159" t="s">
        <v>689</v>
      </c>
      <c r="I192" s="157"/>
      <c r="L192" s="32"/>
      <c r="M192" s="158"/>
      <c r="T192" s="56"/>
      <c r="AT192" s="16" t="s">
        <v>144</v>
      </c>
      <c r="AU192" s="16" t="s">
        <v>92</v>
      </c>
    </row>
    <row r="193" spans="2:65" s="12" customFormat="1" ht="11.25">
      <c r="B193" s="160"/>
      <c r="D193" s="155" t="s">
        <v>155</v>
      </c>
      <c r="E193" s="161" t="s">
        <v>1</v>
      </c>
      <c r="F193" s="162" t="s">
        <v>690</v>
      </c>
      <c r="H193" s="163">
        <v>1</v>
      </c>
      <c r="I193" s="164"/>
      <c r="L193" s="160"/>
      <c r="M193" s="165"/>
      <c r="T193" s="166"/>
      <c r="AT193" s="161" t="s">
        <v>155</v>
      </c>
      <c r="AU193" s="161" t="s">
        <v>92</v>
      </c>
      <c r="AV193" s="12" t="s">
        <v>92</v>
      </c>
      <c r="AW193" s="12" t="s">
        <v>36</v>
      </c>
      <c r="AX193" s="12" t="s">
        <v>82</v>
      </c>
      <c r="AY193" s="161" t="s">
        <v>134</v>
      </c>
    </row>
    <row r="194" spans="2:65" s="12" customFormat="1" ht="11.25">
      <c r="B194" s="160"/>
      <c r="D194" s="155" t="s">
        <v>155</v>
      </c>
      <c r="E194" s="161" t="s">
        <v>1</v>
      </c>
      <c r="F194" s="162" t="s">
        <v>691</v>
      </c>
      <c r="H194" s="163">
        <v>10</v>
      </c>
      <c r="I194" s="164"/>
      <c r="L194" s="160"/>
      <c r="M194" s="165"/>
      <c r="T194" s="166"/>
      <c r="AT194" s="161" t="s">
        <v>155</v>
      </c>
      <c r="AU194" s="161" t="s">
        <v>92</v>
      </c>
      <c r="AV194" s="12" t="s">
        <v>92</v>
      </c>
      <c r="AW194" s="12" t="s">
        <v>36</v>
      </c>
      <c r="AX194" s="12" t="s">
        <v>82</v>
      </c>
      <c r="AY194" s="161" t="s">
        <v>134</v>
      </c>
    </row>
    <row r="195" spans="2:65" s="13" customFormat="1" ht="11.25">
      <c r="B195" s="167"/>
      <c r="D195" s="155" t="s">
        <v>155</v>
      </c>
      <c r="E195" s="168" t="s">
        <v>1</v>
      </c>
      <c r="F195" s="169" t="s">
        <v>167</v>
      </c>
      <c r="H195" s="170">
        <v>11</v>
      </c>
      <c r="I195" s="171"/>
      <c r="L195" s="167"/>
      <c r="M195" s="172"/>
      <c r="T195" s="173"/>
      <c r="AT195" s="168" t="s">
        <v>155</v>
      </c>
      <c r="AU195" s="168" t="s">
        <v>92</v>
      </c>
      <c r="AV195" s="13" t="s">
        <v>141</v>
      </c>
      <c r="AW195" s="13" t="s">
        <v>36</v>
      </c>
      <c r="AX195" s="13" t="s">
        <v>90</v>
      </c>
      <c r="AY195" s="168" t="s">
        <v>134</v>
      </c>
    </row>
    <row r="196" spans="2:65" s="1" customFormat="1" ht="16.5" customHeight="1">
      <c r="B196" s="32"/>
      <c r="C196" s="142" t="s">
        <v>227</v>
      </c>
      <c r="D196" s="142" t="s">
        <v>137</v>
      </c>
      <c r="E196" s="143" t="s">
        <v>692</v>
      </c>
      <c r="F196" s="144" t="s">
        <v>693</v>
      </c>
      <c r="G196" s="145" t="s">
        <v>153</v>
      </c>
      <c r="H196" s="146">
        <v>20.5</v>
      </c>
      <c r="I196" s="147"/>
      <c r="J196" s="148">
        <f>ROUND(I196*H196,2)</f>
        <v>0</v>
      </c>
      <c r="K196" s="149"/>
      <c r="L196" s="32"/>
      <c r="M196" s="150" t="s">
        <v>1</v>
      </c>
      <c r="N196" s="151" t="s">
        <v>47</v>
      </c>
      <c r="P196" s="152">
        <f>O196*H196</f>
        <v>0</v>
      </c>
      <c r="Q196" s="152">
        <v>0</v>
      </c>
      <c r="R196" s="152">
        <f>Q196*H196</f>
        <v>0</v>
      </c>
      <c r="S196" s="152">
        <v>0</v>
      </c>
      <c r="T196" s="153">
        <f>S196*H196</f>
        <v>0</v>
      </c>
      <c r="AR196" s="154" t="s">
        <v>141</v>
      </c>
      <c r="AT196" s="154" t="s">
        <v>137</v>
      </c>
      <c r="AU196" s="154" t="s">
        <v>92</v>
      </c>
      <c r="AY196" s="16" t="s">
        <v>134</v>
      </c>
      <c r="BE196" s="92">
        <f>IF(N196="základní",J196,0)</f>
        <v>0</v>
      </c>
      <c r="BF196" s="92">
        <f>IF(N196="snížená",J196,0)</f>
        <v>0</v>
      </c>
      <c r="BG196" s="92">
        <f>IF(N196="zákl. přenesená",J196,0)</f>
        <v>0</v>
      </c>
      <c r="BH196" s="92">
        <f>IF(N196="sníž. přenesená",J196,0)</f>
        <v>0</v>
      </c>
      <c r="BI196" s="92">
        <f>IF(N196="nulová",J196,0)</f>
        <v>0</v>
      </c>
      <c r="BJ196" s="16" t="s">
        <v>90</v>
      </c>
      <c r="BK196" s="92">
        <f>ROUND(I196*H196,2)</f>
        <v>0</v>
      </c>
      <c r="BL196" s="16" t="s">
        <v>141</v>
      </c>
      <c r="BM196" s="154" t="s">
        <v>694</v>
      </c>
    </row>
    <row r="197" spans="2:65" s="1" customFormat="1" ht="11.25">
      <c r="B197" s="32"/>
      <c r="D197" s="155" t="s">
        <v>143</v>
      </c>
      <c r="F197" s="156" t="s">
        <v>693</v>
      </c>
      <c r="I197" s="157"/>
      <c r="L197" s="32"/>
      <c r="M197" s="158"/>
      <c r="T197" s="56"/>
      <c r="AT197" s="16" t="s">
        <v>143</v>
      </c>
      <c r="AU197" s="16" t="s">
        <v>92</v>
      </c>
    </row>
    <row r="198" spans="2:65" s="1" customFormat="1" ht="19.5">
      <c r="B198" s="32"/>
      <c r="D198" s="155" t="s">
        <v>144</v>
      </c>
      <c r="F198" s="159" t="s">
        <v>695</v>
      </c>
      <c r="I198" s="157"/>
      <c r="L198" s="32"/>
      <c r="M198" s="158"/>
      <c r="T198" s="56"/>
      <c r="AT198" s="16" t="s">
        <v>144</v>
      </c>
      <c r="AU198" s="16" t="s">
        <v>92</v>
      </c>
    </row>
    <row r="199" spans="2:65" s="12" customFormat="1" ht="11.25">
      <c r="B199" s="160"/>
      <c r="D199" s="155" t="s">
        <v>155</v>
      </c>
      <c r="E199" s="161" t="s">
        <v>1</v>
      </c>
      <c r="F199" s="162" t="s">
        <v>696</v>
      </c>
      <c r="H199" s="163">
        <v>7.5</v>
      </c>
      <c r="I199" s="164"/>
      <c r="L199" s="160"/>
      <c r="M199" s="165"/>
      <c r="T199" s="166"/>
      <c r="AT199" s="161" t="s">
        <v>155</v>
      </c>
      <c r="AU199" s="161" t="s">
        <v>92</v>
      </c>
      <c r="AV199" s="12" t="s">
        <v>92</v>
      </c>
      <c r="AW199" s="12" t="s">
        <v>36</v>
      </c>
      <c r="AX199" s="12" t="s">
        <v>82</v>
      </c>
      <c r="AY199" s="161" t="s">
        <v>134</v>
      </c>
    </row>
    <row r="200" spans="2:65" s="12" customFormat="1" ht="11.25">
      <c r="B200" s="160"/>
      <c r="D200" s="155" t="s">
        <v>155</v>
      </c>
      <c r="E200" s="161" t="s">
        <v>1</v>
      </c>
      <c r="F200" s="162" t="s">
        <v>697</v>
      </c>
      <c r="H200" s="163">
        <v>2.5</v>
      </c>
      <c r="I200" s="164"/>
      <c r="L200" s="160"/>
      <c r="M200" s="165"/>
      <c r="T200" s="166"/>
      <c r="AT200" s="161" t="s">
        <v>155</v>
      </c>
      <c r="AU200" s="161" t="s">
        <v>92</v>
      </c>
      <c r="AV200" s="12" t="s">
        <v>92</v>
      </c>
      <c r="AW200" s="12" t="s">
        <v>36</v>
      </c>
      <c r="AX200" s="12" t="s">
        <v>82</v>
      </c>
      <c r="AY200" s="161" t="s">
        <v>134</v>
      </c>
    </row>
    <row r="201" spans="2:65" s="12" customFormat="1" ht="11.25">
      <c r="B201" s="160"/>
      <c r="D201" s="155" t="s">
        <v>155</v>
      </c>
      <c r="E201" s="161" t="s">
        <v>1</v>
      </c>
      <c r="F201" s="162" t="s">
        <v>698</v>
      </c>
      <c r="H201" s="163">
        <v>3</v>
      </c>
      <c r="I201" s="164"/>
      <c r="L201" s="160"/>
      <c r="M201" s="165"/>
      <c r="T201" s="166"/>
      <c r="AT201" s="161" t="s">
        <v>155</v>
      </c>
      <c r="AU201" s="161" t="s">
        <v>92</v>
      </c>
      <c r="AV201" s="12" t="s">
        <v>92</v>
      </c>
      <c r="AW201" s="12" t="s">
        <v>36</v>
      </c>
      <c r="AX201" s="12" t="s">
        <v>82</v>
      </c>
      <c r="AY201" s="161" t="s">
        <v>134</v>
      </c>
    </row>
    <row r="202" spans="2:65" s="12" customFormat="1" ht="11.25">
      <c r="B202" s="160"/>
      <c r="D202" s="155" t="s">
        <v>155</v>
      </c>
      <c r="E202" s="161" t="s">
        <v>1</v>
      </c>
      <c r="F202" s="162" t="s">
        <v>699</v>
      </c>
      <c r="H202" s="163">
        <v>1.5</v>
      </c>
      <c r="I202" s="164"/>
      <c r="L202" s="160"/>
      <c r="M202" s="165"/>
      <c r="T202" s="166"/>
      <c r="AT202" s="161" t="s">
        <v>155</v>
      </c>
      <c r="AU202" s="161" t="s">
        <v>92</v>
      </c>
      <c r="AV202" s="12" t="s">
        <v>92</v>
      </c>
      <c r="AW202" s="12" t="s">
        <v>36</v>
      </c>
      <c r="AX202" s="12" t="s">
        <v>82</v>
      </c>
      <c r="AY202" s="161" t="s">
        <v>134</v>
      </c>
    </row>
    <row r="203" spans="2:65" s="12" customFormat="1" ht="11.25">
      <c r="B203" s="160"/>
      <c r="D203" s="155" t="s">
        <v>155</v>
      </c>
      <c r="E203" s="161" t="s">
        <v>1</v>
      </c>
      <c r="F203" s="162" t="s">
        <v>700</v>
      </c>
      <c r="H203" s="163">
        <v>6</v>
      </c>
      <c r="I203" s="164"/>
      <c r="L203" s="160"/>
      <c r="M203" s="165"/>
      <c r="T203" s="166"/>
      <c r="AT203" s="161" t="s">
        <v>155</v>
      </c>
      <c r="AU203" s="161" t="s">
        <v>92</v>
      </c>
      <c r="AV203" s="12" t="s">
        <v>92</v>
      </c>
      <c r="AW203" s="12" t="s">
        <v>36</v>
      </c>
      <c r="AX203" s="12" t="s">
        <v>82</v>
      </c>
      <c r="AY203" s="161" t="s">
        <v>134</v>
      </c>
    </row>
    <row r="204" spans="2:65" s="13" customFormat="1" ht="11.25">
      <c r="B204" s="167"/>
      <c r="D204" s="155" t="s">
        <v>155</v>
      </c>
      <c r="E204" s="168" t="s">
        <v>1</v>
      </c>
      <c r="F204" s="169" t="s">
        <v>167</v>
      </c>
      <c r="H204" s="170">
        <v>20.5</v>
      </c>
      <c r="I204" s="171"/>
      <c r="L204" s="167"/>
      <c r="M204" s="172"/>
      <c r="T204" s="173"/>
      <c r="AT204" s="168" t="s">
        <v>155</v>
      </c>
      <c r="AU204" s="168" t="s">
        <v>92</v>
      </c>
      <c r="AV204" s="13" t="s">
        <v>141</v>
      </c>
      <c r="AW204" s="13" t="s">
        <v>36</v>
      </c>
      <c r="AX204" s="13" t="s">
        <v>90</v>
      </c>
      <c r="AY204" s="168" t="s">
        <v>134</v>
      </c>
    </row>
    <row r="205" spans="2:65" s="1" customFormat="1" ht="16.5" customHeight="1">
      <c r="B205" s="32"/>
      <c r="C205" s="142" t="s">
        <v>232</v>
      </c>
      <c r="D205" s="142" t="s">
        <v>137</v>
      </c>
      <c r="E205" s="143" t="s">
        <v>398</v>
      </c>
      <c r="F205" s="144" t="s">
        <v>399</v>
      </c>
      <c r="G205" s="145" t="s">
        <v>153</v>
      </c>
      <c r="H205" s="146">
        <v>113.22</v>
      </c>
      <c r="I205" s="147"/>
      <c r="J205" s="148">
        <f>ROUND(I205*H205,2)</f>
        <v>0</v>
      </c>
      <c r="K205" s="149"/>
      <c r="L205" s="32"/>
      <c r="M205" s="150" t="s">
        <v>1</v>
      </c>
      <c r="N205" s="151" t="s">
        <v>47</v>
      </c>
      <c r="P205" s="152">
        <f>O205*H205</f>
        <v>0</v>
      </c>
      <c r="Q205" s="152">
        <v>0</v>
      </c>
      <c r="R205" s="152">
        <f>Q205*H205</f>
        <v>0</v>
      </c>
      <c r="S205" s="152">
        <v>0</v>
      </c>
      <c r="T205" s="153">
        <f>S205*H205</f>
        <v>0</v>
      </c>
      <c r="AR205" s="154" t="s">
        <v>141</v>
      </c>
      <c r="AT205" s="154" t="s">
        <v>137</v>
      </c>
      <c r="AU205" s="154" t="s">
        <v>92</v>
      </c>
      <c r="AY205" s="16" t="s">
        <v>134</v>
      </c>
      <c r="BE205" s="92">
        <f>IF(N205="základní",J205,0)</f>
        <v>0</v>
      </c>
      <c r="BF205" s="92">
        <f>IF(N205="snížená",J205,0)</f>
        <v>0</v>
      </c>
      <c r="BG205" s="92">
        <f>IF(N205="zákl. přenesená",J205,0)</f>
        <v>0</v>
      </c>
      <c r="BH205" s="92">
        <f>IF(N205="sníž. přenesená",J205,0)</f>
        <v>0</v>
      </c>
      <c r="BI205" s="92">
        <f>IF(N205="nulová",J205,0)</f>
        <v>0</v>
      </c>
      <c r="BJ205" s="16" t="s">
        <v>90</v>
      </c>
      <c r="BK205" s="92">
        <f>ROUND(I205*H205,2)</f>
        <v>0</v>
      </c>
      <c r="BL205" s="16" t="s">
        <v>141</v>
      </c>
      <c r="BM205" s="154" t="s">
        <v>701</v>
      </c>
    </row>
    <row r="206" spans="2:65" s="1" customFormat="1" ht="11.25">
      <c r="B206" s="32"/>
      <c r="D206" s="155" t="s">
        <v>143</v>
      </c>
      <c r="F206" s="156" t="s">
        <v>399</v>
      </c>
      <c r="I206" s="157"/>
      <c r="L206" s="32"/>
      <c r="M206" s="158"/>
      <c r="T206" s="56"/>
      <c r="AT206" s="16" t="s">
        <v>143</v>
      </c>
      <c r="AU206" s="16" t="s">
        <v>92</v>
      </c>
    </row>
    <row r="207" spans="2:65" s="1" customFormat="1" ht="19.5">
      <c r="B207" s="32"/>
      <c r="D207" s="155" t="s">
        <v>144</v>
      </c>
      <c r="F207" s="159" t="s">
        <v>401</v>
      </c>
      <c r="I207" s="157"/>
      <c r="L207" s="32"/>
      <c r="M207" s="158"/>
      <c r="T207" s="56"/>
      <c r="AT207" s="16" t="s">
        <v>144</v>
      </c>
      <c r="AU207" s="16" t="s">
        <v>92</v>
      </c>
    </row>
    <row r="208" spans="2:65" s="12" customFormat="1" ht="11.25">
      <c r="B208" s="160"/>
      <c r="D208" s="155" t="s">
        <v>155</v>
      </c>
      <c r="F208" s="162" t="s">
        <v>702</v>
      </c>
      <c r="H208" s="163">
        <v>113.22</v>
      </c>
      <c r="I208" s="164"/>
      <c r="L208" s="160"/>
      <c r="M208" s="165"/>
      <c r="T208" s="166"/>
      <c r="AT208" s="161" t="s">
        <v>155</v>
      </c>
      <c r="AU208" s="161" t="s">
        <v>92</v>
      </c>
      <c r="AV208" s="12" t="s">
        <v>92</v>
      </c>
      <c r="AW208" s="12" t="s">
        <v>4</v>
      </c>
      <c r="AX208" s="12" t="s">
        <v>90</v>
      </c>
      <c r="AY208" s="161" t="s">
        <v>134</v>
      </c>
    </row>
    <row r="209" spans="2:65" s="1" customFormat="1" ht="24.2" customHeight="1">
      <c r="B209" s="32"/>
      <c r="C209" s="174" t="s">
        <v>237</v>
      </c>
      <c r="D209" s="174" t="s">
        <v>228</v>
      </c>
      <c r="E209" s="175" t="s">
        <v>404</v>
      </c>
      <c r="F209" s="176" t="s">
        <v>405</v>
      </c>
      <c r="G209" s="177" t="s">
        <v>153</v>
      </c>
      <c r="H209" s="178">
        <v>113.22</v>
      </c>
      <c r="I209" s="179"/>
      <c r="J209" s="180">
        <f>ROUND(I209*H209,2)</f>
        <v>0</v>
      </c>
      <c r="K209" s="181"/>
      <c r="L209" s="182"/>
      <c r="M209" s="183" t="s">
        <v>1</v>
      </c>
      <c r="N209" s="184" t="s">
        <v>47</v>
      </c>
      <c r="P209" s="152">
        <f>O209*H209</f>
        <v>0</v>
      </c>
      <c r="Q209" s="152">
        <v>0</v>
      </c>
      <c r="R209" s="152">
        <f>Q209*H209</f>
        <v>0</v>
      </c>
      <c r="S209" s="152">
        <v>0</v>
      </c>
      <c r="T209" s="153">
        <f>S209*H209</f>
        <v>0</v>
      </c>
      <c r="AR209" s="154" t="s">
        <v>176</v>
      </c>
      <c r="AT209" s="154" t="s">
        <v>228</v>
      </c>
      <c r="AU209" s="154" t="s">
        <v>92</v>
      </c>
      <c r="AY209" s="16" t="s">
        <v>134</v>
      </c>
      <c r="BE209" s="92">
        <f>IF(N209="základní",J209,0)</f>
        <v>0</v>
      </c>
      <c r="BF209" s="92">
        <f>IF(N209="snížená",J209,0)</f>
        <v>0</v>
      </c>
      <c r="BG209" s="92">
        <f>IF(N209="zákl. přenesená",J209,0)</f>
        <v>0</v>
      </c>
      <c r="BH209" s="92">
        <f>IF(N209="sníž. přenesená",J209,0)</f>
        <v>0</v>
      </c>
      <c r="BI209" s="92">
        <f>IF(N209="nulová",J209,0)</f>
        <v>0</v>
      </c>
      <c r="BJ209" s="16" t="s">
        <v>90</v>
      </c>
      <c r="BK209" s="92">
        <f>ROUND(I209*H209,2)</f>
        <v>0</v>
      </c>
      <c r="BL209" s="16" t="s">
        <v>141</v>
      </c>
      <c r="BM209" s="154" t="s">
        <v>703</v>
      </c>
    </row>
    <row r="210" spans="2:65" s="1" customFormat="1" ht="19.5">
      <c r="B210" s="32"/>
      <c r="D210" s="155" t="s">
        <v>143</v>
      </c>
      <c r="F210" s="156" t="s">
        <v>405</v>
      </c>
      <c r="I210" s="157"/>
      <c r="L210" s="32"/>
      <c r="M210" s="158"/>
      <c r="T210" s="56"/>
      <c r="AT210" s="16" t="s">
        <v>143</v>
      </c>
      <c r="AU210" s="16" t="s">
        <v>92</v>
      </c>
    </row>
    <row r="211" spans="2:65" s="1" customFormat="1" ht="19.5">
      <c r="B211" s="32"/>
      <c r="D211" s="155" t="s">
        <v>144</v>
      </c>
      <c r="F211" s="159" t="s">
        <v>407</v>
      </c>
      <c r="I211" s="157"/>
      <c r="L211" s="32"/>
      <c r="M211" s="158"/>
      <c r="T211" s="56"/>
      <c r="AT211" s="16" t="s">
        <v>144</v>
      </c>
      <c r="AU211" s="16" t="s">
        <v>92</v>
      </c>
    </row>
    <row r="212" spans="2:65" s="12" customFormat="1" ht="11.25">
      <c r="B212" s="160"/>
      <c r="D212" s="155" t="s">
        <v>155</v>
      </c>
      <c r="F212" s="162" t="s">
        <v>702</v>
      </c>
      <c r="H212" s="163">
        <v>113.22</v>
      </c>
      <c r="I212" s="164"/>
      <c r="L212" s="160"/>
      <c r="M212" s="165"/>
      <c r="T212" s="166"/>
      <c r="AT212" s="161" t="s">
        <v>155</v>
      </c>
      <c r="AU212" s="161" t="s">
        <v>92</v>
      </c>
      <c r="AV212" s="12" t="s">
        <v>92</v>
      </c>
      <c r="AW212" s="12" t="s">
        <v>4</v>
      </c>
      <c r="AX212" s="12" t="s">
        <v>90</v>
      </c>
      <c r="AY212" s="161" t="s">
        <v>134</v>
      </c>
    </row>
    <row r="213" spans="2:65" s="1" customFormat="1" ht="16.5" customHeight="1">
      <c r="B213" s="32"/>
      <c r="C213" s="174" t="s">
        <v>7</v>
      </c>
      <c r="D213" s="174" t="s">
        <v>228</v>
      </c>
      <c r="E213" s="175" t="s">
        <v>409</v>
      </c>
      <c r="F213" s="176" t="s">
        <v>410</v>
      </c>
      <c r="G213" s="177" t="s">
        <v>159</v>
      </c>
      <c r="H213" s="178">
        <v>22.2</v>
      </c>
      <c r="I213" s="179"/>
      <c r="J213" s="180">
        <f>ROUND(I213*H213,2)</f>
        <v>0</v>
      </c>
      <c r="K213" s="181"/>
      <c r="L213" s="182"/>
      <c r="M213" s="183" t="s">
        <v>1</v>
      </c>
      <c r="N213" s="184" t="s">
        <v>47</v>
      </c>
      <c r="P213" s="152">
        <f>O213*H213</f>
        <v>0</v>
      </c>
      <c r="Q213" s="152">
        <v>0</v>
      </c>
      <c r="R213" s="152">
        <f>Q213*H213</f>
        <v>0</v>
      </c>
      <c r="S213" s="152">
        <v>0</v>
      </c>
      <c r="T213" s="153">
        <f>S213*H213</f>
        <v>0</v>
      </c>
      <c r="AR213" s="154" t="s">
        <v>176</v>
      </c>
      <c r="AT213" s="154" t="s">
        <v>228</v>
      </c>
      <c r="AU213" s="154" t="s">
        <v>92</v>
      </c>
      <c r="AY213" s="16" t="s">
        <v>134</v>
      </c>
      <c r="BE213" s="92">
        <f>IF(N213="základní",J213,0)</f>
        <v>0</v>
      </c>
      <c r="BF213" s="92">
        <f>IF(N213="snížená",J213,0)</f>
        <v>0</v>
      </c>
      <c r="BG213" s="92">
        <f>IF(N213="zákl. přenesená",J213,0)</f>
        <v>0</v>
      </c>
      <c r="BH213" s="92">
        <f>IF(N213="sníž. přenesená",J213,0)</f>
        <v>0</v>
      </c>
      <c r="BI213" s="92">
        <f>IF(N213="nulová",J213,0)</f>
        <v>0</v>
      </c>
      <c r="BJ213" s="16" t="s">
        <v>90</v>
      </c>
      <c r="BK213" s="92">
        <f>ROUND(I213*H213,2)</f>
        <v>0</v>
      </c>
      <c r="BL213" s="16" t="s">
        <v>141</v>
      </c>
      <c r="BM213" s="154" t="s">
        <v>704</v>
      </c>
    </row>
    <row r="214" spans="2:65" s="1" customFormat="1" ht="11.25">
      <c r="B214" s="32"/>
      <c r="D214" s="155" t="s">
        <v>143</v>
      </c>
      <c r="F214" s="156" t="s">
        <v>410</v>
      </c>
      <c r="I214" s="157"/>
      <c r="L214" s="32"/>
      <c r="M214" s="158"/>
      <c r="T214" s="56"/>
      <c r="AT214" s="16" t="s">
        <v>143</v>
      </c>
      <c r="AU214" s="16" t="s">
        <v>92</v>
      </c>
    </row>
    <row r="215" spans="2:65" s="12" customFormat="1" ht="11.25">
      <c r="B215" s="160"/>
      <c r="D215" s="155" t="s">
        <v>155</v>
      </c>
      <c r="E215" s="161" t="s">
        <v>1</v>
      </c>
      <c r="F215" s="162" t="s">
        <v>705</v>
      </c>
      <c r="H215" s="163">
        <v>22.2</v>
      </c>
      <c r="I215" s="164"/>
      <c r="L215" s="160"/>
      <c r="M215" s="165"/>
      <c r="T215" s="166"/>
      <c r="AT215" s="161" t="s">
        <v>155</v>
      </c>
      <c r="AU215" s="161" t="s">
        <v>92</v>
      </c>
      <c r="AV215" s="12" t="s">
        <v>92</v>
      </c>
      <c r="AW215" s="12" t="s">
        <v>36</v>
      </c>
      <c r="AX215" s="12" t="s">
        <v>82</v>
      </c>
      <c r="AY215" s="161" t="s">
        <v>134</v>
      </c>
    </row>
    <row r="216" spans="2:65" s="13" customFormat="1" ht="11.25">
      <c r="B216" s="167"/>
      <c r="D216" s="155" t="s">
        <v>155</v>
      </c>
      <c r="E216" s="168" t="s">
        <v>1</v>
      </c>
      <c r="F216" s="169" t="s">
        <v>167</v>
      </c>
      <c r="H216" s="170">
        <v>22.2</v>
      </c>
      <c r="I216" s="171"/>
      <c r="L216" s="167"/>
      <c r="M216" s="172"/>
      <c r="T216" s="173"/>
      <c r="AT216" s="168" t="s">
        <v>155</v>
      </c>
      <c r="AU216" s="168" t="s">
        <v>92</v>
      </c>
      <c r="AV216" s="13" t="s">
        <v>141</v>
      </c>
      <c r="AW216" s="13" t="s">
        <v>36</v>
      </c>
      <c r="AX216" s="13" t="s">
        <v>90</v>
      </c>
      <c r="AY216" s="168" t="s">
        <v>134</v>
      </c>
    </row>
    <row r="217" spans="2:65" s="11" customFormat="1" ht="22.9" customHeight="1">
      <c r="B217" s="130"/>
      <c r="D217" s="131" t="s">
        <v>81</v>
      </c>
      <c r="E217" s="140" t="s">
        <v>706</v>
      </c>
      <c r="F217" s="140" t="s">
        <v>707</v>
      </c>
      <c r="I217" s="133"/>
      <c r="J217" s="141">
        <f>BK217</f>
        <v>0</v>
      </c>
      <c r="L217" s="130"/>
      <c r="M217" s="135"/>
      <c r="P217" s="136">
        <f>SUM(P218:P277)</f>
        <v>0</v>
      </c>
      <c r="R217" s="136">
        <f>SUM(R218:R277)</f>
        <v>0</v>
      </c>
      <c r="T217" s="137">
        <f>SUM(T218:T277)</f>
        <v>0</v>
      </c>
      <c r="AR217" s="131" t="s">
        <v>90</v>
      </c>
      <c r="AT217" s="138" t="s">
        <v>81</v>
      </c>
      <c r="AU217" s="138" t="s">
        <v>90</v>
      </c>
      <c r="AY217" s="131" t="s">
        <v>134</v>
      </c>
      <c r="BK217" s="139">
        <f>SUM(BK218:BK277)</f>
        <v>0</v>
      </c>
    </row>
    <row r="218" spans="2:65" s="1" customFormat="1" ht="16.5" customHeight="1">
      <c r="B218" s="32"/>
      <c r="C218" s="142" t="s">
        <v>246</v>
      </c>
      <c r="D218" s="142" t="s">
        <v>137</v>
      </c>
      <c r="E218" s="143" t="s">
        <v>708</v>
      </c>
      <c r="F218" s="144" t="s">
        <v>709</v>
      </c>
      <c r="G218" s="145" t="s">
        <v>292</v>
      </c>
      <c r="H218" s="146">
        <v>1</v>
      </c>
      <c r="I218" s="147"/>
      <c r="J218" s="148">
        <f>ROUND(I218*H218,2)</f>
        <v>0</v>
      </c>
      <c r="K218" s="149"/>
      <c r="L218" s="32"/>
      <c r="M218" s="150" t="s">
        <v>1</v>
      </c>
      <c r="N218" s="151" t="s">
        <v>47</v>
      </c>
      <c r="P218" s="152">
        <f>O218*H218</f>
        <v>0</v>
      </c>
      <c r="Q218" s="152">
        <v>0</v>
      </c>
      <c r="R218" s="152">
        <f>Q218*H218</f>
        <v>0</v>
      </c>
      <c r="S218" s="152">
        <v>0</v>
      </c>
      <c r="T218" s="153">
        <f>S218*H218</f>
        <v>0</v>
      </c>
      <c r="AR218" s="154" t="s">
        <v>141</v>
      </c>
      <c r="AT218" s="154" t="s">
        <v>137</v>
      </c>
      <c r="AU218" s="154" t="s">
        <v>92</v>
      </c>
      <c r="AY218" s="16" t="s">
        <v>134</v>
      </c>
      <c r="BE218" s="92">
        <f>IF(N218="základní",J218,0)</f>
        <v>0</v>
      </c>
      <c r="BF218" s="92">
        <f>IF(N218="snížená",J218,0)</f>
        <v>0</v>
      </c>
      <c r="BG218" s="92">
        <f>IF(N218="zákl. přenesená",J218,0)</f>
        <v>0</v>
      </c>
      <c r="BH218" s="92">
        <f>IF(N218="sníž. přenesená",J218,0)</f>
        <v>0</v>
      </c>
      <c r="BI218" s="92">
        <f>IF(N218="nulová",J218,0)</f>
        <v>0</v>
      </c>
      <c r="BJ218" s="16" t="s">
        <v>90</v>
      </c>
      <c r="BK218" s="92">
        <f>ROUND(I218*H218,2)</f>
        <v>0</v>
      </c>
      <c r="BL218" s="16" t="s">
        <v>141</v>
      </c>
      <c r="BM218" s="154" t="s">
        <v>710</v>
      </c>
    </row>
    <row r="219" spans="2:65" s="1" customFormat="1" ht="19.5">
      <c r="B219" s="32"/>
      <c r="D219" s="155" t="s">
        <v>143</v>
      </c>
      <c r="F219" s="156" t="s">
        <v>711</v>
      </c>
      <c r="I219" s="157"/>
      <c r="L219" s="32"/>
      <c r="M219" s="158"/>
      <c r="T219" s="56"/>
      <c r="AT219" s="16" t="s">
        <v>143</v>
      </c>
      <c r="AU219" s="16" t="s">
        <v>92</v>
      </c>
    </row>
    <row r="220" spans="2:65" s="1" customFormat="1" ht="29.25">
      <c r="B220" s="32"/>
      <c r="D220" s="155" t="s">
        <v>144</v>
      </c>
      <c r="F220" s="159" t="s">
        <v>712</v>
      </c>
      <c r="I220" s="157"/>
      <c r="L220" s="32"/>
      <c r="M220" s="158"/>
      <c r="T220" s="56"/>
      <c r="AT220" s="16" t="s">
        <v>144</v>
      </c>
      <c r="AU220" s="16" t="s">
        <v>92</v>
      </c>
    </row>
    <row r="221" spans="2:65" s="1" customFormat="1" ht="16.5" customHeight="1">
      <c r="B221" s="32"/>
      <c r="C221" s="142" t="s">
        <v>252</v>
      </c>
      <c r="D221" s="142" t="s">
        <v>137</v>
      </c>
      <c r="E221" s="143" t="s">
        <v>713</v>
      </c>
      <c r="F221" s="144" t="s">
        <v>714</v>
      </c>
      <c r="G221" s="145" t="s">
        <v>292</v>
      </c>
      <c r="H221" s="146">
        <v>1</v>
      </c>
      <c r="I221" s="147"/>
      <c r="J221" s="148">
        <f>ROUND(I221*H221,2)</f>
        <v>0</v>
      </c>
      <c r="K221" s="149"/>
      <c r="L221" s="32"/>
      <c r="M221" s="150" t="s">
        <v>1</v>
      </c>
      <c r="N221" s="151" t="s">
        <v>47</v>
      </c>
      <c r="P221" s="152">
        <f>O221*H221</f>
        <v>0</v>
      </c>
      <c r="Q221" s="152">
        <v>0</v>
      </c>
      <c r="R221" s="152">
        <f>Q221*H221</f>
        <v>0</v>
      </c>
      <c r="S221" s="152">
        <v>0</v>
      </c>
      <c r="T221" s="153">
        <f>S221*H221</f>
        <v>0</v>
      </c>
      <c r="AR221" s="154" t="s">
        <v>141</v>
      </c>
      <c r="AT221" s="154" t="s">
        <v>137</v>
      </c>
      <c r="AU221" s="154" t="s">
        <v>92</v>
      </c>
      <c r="AY221" s="16" t="s">
        <v>134</v>
      </c>
      <c r="BE221" s="92">
        <f>IF(N221="základní",J221,0)</f>
        <v>0</v>
      </c>
      <c r="BF221" s="92">
        <f>IF(N221="snížená",J221,0)</f>
        <v>0</v>
      </c>
      <c r="BG221" s="92">
        <f>IF(N221="zákl. přenesená",J221,0)</f>
        <v>0</v>
      </c>
      <c r="BH221" s="92">
        <f>IF(N221="sníž. přenesená",J221,0)</f>
        <v>0</v>
      </c>
      <c r="BI221" s="92">
        <f>IF(N221="nulová",J221,0)</f>
        <v>0</v>
      </c>
      <c r="BJ221" s="16" t="s">
        <v>90</v>
      </c>
      <c r="BK221" s="92">
        <f>ROUND(I221*H221,2)</f>
        <v>0</v>
      </c>
      <c r="BL221" s="16" t="s">
        <v>141</v>
      </c>
      <c r="BM221" s="154" t="s">
        <v>715</v>
      </c>
    </row>
    <row r="222" spans="2:65" s="1" customFormat="1" ht="11.25">
      <c r="B222" s="32"/>
      <c r="D222" s="155" t="s">
        <v>143</v>
      </c>
      <c r="F222" s="156" t="s">
        <v>714</v>
      </c>
      <c r="I222" s="157"/>
      <c r="L222" s="32"/>
      <c r="M222" s="158"/>
      <c r="T222" s="56"/>
      <c r="AT222" s="16" t="s">
        <v>143</v>
      </c>
      <c r="AU222" s="16" t="s">
        <v>92</v>
      </c>
    </row>
    <row r="223" spans="2:65" s="1" customFormat="1" ht="29.25">
      <c r="B223" s="32"/>
      <c r="D223" s="155" t="s">
        <v>144</v>
      </c>
      <c r="F223" s="159" t="s">
        <v>712</v>
      </c>
      <c r="I223" s="157"/>
      <c r="L223" s="32"/>
      <c r="M223" s="158"/>
      <c r="T223" s="56"/>
      <c r="AT223" s="16" t="s">
        <v>144</v>
      </c>
      <c r="AU223" s="16" t="s">
        <v>92</v>
      </c>
    </row>
    <row r="224" spans="2:65" s="1" customFormat="1" ht="16.5" customHeight="1">
      <c r="B224" s="32"/>
      <c r="C224" s="142" t="s">
        <v>258</v>
      </c>
      <c r="D224" s="142" t="s">
        <v>137</v>
      </c>
      <c r="E224" s="143" t="s">
        <v>716</v>
      </c>
      <c r="F224" s="144" t="s">
        <v>717</v>
      </c>
      <c r="G224" s="145" t="s">
        <v>292</v>
      </c>
      <c r="H224" s="146">
        <v>1</v>
      </c>
      <c r="I224" s="147"/>
      <c r="J224" s="148">
        <f>ROUND(I224*H224,2)</f>
        <v>0</v>
      </c>
      <c r="K224" s="149"/>
      <c r="L224" s="32"/>
      <c r="M224" s="150" t="s">
        <v>1</v>
      </c>
      <c r="N224" s="151" t="s">
        <v>47</v>
      </c>
      <c r="P224" s="152">
        <f>O224*H224</f>
        <v>0</v>
      </c>
      <c r="Q224" s="152">
        <v>0</v>
      </c>
      <c r="R224" s="152">
        <f>Q224*H224</f>
        <v>0</v>
      </c>
      <c r="S224" s="152">
        <v>0</v>
      </c>
      <c r="T224" s="153">
        <f>S224*H224</f>
        <v>0</v>
      </c>
      <c r="AR224" s="154" t="s">
        <v>141</v>
      </c>
      <c r="AT224" s="154" t="s">
        <v>137</v>
      </c>
      <c r="AU224" s="154" t="s">
        <v>92</v>
      </c>
      <c r="AY224" s="16" t="s">
        <v>134</v>
      </c>
      <c r="BE224" s="92">
        <f>IF(N224="základní",J224,0)</f>
        <v>0</v>
      </c>
      <c r="BF224" s="92">
        <f>IF(N224="snížená",J224,0)</f>
        <v>0</v>
      </c>
      <c r="BG224" s="92">
        <f>IF(N224="zákl. přenesená",J224,0)</f>
        <v>0</v>
      </c>
      <c r="BH224" s="92">
        <f>IF(N224="sníž. přenesená",J224,0)</f>
        <v>0</v>
      </c>
      <c r="BI224" s="92">
        <f>IF(N224="nulová",J224,0)</f>
        <v>0</v>
      </c>
      <c r="BJ224" s="16" t="s">
        <v>90</v>
      </c>
      <c r="BK224" s="92">
        <f>ROUND(I224*H224,2)</f>
        <v>0</v>
      </c>
      <c r="BL224" s="16" t="s">
        <v>141</v>
      </c>
      <c r="BM224" s="154" t="s">
        <v>718</v>
      </c>
    </row>
    <row r="225" spans="2:65" s="1" customFormat="1" ht="19.5">
      <c r="B225" s="32"/>
      <c r="D225" s="155" t="s">
        <v>143</v>
      </c>
      <c r="F225" s="156" t="s">
        <v>719</v>
      </c>
      <c r="I225" s="157"/>
      <c r="L225" s="32"/>
      <c r="M225" s="158"/>
      <c r="T225" s="56"/>
      <c r="AT225" s="16" t="s">
        <v>143</v>
      </c>
      <c r="AU225" s="16" t="s">
        <v>92</v>
      </c>
    </row>
    <row r="226" spans="2:65" s="1" customFormat="1" ht="29.25">
      <c r="B226" s="32"/>
      <c r="D226" s="155" t="s">
        <v>144</v>
      </c>
      <c r="F226" s="159" t="s">
        <v>712</v>
      </c>
      <c r="I226" s="157"/>
      <c r="L226" s="32"/>
      <c r="M226" s="158"/>
      <c r="T226" s="56"/>
      <c r="AT226" s="16" t="s">
        <v>144</v>
      </c>
      <c r="AU226" s="16" t="s">
        <v>92</v>
      </c>
    </row>
    <row r="227" spans="2:65" s="1" customFormat="1" ht="16.5" customHeight="1">
      <c r="B227" s="32"/>
      <c r="C227" s="142" t="s">
        <v>264</v>
      </c>
      <c r="D227" s="142" t="s">
        <v>137</v>
      </c>
      <c r="E227" s="143" t="s">
        <v>720</v>
      </c>
      <c r="F227" s="144" t="s">
        <v>721</v>
      </c>
      <c r="G227" s="145" t="s">
        <v>292</v>
      </c>
      <c r="H227" s="146">
        <v>1</v>
      </c>
      <c r="I227" s="147"/>
      <c r="J227" s="148">
        <f>ROUND(I227*H227,2)</f>
        <v>0</v>
      </c>
      <c r="K227" s="149"/>
      <c r="L227" s="32"/>
      <c r="M227" s="150" t="s">
        <v>1</v>
      </c>
      <c r="N227" s="151" t="s">
        <v>47</v>
      </c>
      <c r="P227" s="152">
        <f>O227*H227</f>
        <v>0</v>
      </c>
      <c r="Q227" s="152">
        <v>0</v>
      </c>
      <c r="R227" s="152">
        <f>Q227*H227</f>
        <v>0</v>
      </c>
      <c r="S227" s="152">
        <v>0</v>
      </c>
      <c r="T227" s="153">
        <f>S227*H227</f>
        <v>0</v>
      </c>
      <c r="AR227" s="154" t="s">
        <v>141</v>
      </c>
      <c r="AT227" s="154" t="s">
        <v>137</v>
      </c>
      <c r="AU227" s="154" t="s">
        <v>92</v>
      </c>
      <c r="AY227" s="16" t="s">
        <v>134</v>
      </c>
      <c r="BE227" s="92">
        <f>IF(N227="základní",J227,0)</f>
        <v>0</v>
      </c>
      <c r="BF227" s="92">
        <f>IF(N227="snížená",J227,0)</f>
        <v>0</v>
      </c>
      <c r="BG227" s="92">
        <f>IF(N227="zákl. přenesená",J227,0)</f>
        <v>0</v>
      </c>
      <c r="BH227" s="92">
        <f>IF(N227="sníž. přenesená",J227,0)</f>
        <v>0</v>
      </c>
      <c r="BI227" s="92">
        <f>IF(N227="nulová",J227,0)</f>
        <v>0</v>
      </c>
      <c r="BJ227" s="16" t="s">
        <v>90</v>
      </c>
      <c r="BK227" s="92">
        <f>ROUND(I227*H227,2)</f>
        <v>0</v>
      </c>
      <c r="BL227" s="16" t="s">
        <v>141</v>
      </c>
      <c r="BM227" s="154" t="s">
        <v>722</v>
      </c>
    </row>
    <row r="228" spans="2:65" s="1" customFormat="1" ht="11.25">
      <c r="B228" s="32"/>
      <c r="D228" s="155" t="s">
        <v>143</v>
      </c>
      <c r="F228" s="156" t="s">
        <v>721</v>
      </c>
      <c r="I228" s="157"/>
      <c r="L228" s="32"/>
      <c r="M228" s="158"/>
      <c r="T228" s="56"/>
      <c r="AT228" s="16" t="s">
        <v>143</v>
      </c>
      <c r="AU228" s="16" t="s">
        <v>92</v>
      </c>
    </row>
    <row r="229" spans="2:65" s="1" customFormat="1" ht="29.25">
      <c r="B229" s="32"/>
      <c r="D229" s="155" t="s">
        <v>144</v>
      </c>
      <c r="F229" s="159" t="s">
        <v>712</v>
      </c>
      <c r="I229" s="157"/>
      <c r="L229" s="32"/>
      <c r="M229" s="158"/>
      <c r="T229" s="56"/>
      <c r="AT229" s="16" t="s">
        <v>144</v>
      </c>
      <c r="AU229" s="16" t="s">
        <v>92</v>
      </c>
    </row>
    <row r="230" spans="2:65" s="1" customFormat="1" ht="16.5" customHeight="1">
      <c r="B230" s="32"/>
      <c r="C230" s="142" t="s">
        <v>270</v>
      </c>
      <c r="D230" s="142" t="s">
        <v>137</v>
      </c>
      <c r="E230" s="143" t="s">
        <v>723</v>
      </c>
      <c r="F230" s="144" t="s">
        <v>724</v>
      </c>
      <c r="G230" s="145" t="s">
        <v>292</v>
      </c>
      <c r="H230" s="146">
        <v>1</v>
      </c>
      <c r="I230" s="147"/>
      <c r="J230" s="148">
        <f>ROUND(I230*H230,2)</f>
        <v>0</v>
      </c>
      <c r="K230" s="149"/>
      <c r="L230" s="32"/>
      <c r="M230" s="150" t="s">
        <v>1</v>
      </c>
      <c r="N230" s="151" t="s">
        <v>47</v>
      </c>
      <c r="P230" s="152">
        <f>O230*H230</f>
        <v>0</v>
      </c>
      <c r="Q230" s="152">
        <v>0</v>
      </c>
      <c r="R230" s="152">
        <f>Q230*H230</f>
        <v>0</v>
      </c>
      <c r="S230" s="152">
        <v>0</v>
      </c>
      <c r="T230" s="153">
        <f>S230*H230</f>
        <v>0</v>
      </c>
      <c r="AR230" s="154" t="s">
        <v>141</v>
      </c>
      <c r="AT230" s="154" t="s">
        <v>137</v>
      </c>
      <c r="AU230" s="154" t="s">
        <v>92</v>
      </c>
      <c r="AY230" s="16" t="s">
        <v>134</v>
      </c>
      <c r="BE230" s="92">
        <f>IF(N230="základní",J230,0)</f>
        <v>0</v>
      </c>
      <c r="BF230" s="92">
        <f>IF(N230="snížená",J230,0)</f>
        <v>0</v>
      </c>
      <c r="BG230" s="92">
        <f>IF(N230="zákl. přenesená",J230,0)</f>
        <v>0</v>
      </c>
      <c r="BH230" s="92">
        <f>IF(N230="sníž. přenesená",J230,0)</f>
        <v>0</v>
      </c>
      <c r="BI230" s="92">
        <f>IF(N230="nulová",J230,0)</f>
        <v>0</v>
      </c>
      <c r="BJ230" s="16" t="s">
        <v>90</v>
      </c>
      <c r="BK230" s="92">
        <f>ROUND(I230*H230,2)</f>
        <v>0</v>
      </c>
      <c r="BL230" s="16" t="s">
        <v>141</v>
      </c>
      <c r="BM230" s="154" t="s">
        <v>725</v>
      </c>
    </row>
    <row r="231" spans="2:65" s="1" customFormat="1" ht="11.25">
      <c r="B231" s="32"/>
      <c r="D231" s="155" t="s">
        <v>143</v>
      </c>
      <c r="F231" s="156" t="s">
        <v>724</v>
      </c>
      <c r="I231" s="157"/>
      <c r="L231" s="32"/>
      <c r="M231" s="158"/>
      <c r="T231" s="56"/>
      <c r="AT231" s="16" t="s">
        <v>143</v>
      </c>
      <c r="AU231" s="16" t="s">
        <v>92</v>
      </c>
    </row>
    <row r="232" spans="2:65" s="1" customFormat="1" ht="29.25">
      <c r="B232" s="32"/>
      <c r="D232" s="155" t="s">
        <v>144</v>
      </c>
      <c r="F232" s="159" t="s">
        <v>712</v>
      </c>
      <c r="I232" s="157"/>
      <c r="L232" s="32"/>
      <c r="M232" s="158"/>
      <c r="T232" s="56"/>
      <c r="AT232" s="16" t="s">
        <v>144</v>
      </c>
      <c r="AU232" s="16" t="s">
        <v>92</v>
      </c>
    </row>
    <row r="233" spans="2:65" s="1" customFormat="1" ht="16.5" customHeight="1">
      <c r="B233" s="32"/>
      <c r="C233" s="142" t="s">
        <v>275</v>
      </c>
      <c r="D233" s="142" t="s">
        <v>137</v>
      </c>
      <c r="E233" s="143" t="s">
        <v>726</v>
      </c>
      <c r="F233" s="144" t="s">
        <v>727</v>
      </c>
      <c r="G233" s="145" t="s">
        <v>292</v>
      </c>
      <c r="H233" s="146">
        <v>1</v>
      </c>
      <c r="I233" s="147"/>
      <c r="J233" s="148">
        <f>ROUND(I233*H233,2)</f>
        <v>0</v>
      </c>
      <c r="K233" s="149"/>
      <c r="L233" s="32"/>
      <c r="M233" s="150" t="s">
        <v>1</v>
      </c>
      <c r="N233" s="151" t="s">
        <v>47</v>
      </c>
      <c r="P233" s="152">
        <f>O233*H233</f>
        <v>0</v>
      </c>
      <c r="Q233" s="152">
        <v>0</v>
      </c>
      <c r="R233" s="152">
        <f>Q233*H233</f>
        <v>0</v>
      </c>
      <c r="S233" s="152">
        <v>0</v>
      </c>
      <c r="T233" s="153">
        <f>S233*H233</f>
        <v>0</v>
      </c>
      <c r="AR233" s="154" t="s">
        <v>141</v>
      </c>
      <c r="AT233" s="154" t="s">
        <v>137</v>
      </c>
      <c r="AU233" s="154" t="s">
        <v>92</v>
      </c>
      <c r="AY233" s="16" t="s">
        <v>134</v>
      </c>
      <c r="BE233" s="92">
        <f>IF(N233="základní",J233,0)</f>
        <v>0</v>
      </c>
      <c r="BF233" s="92">
        <f>IF(N233="snížená",J233,0)</f>
        <v>0</v>
      </c>
      <c r="BG233" s="92">
        <f>IF(N233="zákl. přenesená",J233,0)</f>
        <v>0</v>
      </c>
      <c r="BH233" s="92">
        <f>IF(N233="sníž. přenesená",J233,0)</f>
        <v>0</v>
      </c>
      <c r="BI233" s="92">
        <f>IF(N233="nulová",J233,0)</f>
        <v>0</v>
      </c>
      <c r="BJ233" s="16" t="s">
        <v>90</v>
      </c>
      <c r="BK233" s="92">
        <f>ROUND(I233*H233,2)</f>
        <v>0</v>
      </c>
      <c r="BL233" s="16" t="s">
        <v>141</v>
      </c>
      <c r="BM233" s="154" t="s">
        <v>728</v>
      </c>
    </row>
    <row r="234" spans="2:65" s="1" customFormat="1" ht="11.25">
      <c r="B234" s="32"/>
      <c r="D234" s="155" t="s">
        <v>143</v>
      </c>
      <c r="F234" s="156" t="s">
        <v>727</v>
      </c>
      <c r="I234" s="157"/>
      <c r="L234" s="32"/>
      <c r="M234" s="158"/>
      <c r="T234" s="56"/>
      <c r="AT234" s="16" t="s">
        <v>143</v>
      </c>
      <c r="AU234" s="16" t="s">
        <v>92</v>
      </c>
    </row>
    <row r="235" spans="2:65" s="1" customFormat="1" ht="29.25">
      <c r="B235" s="32"/>
      <c r="D235" s="155" t="s">
        <v>144</v>
      </c>
      <c r="F235" s="159" t="s">
        <v>712</v>
      </c>
      <c r="I235" s="157"/>
      <c r="L235" s="32"/>
      <c r="M235" s="158"/>
      <c r="T235" s="56"/>
      <c r="AT235" s="16" t="s">
        <v>144</v>
      </c>
      <c r="AU235" s="16" t="s">
        <v>92</v>
      </c>
    </row>
    <row r="236" spans="2:65" s="1" customFormat="1" ht="16.5" customHeight="1">
      <c r="B236" s="32"/>
      <c r="C236" s="142" t="s">
        <v>280</v>
      </c>
      <c r="D236" s="142" t="s">
        <v>137</v>
      </c>
      <c r="E236" s="143" t="s">
        <v>729</v>
      </c>
      <c r="F236" s="144" t="s">
        <v>730</v>
      </c>
      <c r="G236" s="145" t="s">
        <v>292</v>
      </c>
      <c r="H236" s="146">
        <v>1</v>
      </c>
      <c r="I236" s="147"/>
      <c r="J236" s="148">
        <f>ROUND(I236*H236,2)</f>
        <v>0</v>
      </c>
      <c r="K236" s="149"/>
      <c r="L236" s="32"/>
      <c r="M236" s="150" t="s">
        <v>1</v>
      </c>
      <c r="N236" s="151" t="s">
        <v>47</v>
      </c>
      <c r="P236" s="152">
        <f>O236*H236</f>
        <v>0</v>
      </c>
      <c r="Q236" s="152">
        <v>0</v>
      </c>
      <c r="R236" s="152">
        <f>Q236*H236</f>
        <v>0</v>
      </c>
      <c r="S236" s="152">
        <v>0</v>
      </c>
      <c r="T236" s="153">
        <f>S236*H236</f>
        <v>0</v>
      </c>
      <c r="AR236" s="154" t="s">
        <v>141</v>
      </c>
      <c r="AT236" s="154" t="s">
        <v>137</v>
      </c>
      <c r="AU236" s="154" t="s">
        <v>92</v>
      </c>
      <c r="AY236" s="16" t="s">
        <v>134</v>
      </c>
      <c r="BE236" s="92">
        <f>IF(N236="základní",J236,0)</f>
        <v>0</v>
      </c>
      <c r="BF236" s="92">
        <f>IF(N236="snížená",J236,0)</f>
        <v>0</v>
      </c>
      <c r="BG236" s="92">
        <f>IF(N236="zákl. přenesená",J236,0)</f>
        <v>0</v>
      </c>
      <c r="BH236" s="92">
        <f>IF(N236="sníž. přenesená",J236,0)</f>
        <v>0</v>
      </c>
      <c r="BI236" s="92">
        <f>IF(N236="nulová",J236,0)</f>
        <v>0</v>
      </c>
      <c r="BJ236" s="16" t="s">
        <v>90</v>
      </c>
      <c r="BK236" s="92">
        <f>ROUND(I236*H236,2)</f>
        <v>0</v>
      </c>
      <c r="BL236" s="16" t="s">
        <v>141</v>
      </c>
      <c r="BM236" s="154" t="s">
        <v>731</v>
      </c>
    </row>
    <row r="237" spans="2:65" s="1" customFormat="1" ht="11.25">
      <c r="B237" s="32"/>
      <c r="D237" s="155" t="s">
        <v>143</v>
      </c>
      <c r="F237" s="156" t="s">
        <v>730</v>
      </c>
      <c r="I237" s="157"/>
      <c r="L237" s="32"/>
      <c r="M237" s="158"/>
      <c r="T237" s="56"/>
      <c r="AT237" s="16" t="s">
        <v>143</v>
      </c>
      <c r="AU237" s="16" t="s">
        <v>92</v>
      </c>
    </row>
    <row r="238" spans="2:65" s="1" customFormat="1" ht="29.25">
      <c r="B238" s="32"/>
      <c r="D238" s="155" t="s">
        <v>144</v>
      </c>
      <c r="F238" s="159" t="s">
        <v>712</v>
      </c>
      <c r="I238" s="157"/>
      <c r="L238" s="32"/>
      <c r="M238" s="158"/>
      <c r="T238" s="56"/>
      <c r="AT238" s="16" t="s">
        <v>144</v>
      </c>
      <c r="AU238" s="16" t="s">
        <v>92</v>
      </c>
    </row>
    <row r="239" spans="2:65" s="1" customFormat="1" ht="16.5" customHeight="1">
      <c r="B239" s="32"/>
      <c r="C239" s="142" t="s">
        <v>285</v>
      </c>
      <c r="D239" s="142" t="s">
        <v>137</v>
      </c>
      <c r="E239" s="143" t="s">
        <v>732</v>
      </c>
      <c r="F239" s="144" t="s">
        <v>733</v>
      </c>
      <c r="G239" s="145" t="s">
        <v>292</v>
      </c>
      <c r="H239" s="146">
        <v>1</v>
      </c>
      <c r="I239" s="147"/>
      <c r="J239" s="148">
        <f>ROUND(I239*H239,2)</f>
        <v>0</v>
      </c>
      <c r="K239" s="149"/>
      <c r="L239" s="32"/>
      <c r="M239" s="150" t="s">
        <v>1</v>
      </c>
      <c r="N239" s="151" t="s">
        <v>47</v>
      </c>
      <c r="P239" s="152">
        <f>O239*H239</f>
        <v>0</v>
      </c>
      <c r="Q239" s="152">
        <v>0</v>
      </c>
      <c r="R239" s="152">
        <f>Q239*H239</f>
        <v>0</v>
      </c>
      <c r="S239" s="152">
        <v>0</v>
      </c>
      <c r="T239" s="153">
        <f>S239*H239</f>
        <v>0</v>
      </c>
      <c r="AR239" s="154" t="s">
        <v>141</v>
      </c>
      <c r="AT239" s="154" t="s">
        <v>137</v>
      </c>
      <c r="AU239" s="154" t="s">
        <v>92</v>
      </c>
      <c r="AY239" s="16" t="s">
        <v>134</v>
      </c>
      <c r="BE239" s="92">
        <f>IF(N239="základní",J239,0)</f>
        <v>0</v>
      </c>
      <c r="BF239" s="92">
        <f>IF(N239="snížená",J239,0)</f>
        <v>0</v>
      </c>
      <c r="BG239" s="92">
        <f>IF(N239="zákl. přenesená",J239,0)</f>
        <v>0</v>
      </c>
      <c r="BH239" s="92">
        <f>IF(N239="sníž. přenesená",J239,0)</f>
        <v>0</v>
      </c>
      <c r="BI239" s="92">
        <f>IF(N239="nulová",J239,0)</f>
        <v>0</v>
      </c>
      <c r="BJ239" s="16" t="s">
        <v>90</v>
      </c>
      <c r="BK239" s="92">
        <f>ROUND(I239*H239,2)</f>
        <v>0</v>
      </c>
      <c r="BL239" s="16" t="s">
        <v>141</v>
      </c>
      <c r="BM239" s="154" t="s">
        <v>734</v>
      </c>
    </row>
    <row r="240" spans="2:65" s="1" customFormat="1" ht="11.25">
      <c r="B240" s="32"/>
      <c r="D240" s="155" t="s">
        <v>143</v>
      </c>
      <c r="F240" s="156" t="s">
        <v>733</v>
      </c>
      <c r="I240" s="157"/>
      <c r="L240" s="32"/>
      <c r="M240" s="158"/>
      <c r="T240" s="56"/>
      <c r="AT240" s="16" t="s">
        <v>143</v>
      </c>
      <c r="AU240" s="16" t="s">
        <v>92</v>
      </c>
    </row>
    <row r="241" spans="2:65" s="1" customFormat="1" ht="29.25">
      <c r="B241" s="32"/>
      <c r="D241" s="155" t="s">
        <v>144</v>
      </c>
      <c r="F241" s="159" t="s">
        <v>712</v>
      </c>
      <c r="I241" s="157"/>
      <c r="L241" s="32"/>
      <c r="M241" s="158"/>
      <c r="T241" s="56"/>
      <c r="AT241" s="16" t="s">
        <v>144</v>
      </c>
      <c r="AU241" s="16" t="s">
        <v>92</v>
      </c>
    </row>
    <row r="242" spans="2:65" s="1" customFormat="1" ht="16.5" customHeight="1">
      <c r="B242" s="32"/>
      <c r="C242" s="142" t="s">
        <v>289</v>
      </c>
      <c r="D242" s="142" t="s">
        <v>137</v>
      </c>
      <c r="E242" s="143" t="s">
        <v>735</v>
      </c>
      <c r="F242" s="144" t="s">
        <v>736</v>
      </c>
      <c r="G242" s="145" t="s">
        <v>292</v>
      </c>
      <c r="H242" s="146">
        <v>1</v>
      </c>
      <c r="I242" s="147"/>
      <c r="J242" s="148">
        <f>ROUND(I242*H242,2)</f>
        <v>0</v>
      </c>
      <c r="K242" s="149"/>
      <c r="L242" s="32"/>
      <c r="M242" s="150" t="s">
        <v>1</v>
      </c>
      <c r="N242" s="151" t="s">
        <v>47</v>
      </c>
      <c r="P242" s="152">
        <f>O242*H242</f>
        <v>0</v>
      </c>
      <c r="Q242" s="152">
        <v>0</v>
      </c>
      <c r="R242" s="152">
        <f>Q242*H242</f>
        <v>0</v>
      </c>
      <c r="S242" s="152">
        <v>0</v>
      </c>
      <c r="T242" s="153">
        <f>S242*H242</f>
        <v>0</v>
      </c>
      <c r="AR242" s="154" t="s">
        <v>141</v>
      </c>
      <c r="AT242" s="154" t="s">
        <v>137</v>
      </c>
      <c r="AU242" s="154" t="s">
        <v>92</v>
      </c>
      <c r="AY242" s="16" t="s">
        <v>134</v>
      </c>
      <c r="BE242" s="92">
        <f>IF(N242="základní",J242,0)</f>
        <v>0</v>
      </c>
      <c r="BF242" s="92">
        <f>IF(N242="snížená",J242,0)</f>
        <v>0</v>
      </c>
      <c r="BG242" s="92">
        <f>IF(N242="zákl. přenesená",J242,0)</f>
        <v>0</v>
      </c>
      <c r="BH242" s="92">
        <f>IF(N242="sníž. přenesená",J242,0)</f>
        <v>0</v>
      </c>
      <c r="BI242" s="92">
        <f>IF(N242="nulová",J242,0)</f>
        <v>0</v>
      </c>
      <c r="BJ242" s="16" t="s">
        <v>90</v>
      </c>
      <c r="BK242" s="92">
        <f>ROUND(I242*H242,2)</f>
        <v>0</v>
      </c>
      <c r="BL242" s="16" t="s">
        <v>141</v>
      </c>
      <c r="BM242" s="154" t="s">
        <v>737</v>
      </c>
    </row>
    <row r="243" spans="2:65" s="1" customFormat="1" ht="11.25">
      <c r="B243" s="32"/>
      <c r="D243" s="155" t="s">
        <v>143</v>
      </c>
      <c r="F243" s="156" t="s">
        <v>736</v>
      </c>
      <c r="I243" s="157"/>
      <c r="L243" s="32"/>
      <c r="M243" s="158"/>
      <c r="T243" s="56"/>
      <c r="AT243" s="16" t="s">
        <v>143</v>
      </c>
      <c r="AU243" s="16" t="s">
        <v>92</v>
      </c>
    </row>
    <row r="244" spans="2:65" s="1" customFormat="1" ht="29.25">
      <c r="B244" s="32"/>
      <c r="D244" s="155" t="s">
        <v>144</v>
      </c>
      <c r="F244" s="159" t="s">
        <v>712</v>
      </c>
      <c r="I244" s="157"/>
      <c r="L244" s="32"/>
      <c r="M244" s="158"/>
      <c r="T244" s="56"/>
      <c r="AT244" s="16" t="s">
        <v>144</v>
      </c>
      <c r="AU244" s="16" t="s">
        <v>92</v>
      </c>
    </row>
    <row r="245" spans="2:65" s="1" customFormat="1" ht="16.5" customHeight="1">
      <c r="B245" s="32"/>
      <c r="C245" s="142" t="s">
        <v>294</v>
      </c>
      <c r="D245" s="142" t="s">
        <v>137</v>
      </c>
      <c r="E245" s="143" t="s">
        <v>738</v>
      </c>
      <c r="F245" s="144" t="s">
        <v>739</v>
      </c>
      <c r="G245" s="145" t="s">
        <v>292</v>
      </c>
      <c r="H245" s="146">
        <v>1</v>
      </c>
      <c r="I245" s="147"/>
      <c r="J245" s="148">
        <f>ROUND(I245*H245,2)</f>
        <v>0</v>
      </c>
      <c r="K245" s="149"/>
      <c r="L245" s="32"/>
      <c r="M245" s="150" t="s">
        <v>1</v>
      </c>
      <c r="N245" s="151" t="s">
        <v>47</v>
      </c>
      <c r="P245" s="152">
        <f>O245*H245</f>
        <v>0</v>
      </c>
      <c r="Q245" s="152">
        <v>0</v>
      </c>
      <c r="R245" s="152">
        <f>Q245*H245</f>
        <v>0</v>
      </c>
      <c r="S245" s="152">
        <v>0</v>
      </c>
      <c r="T245" s="153">
        <f>S245*H245</f>
        <v>0</v>
      </c>
      <c r="AR245" s="154" t="s">
        <v>141</v>
      </c>
      <c r="AT245" s="154" t="s">
        <v>137</v>
      </c>
      <c r="AU245" s="154" t="s">
        <v>92</v>
      </c>
      <c r="AY245" s="16" t="s">
        <v>134</v>
      </c>
      <c r="BE245" s="92">
        <f>IF(N245="základní",J245,0)</f>
        <v>0</v>
      </c>
      <c r="BF245" s="92">
        <f>IF(N245="snížená",J245,0)</f>
        <v>0</v>
      </c>
      <c r="BG245" s="92">
        <f>IF(N245="zákl. přenesená",J245,0)</f>
        <v>0</v>
      </c>
      <c r="BH245" s="92">
        <f>IF(N245="sníž. přenesená",J245,0)</f>
        <v>0</v>
      </c>
      <c r="BI245" s="92">
        <f>IF(N245="nulová",J245,0)</f>
        <v>0</v>
      </c>
      <c r="BJ245" s="16" t="s">
        <v>90</v>
      </c>
      <c r="BK245" s="92">
        <f>ROUND(I245*H245,2)</f>
        <v>0</v>
      </c>
      <c r="BL245" s="16" t="s">
        <v>141</v>
      </c>
      <c r="BM245" s="154" t="s">
        <v>740</v>
      </c>
    </row>
    <row r="246" spans="2:65" s="1" customFormat="1" ht="11.25">
      <c r="B246" s="32"/>
      <c r="D246" s="155" t="s">
        <v>143</v>
      </c>
      <c r="F246" s="156" t="s">
        <v>739</v>
      </c>
      <c r="I246" s="157"/>
      <c r="L246" s="32"/>
      <c r="M246" s="158"/>
      <c r="T246" s="56"/>
      <c r="AT246" s="16" t="s">
        <v>143</v>
      </c>
      <c r="AU246" s="16" t="s">
        <v>92</v>
      </c>
    </row>
    <row r="247" spans="2:65" s="1" customFormat="1" ht="29.25">
      <c r="B247" s="32"/>
      <c r="D247" s="155" t="s">
        <v>144</v>
      </c>
      <c r="F247" s="159" t="s">
        <v>712</v>
      </c>
      <c r="I247" s="157"/>
      <c r="L247" s="32"/>
      <c r="M247" s="158"/>
      <c r="T247" s="56"/>
      <c r="AT247" s="16" t="s">
        <v>144</v>
      </c>
      <c r="AU247" s="16" t="s">
        <v>92</v>
      </c>
    </row>
    <row r="248" spans="2:65" s="1" customFormat="1" ht="16.5" customHeight="1">
      <c r="B248" s="32"/>
      <c r="C248" s="142" t="s">
        <v>298</v>
      </c>
      <c r="D248" s="142" t="s">
        <v>137</v>
      </c>
      <c r="E248" s="143" t="s">
        <v>741</v>
      </c>
      <c r="F248" s="144" t="s">
        <v>742</v>
      </c>
      <c r="G248" s="145" t="s">
        <v>292</v>
      </c>
      <c r="H248" s="146">
        <v>1</v>
      </c>
      <c r="I248" s="147"/>
      <c r="J248" s="148">
        <f>ROUND(I248*H248,2)</f>
        <v>0</v>
      </c>
      <c r="K248" s="149"/>
      <c r="L248" s="32"/>
      <c r="M248" s="150" t="s">
        <v>1</v>
      </c>
      <c r="N248" s="151" t="s">
        <v>47</v>
      </c>
      <c r="P248" s="152">
        <f>O248*H248</f>
        <v>0</v>
      </c>
      <c r="Q248" s="152">
        <v>0</v>
      </c>
      <c r="R248" s="152">
        <f>Q248*H248</f>
        <v>0</v>
      </c>
      <c r="S248" s="152">
        <v>0</v>
      </c>
      <c r="T248" s="153">
        <f>S248*H248</f>
        <v>0</v>
      </c>
      <c r="AR248" s="154" t="s">
        <v>141</v>
      </c>
      <c r="AT248" s="154" t="s">
        <v>137</v>
      </c>
      <c r="AU248" s="154" t="s">
        <v>92</v>
      </c>
      <c r="AY248" s="16" t="s">
        <v>134</v>
      </c>
      <c r="BE248" s="92">
        <f>IF(N248="základní",J248,0)</f>
        <v>0</v>
      </c>
      <c r="BF248" s="92">
        <f>IF(N248="snížená",J248,0)</f>
        <v>0</v>
      </c>
      <c r="BG248" s="92">
        <f>IF(N248="zákl. přenesená",J248,0)</f>
        <v>0</v>
      </c>
      <c r="BH248" s="92">
        <f>IF(N248="sníž. přenesená",J248,0)</f>
        <v>0</v>
      </c>
      <c r="BI248" s="92">
        <f>IF(N248="nulová",J248,0)</f>
        <v>0</v>
      </c>
      <c r="BJ248" s="16" t="s">
        <v>90</v>
      </c>
      <c r="BK248" s="92">
        <f>ROUND(I248*H248,2)</f>
        <v>0</v>
      </c>
      <c r="BL248" s="16" t="s">
        <v>141</v>
      </c>
      <c r="BM248" s="154" t="s">
        <v>743</v>
      </c>
    </row>
    <row r="249" spans="2:65" s="1" customFormat="1" ht="11.25">
      <c r="B249" s="32"/>
      <c r="D249" s="155" t="s">
        <v>143</v>
      </c>
      <c r="F249" s="156" t="s">
        <v>742</v>
      </c>
      <c r="I249" s="157"/>
      <c r="L249" s="32"/>
      <c r="M249" s="158"/>
      <c r="T249" s="56"/>
      <c r="AT249" s="16" t="s">
        <v>143</v>
      </c>
      <c r="AU249" s="16" t="s">
        <v>92</v>
      </c>
    </row>
    <row r="250" spans="2:65" s="1" customFormat="1" ht="29.25">
      <c r="B250" s="32"/>
      <c r="D250" s="155" t="s">
        <v>144</v>
      </c>
      <c r="F250" s="159" t="s">
        <v>712</v>
      </c>
      <c r="I250" s="157"/>
      <c r="L250" s="32"/>
      <c r="M250" s="158"/>
      <c r="T250" s="56"/>
      <c r="AT250" s="16" t="s">
        <v>144</v>
      </c>
      <c r="AU250" s="16" t="s">
        <v>92</v>
      </c>
    </row>
    <row r="251" spans="2:65" s="1" customFormat="1" ht="16.5" customHeight="1">
      <c r="B251" s="32"/>
      <c r="C251" s="142" t="s">
        <v>303</v>
      </c>
      <c r="D251" s="142" t="s">
        <v>137</v>
      </c>
      <c r="E251" s="143" t="s">
        <v>744</v>
      </c>
      <c r="F251" s="144" t="s">
        <v>745</v>
      </c>
      <c r="G251" s="145" t="s">
        <v>292</v>
      </c>
      <c r="H251" s="146">
        <v>1</v>
      </c>
      <c r="I251" s="147"/>
      <c r="J251" s="148">
        <f>ROUND(I251*H251,2)</f>
        <v>0</v>
      </c>
      <c r="K251" s="149"/>
      <c r="L251" s="32"/>
      <c r="M251" s="150" t="s">
        <v>1</v>
      </c>
      <c r="N251" s="151" t="s">
        <v>47</v>
      </c>
      <c r="P251" s="152">
        <f>O251*H251</f>
        <v>0</v>
      </c>
      <c r="Q251" s="152">
        <v>0</v>
      </c>
      <c r="R251" s="152">
        <f>Q251*H251</f>
        <v>0</v>
      </c>
      <c r="S251" s="152">
        <v>0</v>
      </c>
      <c r="T251" s="153">
        <f>S251*H251</f>
        <v>0</v>
      </c>
      <c r="AR251" s="154" t="s">
        <v>141</v>
      </c>
      <c r="AT251" s="154" t="s">
        <v>137</v>
      </c>
      <c r="AU251" s="154" t="s">
        <v>92</v>
      </c>
      <c r="AY251" s="16" t="s">
        <v>134</v>
      </c>
      <c r="BE251" s="92">
        <f>IF(N251="základní",J251,0)</f>
        <v>0</v>
      </c>
      <c r="BF251" s="92">
        <f>IF(N251="snížená",J251,0)</f>
        <v>0</v>
      </c>
      <c r="BG251" s="92">
        <f>IF(N251="zákl. přenesená",J251,0)</f>
        <v>0</v>
      </c>
      <c r="BH251" s="92">
        <f>IF(N251="sníž. přenesená",J251,0)</f>
        <v>0</v>
      </c>
      <c r="BI251" s="92">
        <f>IF(N251="nulová",J251,0)</f>
        <v>0</v>
      </c>
      <c r="BJ251" s="16" t="s">
        <v>90</v>
      </c>
      <c r="BK251" s="92">
        <f>ROUND(I251*H251,2)</f>
        <v>0</v>
      </c>
      <c r="BL251" s="16" t="s">
        <v>141</v>
      </c>
      <c r="BM251" s="154" t="s">
        <v>746</v>
      </c>
    </row>
    <row r="252" spans="2:65" s="1" customFormat="1" ht="11.25">
      <c r="B252" s="32"/>
      <c r="D252" s="155" t="s">
        <v>143</v>
      </c>
      <c r="F252" s="156" t="s">
        <v>745</v>
      </c>
      <c r="I252" s="157"/>
      <c r="L252" s="32"/>
      <c r="M252" s="158"/>
      <c r="T252" s="56"/>
      <c r="AT252" s="16" t="s">
        <v>143</v>
      </c>
      <c r="AU252" s="16" t="s">
        <v>92</v>
      </c>
    </row>
    <row r="253" spans="2:65" s="1" customFormat="1" ht="29.25">
      <c r="B253" s="32"/>
      <c r="D253" s="155" t="s">
        <v>144</v>
      </c>
      <c r="F253" s="159" t="s">
        <v>712</v>
      </c>
      <c r="I253" s="157"/>
      <c r="L253" s="32"/>
      <c r="M253" s="158"/>
      <c r="T253" s="56"/>
      <c r="AT253" s="16" t="s">
        <v>144</v>
      </c>
      <c r="AU253" s="16" t="s">
        <v>92</v>
      </c>
    </row>
    <row r="254" spans="2:65" s="1" customFormat="1" ht="16.5" customHeight="1">
      <c r="B254" s="32"/>
      <c r="C254" s="142" t="s">
        <v>307</v>
      </c>
      <c r="D254" s="142" t="s">
        <v>137</v>
      </c>
      <c r="E254" s="143" t="s">
        <v>747</v>
      </c>
      <c r="F254" s="144" t="s">
        <v>748</v>
      </c>
      <c r="G254" s="145" t="s">
        <v>292</v>
      </c>
      <c r="H254" s="146">
        <v>1</v>
      </c>
      <c r="I254" s="147"/>
      <c r="J254" s="148">
        <f>ROUND(I254*H254,2)</f>
        <v>0</v>
      </c>
      <c r="K254" s="149"/>
      <c r="L254" s="32"/>
      <c r="M254" s="150" t="s">
        <v>1</v>
      </c>
      <c r="N254" s="151" t="s">
        <v>47</v>
      </c>
      <c r="P254" s="152">
        <f>O254*H254</f>
        <v>0</v>
      </c>
      <c r="Q254" s="152">
        <v>0</v>
      </c>
      <c r="R254" s="152">
        <f>Q254*H254</f>
        <v>0</v>
      </c>
      <c r="S254" s="152">
        <v>0</v>
      </c>
      <c r="T254" s="153">
        <f>S254*H254</f>
        <v>0</v>
      </c>
      <c r="AR254" s="154" t="s">
        <v>141</v>
      </c>
      <c r="AT254" s="154" t="s">
        <v>137</v>
      </c>
      <c r="AU254" s="154" t="s">
        <v>92</v>
      </c>
      <c r="AY254" s="16" t="s">
        <v>134</v>
      </c>
      <c r="BE254" s="92">
        <f>IF(N254="základní",J254,0)</f>
        <v>0</v>
      </c>
      <c r="BF254" s="92">
        <f>IF(N254="snížená",J254,0)</f>
        <v>0</v>
      </c>
      <c r="BG254" s="92">
        <f>IF(N254="zákl. přenesená",J254,0)</f>
        <v>0</v>
      </c>
      <c r="BH254" s="92">
        <f>IF(N254="sníž. přenesená",J254,0)</f>
        <v>0</v>
      </c>
      <c r="BI254" s="92">
        <f>IF(N254="nulová",J254,0)</f>
        <v>0</v>
      </c>
      <c r="BJ254" s="16" t="s">
        <v>90</v>
      </c>
      <c r="BK254" s="92">
        <f>ROUND(I254*H254,2)</f>
        <v>0</v>
      </c>
      <c r="BL254" s="16" t="s">
        <v>141</v>
      </c>
      <c r="BM254" s="154" t="s">
        <v>749</v>
      </c>
    </row>
    <row r="255" spans="2:65" s="1" customFormat="1" ht="11.25">
      <c r="B255" s="32"/>
      <c r="D255" s="155" t="s">
        <v>143</v>
      </c>
      <c r="F255" s="156" t="s">
        <v>748</v>
      </c>
      <c r="I255" s="157"/>
      <c r="L255" s="32"/>
      <c r="M255" s="158"/>
      <c r="T255" s="56"/>
      <c r="AT255" s="16" t="s">
        <v>143</v>
      </c>
      <c r="AU255" s="16" t="s">
        <v>92</v>
      </c>
    </row>
    <row r="256" spans="2:65" s="1" customFormat="1" ht="29.25">
      <c r="B256" s="32"/>
      <c r="D256" s="155" t="s">
        <v>144</v>
      </c>
      <c r="F256" s="159" t="s">
        <v>712</v>
      </c>
      <c r="I256" s="157"/>
      <c r="L256" s="32"/>
      <c r="M256" s="158"/>
      <c r="T256" s="56"/>
      <c r="AT256" s="16" t="s">
        <v>144</v>
      </c>
      <c r="AU256" s="16" t="s">
        <v>92</v>
      </c>
    </row>
    <row r="257" spans="2:65" s="1" customFormat="1" ht="21.75" customHeight="1">
      <c r="B257" s="32"/>
      <c r="C257" s="142" t="s">
        <v>314</v>
      </c>
      <c r="D257" s="142" t="s">
        <v>137</v>
      </c>
      <c r="E257" s="143" t="s">
        <v>750</v>
      </c>
      <c r="F257" s="144" t="s">
        <v>751</v>
      </c>
      <c r="G257" s="145" t="s">
        <v>292</v>
      </c>
      <c r="H257" s="146">
        <v>1</v>
      </c>
      <c r="I257" s="147"/>
      <c r="J257" s="148">
        <f>ROUND(I257*H257,2)</f>
        <v>0</v>
      </c>
      <c r="K257" s="149"/>
      <c r="L257" s="32"/>
      <c r="M257" s="150" t="s">
        <v>1</v>
      </c>
      <c r="N257" s="151" t="s">
        <v>47</v>
      </c>
      <c r="P257" s="152">
        <f>O257*H257</f>
        <v>0</v>
      </c>
      <c r="Q257" s="152">
        <v>0</v>
      </c>
      <c r="R257" s="152">
        <f>Q257*H257</f>
        <v>0</v>
      </c>
      <c r="S257" s="152">
        <v>0</v>
      </c>
      <c r="T257" s="153">
        <f>S257*H257</f>
        <v>0</v>
      </c>
      <c r="AR257" s="154" t="s">
        <v>141</v>
      </c>
      <c r="AT257" s="154" t="s">
        <v>137</v>
      </c>
      <c r="AU257" s="154" t="s">
        <v>92</v>
      </c>
      <c r="AY257" s="16" t="s">
        <v>134</v>
      </c>
      <c r="BE257" s="92">
        <f>IF(N257="základní",J257,0)</f>
        <v>0</v>
      </c>
      <c r="BF257" s="92">
        <f>IF(N257="snížená",J257,0)</f>
        <v>0</v>
      </c>
      <c r="BG257" s="92">
        <f>IF(N257="zákl. přenesená",J257,0)</f>
        <v>0</v>
      </c>
      <c r="BH257" s="92">
        <f>IF(N257="sníž. přenesená",J257,0)</f>
        <v>0</v>
      </c>
      <c r="BI257" s="92">
        <f>IF(N257="nulová",J257,0)</f>
        <v>0</v>
      </c>
      <c r="BJ257" s="16" t="s">
        <v>90</v>
      </c>
      <c r="BK257" s="92">
        <f>ROUND(I257*H257,2)</f>
        <v>0</v>
      </c>
      <c r="BL257" s="16" t="s">
        <v>141</v>
      </c>
      <c r="BM257" s="154" t="s">
        <v>752</v>
      </c>
    </row>
    <row r="258" spans="2:65" s="1" customFormat="1" ht="11.25">
      <c r="B258" s="32"/>
      <c r="D258" s="155" t="s">
        <v>143</v>
      </c>
      <c r="F258" s="156" t="s">
        <v>751</v>
      </c>
      <c r="I258" s="157"/>
      <c r="L258" s="32"/>
      <c r="M258" s="158"/>
      <c r="T258" s="56"/>
      <c r="AT258" s="16" t="s">
        <v>143</v>
      </c>
      <c r="AU258" s="16" t="s">
        <v>92</v>
      </c>
    </row>
    <row r="259" spans="2:65" s="1" customFormat="1" ht="29.25">
      <c r="B259" s="32"/>
      <c r="D259" s="155" t="s">
        <v>144</v>
      </c>
      <c r="F259" s="159" t="s">
        <v>712</v>
      </c>
      <c r="I259" s="157"/>
      <c r="L259" s="32"/>
      <c r="M259" s="158"/>
      <c r="T259" s="56"/>
      <c r="AT259" s="16" t="s">
        <v>144</v>
      </c>
      <c r="AU259" s="16" t="s">
        <v>92</v>
      </c>
    </row>
    <row r="260" spans="2:65" s="1" customFormat="1" ht="16.5" customHeight="1">
      <c r="B260" s="32"/>
      <c r="C260" s="142" t="s">
        <v>320</v>
      </c>
      <c r="D260" s="142" t="s">
        <v>137</v>
      </c>
      <c r="E260" s="143" t="s">
        <v>753</v>
      </c>
      <c r="F260" s="144" t="s">
        <v>754</v>
      </c>
      <c r="G260" s="145" t="s">
        <v>292</v>
      </c>
      <c r="H260" s="146">
        <v>1</v>
      </c>
      <c r="I260" s="147"/>
      <c r="J260" s="148">
        <f>ROUND(I260*H260,2)</f>
        <v>0</v>
      </c>
      <c r="K260" s="149"/>
      <c r="L260" s="32"/>
      <c r="M260" s="150" t="s">
        <v>1</v>
      </c>
      <c r="N260" s="151" t="s">
        <v>47</v>
      </c>
      <c r="P260" s="152">
        <f>O260*H260</f>
        <v>0</v>
      </c>
      <c r="Q260" s="152">
        <v>0</v>
      </c>
      <c r="R260" s="152">
        <f>Q260*H260</f>
        <v>0</v>
      </c>
      <c r="S260" s="152">
        <v>0</v>
      </c>
      <c r="T260" s="153">
        <f>S260*H260</f>
        <v>0</v>
      </c>
      <c r="AR260" s="154" t="s">
        <v>141</v>
      </c>
      <c r="AT260" s="154" t="s">
        <v>137</v>
      </c>
      <c r="AU260" s="154" t="s">
        <v>92</v>
      </c>
      <c r="AY260" s="16" t="s">
        <v>134</v>
      </c>
      <c r="BE260" s="92">
        <f>IF(N260="základní",J260,0)</f>
        <v>0</v>
      </c>
      <c r="BF260" s="92">
        <f>IF(N260="snížená",J260,0)</f>
        <v>0</v>
      </c>
      <c r="BG260" s="92">
        <f>IF(N260="zákl. přenesená",J260,0)</f>
        <v>0</v>
      </c>
      <c r="BH260" s="92">
        <f>IF(N260="sníž. přenesená",J260,0)</f>
        <v>0</v>
      </c>
      <c r="BI260" s="92">
        <f>IF(N260="nulová",J260,0)</f>
        <v>0</v>
      </c>
      <c r="BJ260" s="16" t="s">
        <v>90</v>
      </c>
      <c r="BK260" s="92">
        <f>ROUND(I260*H260,2)</f>
        <v>0</v>
      </c>
      <c r="BL260" s="16" t="s">
        <v>141</v>
      </c>
      <c r="BM260" s="154" t="s">
        <v>755</v>
      </c>
    </row>
    <row r="261" spans="2:65" s="1" customFormat="1" ht="11.25">
      <c r="B261" s="32"/>
      <c r="D261" s="155" t="s">
        <v>143</v>
      </c>
      <c r="F261" s="156" t="s">
        <v>754</v>
      </c>
      <c r="I261" s="157"/>
      <c r="L261" s="32"/>
      <c r="M261" s="158"/>
      <c r="T261" s="56"/>
      <c r="AT261" s="16" t="s">
        <v>143</v>
      </c>
      <c r="AU261" s="16" t="s">
        <v>92</v>
      </c>
    </row>
    <row r="262" spans="2:65" s="1" customFormat="1" ht="29.25">
      <c r="B262" s="32"/>
      <c r="D262" s="155" t="s">
        <v>144</v>
      </c>
      <c r="F262" s="159" t="s">
        <v>712</v>
      </c>
      <c r="I262" s="157"/>
      <c r="L262" s="32"/>
      <c r="M262" s="158"/>
      <c r="T262" s="56"/>
      <c r="AT262" s="16" t="s">
        <v>144</v>
      </c>
      <c r="AU262" s="16" t="s">
        <v>92</v>
      </c>
    </row>
    <row r="263" spans="2:65" s="1" customFormat="1" ht="16.5" customHeight="1">
      <c r="B263" s="32"/>
      <c r="C263" s="142" t="s">
        <v>327</v>
      </c>
      <c r="D263" s="142" t="s">
        <v>137</v>
      </c>
      <c r="E263" s="143" t="s">
        <v>756</v>
      </c>
      <c r="F263" s="144" t="s">
        <v>757</v>
      </c>
      <c r="G263" s="145" t="s">
        <v>292</v>
      </c>
      <c r="H263" s="146">
        <v>1</v>
      </c>
      <c r="I263" s="147"/>
      <c r="J263" s="148">
        <f>ROUND(I263*H263,2)</f>
        <v>0</v>
      </c>
      <c r="K263" s="149"/>
      <c r="L263" s="32"/>
      <c r="M263" s="150" t="s">
        <v>1</v>
      </c>
      <c r="N263" s="151" t="s">
        <v>47</v>
      </c>
      <c r="P263" s="152">
        <f>O263*H263</f>
        <v>0</v>
      </c>
      <c r="Q263" s="152">
        <v>0</v>
      </c>
      <c r="R263" s="152">
        <f>Q263*H263</f>
        <v>0</v>
      </c>
      <c r="S263" s="152">
        <v>0</v>
      </c>
      <c r="T263" s="153">
        <f>S263*H263</f>
        <v>0</v>
      </c>
      <c r="AR263" s="154" t="s">
        <v>141</v>
      </c>
      <c r="AT263" s="154" t="s">
        <v>137</v>
      </c>
      <c r="AU263" s="154" t="s">
        <v>92</v>
      </c>
      <c r="AY263" s="16" t="s">
        <v>134</v>
      </c>
      <c r="BE263" s="92">
        <f>IF(N263="základní",J263,0)</f>
        <v>0</v>
      </c>
      <c r="BF263" s="92">
        <f>IF(N263="snížená",J263,0)</f>
        <v>0</v>
      </c>
      <c r="BG263" s="92">
        <f>IF(N263="zákl. přenesená",J263,0)</f>
        <v>0</v>
      </c>
      <c r="BH263" s="92">
        <f>IF(N263="sníž. přenesená",J263,0)</f>
        <v>0</v>
      </c>
      <c r="BI263" s="92">
        <f>IF(N263="nulová",J263,0)</f>
        <v>0</v>
      </c>
      <c r="BJ263" s="16" t="s">
        <v>90</v>
      </c>
      <c r="BK263" s="92">
        <f>ROUND(I263*H263,2)</f>
        <v>0</v>
      </c>
      <c r="BL263" s="16" t="s">
        <v>141</v>
      </c>
      <c r="BM263" s="154" t="s">
        <v>758</v>
      </c>
    </row>
    <row r="264" spans="2:65" s="1" customFormat="1" ht="11.25">
      <c r="B264" s="32"/>
      <c r="D264" s="155" t="s">
        <v>143</v>
      </c>
      <c r="F264" s="156" t="s">
        <v>757</v>
      </c>
      <c r="I264" s="157"/>
      <c r="L264" s="32"/>
      <c r="M264" s="158"/>
      <c r="T264" s="56"/>
      <c r="AT264" s="16" t="s">
        <v>143</v>
      </c>
      <c r="AU264" s="16" t="s">
        <v>92</v>
      </c>
    </row>
    <row r="265" spans="2:65" s="1" customFormat="1" ht="29.25">
      <c r="B265" s="32"/>
      <c r="D265" s="155" t="s">
        <v>144</v>
      </c>
      <c r="F265" s="159" t="s">
        <v>712</v>
      </c>
      <c r="I265" s="157"/>
      <c r="L265" s="32"/>
      <c r="M265" s="158"/>
      <c r="T265" s="56"/>
      <c r="AT265" s="16" t="s">
        <v>144</v>
      </c>
      <c r="AU265" s="16" t="s">
        <v>92</v>
      </c>
    </row>
    <row r="266" spans="2:65" s="1" customFormat="1" ht="16.5" customHeight="1">
      <c r="B266" s="32"/>
      <c r="C266" s="142" t="s">
        <v>331</v>
      </c>
      <c r="D266" s="142" t="s">
        <v>137</v>
      </c>
      <c r="E266" s="143" t="s">
        <v>759</v>
      </c>
      <c r="F266" s="144" t="s">
        <v>760</v>
      </c>
      <c r="G266" s="145" t="s">
        <v>292</v>
      </c>
      <c r="H266" s="146">
        <v>1</v>
      </c>
      <c r="I266" s="147"/>
      <c r="J266" s="148">
        <f>ROUND(I266*H266,2)</f>
        <v>0</v>
      </c>
      <c r="K266" s="149"/>
      <c r="L266" s="32"/>
      <c r="M266" s="150" t="s">
        <v>1</v>
      </c>
      <c r="N266" s="151" t="s">
        <v>47</v>
      </c>
      <c r="P266" s="152">
        <f>O266*H266</f>
        <v>0</v>
      </c>
      <c r="Q266" s="152">
        <v>0</v>
      </c>
      <c r="R266" s="152">
        <f>Q266*H266</f>
        <v>0</v>
      </c>
      <c r="S266" s="152">
        <v>0</v>
      </c>
      <c r="T266" s="153">
        <f>S266*H266</f>
        <v>0</v>
      </c>
      <c r="AR266" s="154" t="s">
        <v>141</v>
      </c>
      <c r="AT266" s="154" t="s">
        <v>137</v>
      </c>
      <c r="AU266" s="154" t="s">
        <v>92</v>
      </c>
      <c r="AY266" s="16" t="s">
        <v>134</v>
      </c>
      <c r="BE266" s="92">
        <f>IF(N266="základní",J266,0)</f>
        <v>0</v>
      </c>
      <c r="BF266" s="92">
        <f>IF(N266="snížená",J266,0)</f>
        <v>0</v>
      </c>
      <c r="BG266" s="92">
        <f>IF(N266="zákl. přenesená",J266,0)</f>
        <v>0</v>
      </c>
      <c r="BH266" s="92">
        <f>IF(N266="sníž. přenesená",J266,0)</f>
        <v>0</v>
      </c>
      <c r="BI266" s="92">
        <f>IF(N266="nulová",J266,0)</f>
        <v>0</v>
      </c>
      <c r="BJ266" s="16" t="s">
        <v>90</v>
      </c>
      <c r="BK266" s="92">
        <f>ROUND(I266*H266,2)</f>
        <v>0</v>
      </c>
      <c r="BL266" s="16" t="s">
        <v>141</v>
      </c>
      <c r="BM266" s="154" t="s">
        <v>761</v>
      </c>
    </row>
    <row r="267" spans="2:65" s="1" customFormat="1" ht="11.25">
      <c r="B267" s="32"/>
      <c r="D267" s="155" t="s">
        <v>143</v>
      </c>
      <c r="F267" s="156" t="s">
        <v>760</v>
      </c>
      <c r="I267" s="157"/>
      <c r="L267" s="32"/>
      <c r="M267" s="158"/>
      <c r="T267" s="56"/>
      <c r="AT267" s="16" t="s">
        <v>143</v>
      </c>
      <c r="AU267" s="16" t="s">
        <v>92</v>
      </c>
    </row>
    <row r="268" spans="2:65" s="1" customFormat="1" ht="29.25">
      <c r="B268" s="32"/>
      <c r="D268" s="155" t="s">
        <v>144</v>
      </c>
      <c r="F268" s="159" t="s">
        <v>712</v>
      </c>
      <c r="I268" s="157"/>
      <c r="L268" s="32"/>
      <c r="M268" s="158"/>
      <c r="T268" s="56"/>
      <c r="AT268" s="16" t="s">
        <v>144</v>
      </c>
      <c r="AU268" s="16" t="s">
        <v>92</v>
      </c>
    </row>
    <row r="269" spans="2:65" s="1" customFormat="1" ht="16.5" customHeight="1">
      <c r="B269" s="32"/>
      <c r="C269" s="142" t="s">
        <v>336</v>
      </c>
      <c r="D269" s="142" t="s">
        <v>137</v>
      </c>
      <c r="E269" s="143" t="s">
        <v>762</v>
      </c>
      <c r="F269" s="144" t="s">
        <v>763</v>
      </c>
      <c r="G269" s="145" t="s">
        <v>292</v>
      </c>
      <c r="H269" s="146">
        <v>1</v>
      </c>
      <c r="I269" s="147"/>
      <c r="J269" s="148">
        <f>ROUND(I269*H269,2)</f>
        <v>0</v>
      </c>
      <c r="K269" s="149"/>
      <c r="L269" s="32"/>
      <c r="M269" s="150" t="s">
        <v>1</v>
      </c>
      <c r="N269" s="151" t="s">
        <v>47</v>
      </c>
      <c r="P269" s="152">
        <f>O269*H269</f>
        <v>0</v>
      </c>
      <c r="Q269" s="152">
        <v>0</v>
      </c>
      <c r="R269" s="152">
        <f>Q269*H269</f>
        <v>0</v>
      </c>
      <c r="S269" s="152">
        <v>0</v>
      </c>
      <c r="T269" s="153">
        <f>S269*H269</f>
        <v>0</v>
      </c>
      <c r="AR269" s="154" t="s">
        <v>141</v>
      </c>
      <c r="AT269" s="154" t="s">
        <v>137</v>
      </c>
      <c r="AU269" s="154" t="s">
        <v>92</v>
      </c>
      <c r="AY269" s="16" t="s">
        <v>134</v>
      </c>
      <c r="BE269" s="92">
        <f>IF(N269="základní",J269,0)</f>
        <v>0</v>
      </c>
      <c r="BF269" s="92">
        <f>IF(N269="snížená",J269,0)</f>
        <v>0</v>
      </c>
      <c r="BG269" s="92">
        <f>IF(N269="zákl. přenesená",J269,0)</f>
        <v>0</v>
      </c>
      <c r="BH269" s="92">
        <f>IF(N269="sníž. přenesená",J269,0)</f>
        <v>0</v>
      </c>
      <c r="BI269" s="92">
        <f>IF(N269="nulová",J269,0)</f>
        <v>0</v>
      </c>
      <c r="BJ269" s="16" t="s">
        <v>90</v>
      </c>
      <c r="BK269" s="92">
        <f>ROUND(I269*H269,2)</f>
        <v>0</v>
      </c>
      <c r="BL269" s="16" t="s">
        <v>141</v>
      </c>
      <c r="BM269" s="154" t="s">
        <v>764</v>
      </c>
    </row>
    <row r="270" spans="2:65" s="1" customFormat="1" ht="11.25">
      <c r="B270" s="32"/>
      <c r="D270" s="155" t="s">
        <v>143</v>
      </c>
      <c r="F270" s="156" t="s">
        <v>763</v>
      </c>
      <c r="I270" s="157"/>
      <c r="L270" s="32"/>
      <c r="M270" s="158"/>
      <c r="T270" s="56"/>
      <c r="AT270" s="16" t="s">
        <v>143</v>
      </c>
      <c r="AU270" s="16" t="s">
        <v>92</v>
      </c>
    </row>
    <row r="271" spans="2:65" s="1" customFormat="1" ht="29.25">
      <c r="B271" s="32"/>
      <c r="D271" s="155" t="s">
        <v>144</v>
      </c>
      <c r="F271" s="159" t="s">
        <v>712</v>
      </c>
      <c r="I271" s="157"/>
      <c r="L271" s="32"/>
      <c r="M271" s="158"/>
      <c r="T271" s="56"/>
      <c r="AT271" s="16" t="s">
        <v>144</v>
      </c>
      <c r="AU271" s="16" t="s">
        <v>92</v>
      </c>
    </row>
    <row r="272" spans="2:65" s="1" customFormat="1" ht="16.5" customHeight="1">
      <c r="B272" s="32"/>
      <c r="C272" s="142" t="s">
        <v>340</v>
      </c>
      <c r="D272" s="142" t="s">
        <v>137</v>
      </c>
      <c r="E272" s="143" t="s">
        <v>765</v>
      </c>
      <c r="F272" s="144" t="s">
        <v>766</v>
      </c>
      <c r="G272" s="145" t="s">
        <v>292</v>
      </c>
      <c r="H272" s="146">
        <v>1</v>
      </c>
      <c r="I272" s="147"/>
      <c r="J272" s="148">
        <f>ROUND(I272*H272,2)</f>
        <v>0</v>
      </c>
      <c r="K272" s="149"/>
      <c r="L272" s="32"/>
      <c r="M272" s="150" t="s">
        <v>1</v>
      </c>
      <c r="N272" s="151" t="s">
        <v>47</v>
      </c>
      <c r="P272" s="152">
        <f>O272*H272</f>
        <v>0</v>
      </c>
      <c r="Q272" s="152">
        <v>0</v>
      </c>
      <c r="R272" s="152">
        <f>Q272*H272</f>
        <v>0</v>
      </c>
      <c r="S272" s="152">
        <v>0</v>
      </c>
      <c r="T272" s="153">
        <f>S272*H272</f>
        <v>0</v>
      </c>
      <c r="AR272" s="154" t="s">
        <v>141</v>
      </c>
      <c r="AT272" s="154" t="s">
        <v>137</v>
      </c>
      <c r="AU272" s="154" t="s">
        <v>92</v>
      </c>
      <c r="AY272" s="16" t="s">
        <v>134</v>
      </c>
      <c r="BE272" s="92">
        <f>IF(N272="základní",J272,0)</f>
        <v>0</v>
      </c>
      <c r="BF272" s="92">
        <f>IF(N272="snížená",J272,0)</f>
        <v>0</v>
      </c>
      <c r="BG272" s="92">
        <f>IF(N272="zákl. přenesená",J272,0)</f>
        <v>0</v>
      </c>
      <c r="BH272" s="92">
        <f>IF(N272="sníž. přenesená",J272,0)</f>
        <v>0</v>
      </c>
      <c r="BI272" s="92">
        <f>IF(N272="nulová",J272,0)</f>
        <v>0</v>
      </c>
      <c r="BJ272" s="16" t="s">
        <v>90</v>
      </c>
      <c r="BK272" s="92">
        <f>ROUND(I272*H272,2)</f>
        <v>0</v>
      </c>
      <c r="BL272" s="16" t="s">
        <v>141</v>
      </c>
      <c r="BM272" s="154" t="s">
        <v>767</v>
      </c>
    </row>
    <row r="273" spans="2:65" s="1" customFormat="1" ht="11.25">
      <c r="B273" s="32"/>
      <c r="D273" s="155" t="s">
        <v>143</v>
      </c>
      <c r="F273" s="156" t="s">
        <v>766</v>
      </c>
      <c r="I273" s="157"/>
      <c r="L273" s="32"/>
      <c r="M273" s="158"/>
      <c r="T273" s="56"/>
      <c r="AT273" s="16" t="s">
        <v>143</v>
      </c>
      <c r="AU273" s="16" t="s">
        <v>92</v>
      </c>
    </row>
    <row r="274" spans="2:65" s="1" customFormat="1" ht="29.25">
      <c r="B274" s="32"/>
      <c r="D274" s="155" t="s">
        <v>144</v>
      </c>
      <c r="F274" s="159" t="s">
        <v>712</v>
      </c>
      <c r="I274" s="157"/>
      <c r="L274" s="32"/>
      <c r="M274" s="158"/>
      <c r="T274" s="56"/>
      <c r="AT274" s="16" t="s">
        <v>144</v>
      </c>
      <c r="AU274" s="16" t="s">
        <v>92</v>
      </c>
    </row>
    <row r="275" spans="2:65" s="1" customFormat="1" ht="16.5" customHeight="1">
      <c r="B275" s="32"/>
      <c r="C275" s="142" t="s">
        <v>344</v>
      </c>
      <c r="D275" s="142" t="s">
        <v>137</v>
      </c>
      <c r="E275" s="143" t="s">
        <v>768</v>
      </c>
      <c r="F275" s="144" t="s">
        <v>769</v>
      </c>
      <c r="G275" s="145" t="s">
        <v>219</v>
      </c>
      <c r="H275" s="146">
        <v>20</v>
      </c>
      <c r="I275" s="147"/>
      <c r="J275" s="148">
        <f>ROUND(I275*H275,2)</f>
        <v>0</v>
      </c>
      <c r="K275" s="149"/>
      <c r="L275" s="32"/>
      <c r="M275" s="150" t="s">
        <v>1</v>
      </c>
      <c r="N275" s="151" t="s">
        <v>47</v>
      </c>
      <c r="P275" s="152">
        <f>O275*H275</f>
        <v>0</v>
      </c>
      <c r="Q275" s="152">
        <v>0</v>
      </c>
      <c r="R275" s="152">
        <f>Q275*H275</f>
        <v>0</v>
      </c>
      <c r="S275" s="152">
        <v>0</v>
      </c>
      <c r="T275" s="153">
        <f>S275*H275</f>
        <v>0</v>
      </c>
      <c r="AR275" s="154" t="s">
        <v>141</v>
      </c>
      <c r="AT275" s="154" t="s">
        <v>137</v>
      </c>
      <c r="AU275" s="154" t="s">
        <v>92</v>
      </c>
      <c r="AY275" s="16" t="s">
        <v>134</v>
      </c>
      <c r="BE275" s="92">
        <f>IF(N275="základní",J275,0)</f>
        <v>0</v>
      </c>
      <c r="BF275" s="92">
        <f>IF(N275="snížená",J275,0)</f>
        <v>0</v>
      </c>
      <c r="BG275" s="92">
        <f>IF(N275="zákl. přenesená",J275,0)</f>
        <v>0</v>
      </c>
      <c r="BH275" s="92">
        <f>IF(N275="sníž. přenesená",J275,0)</f>
        <v>0</v>
      </c>
      <c r="BI275" s="92">
        <f>IF(N275="nulová",J275,0)</f>
        <v>0</v>
      </c>
      <c r="BJ275" s="16" t="s">
        <v>90</v>
      </c>
      <c r="BK275" s="92">
        <f>ROUND(I275*H275,2)</f>
        <v>0</v>
      </c>
      <c r="BL275" s="16" t="s">
        <v>141</v>
      </c>
      <c r="BM275" s="154" t="s">
        <v>770</v>
      </c>
    </row>
    <row r="276" spans="2:65" s="1" customFormat="1" ht="19.5">
      <c r="B276" s="32"/>
      <c r="D276" s="155" t="s">
        <v>143</v>
      </c>
      <c r="F276" s="156" t="s">
        <v>771</v>
      </c>
      <c r="I276" s="157"/>
      <c r="L276" s="32"/>
      <c r="M276" s="158"/>
      <c r="T276" s="56"/>
      <c r="AT276" s="16" t="s">
        <v>143</v>
      </c>
      <c r="AU276" s="16" t="s">
        <v>92</v>
      </c>
    </row>
    <row r="277" spans="2:65" s="1" customFormat="1" ht="19.5">
      <c r="B277" s="32"/>
      <c r="D277" s="155" t="s">
        <v>144</v>
      </c>
      <c r="F277" s="159" t="s">
        <v>772</v>
      </c>
      <c r="I277" s="157"/>
      <c r="L277" s="32"/>
      <c r="M277" s="158"/>
      <c r="T277" s="56"/>
      <c r="AT277" s="16" t="s">
        <v>144</v>
      </c>
      <c r="AU277" s="16" t="s">
        <v>92</v>
      </c>
    </row>
    <row r="278" spans="2:65" s="11" customFormat="1" ht="22.9" customHeight="1">
      <c r="B278" s="130"/>
      <c r="D278" s="131" t="s">
        <v>81</v>
      </c>
      <c r="E278" s="140" t="s">
        <v>534</v>
      </c>
      <c r="F278" s="140" t="s">
        <v>535</v>
      </c>
      <c r="I278" s="133"/>
      <c r="J278" s="141">
        <f>BK278</f>
        <v>0</v>
      </c>
      <c r="L278" s="130"/>
      <c r="M278" s="135"/>
      <c r="P278" s="136">
        <f>SUM(P279:P295)</f>
        <v>0</v>
      </c>
      <c r="R278" s="136">
        <f>SUM(R279:R295)</f>
        <v>0</v>
      </c>
      <c r="T278" s="137">
        <f>SUM(T279:T295)</f>
        <v>0</v>
      </c>
      <c r="AR278" s="131" t="s">
        <v>162</v>
      </c>
      <c r="AT278" s="138" t="s">
        <v>81</v>
      </c>
      <c r="AU278" s="138" t="s">
        <v>90</v>
      </c>
      <c r="AY278" s="131" t="s">
        <v>134</v>
      </c>
      <c r="BK278" s="139">
        <f>SUM(BK279:BK295)</f>
        <v>0</v>
      </c>
    </row>
    <row r="279" spans="2:65" s="1" customFormat="1" ht="24.2" customHeight="1">
      <c r="B279" s="32"/>
      <c r="C279" s="142" t="s">
        <v>351</v>
      </c>
      <c r="D279" s="142" t="s">
        <v>137</v>
      </c>
      <c r="E279" s="143" t="s">
        <v>773</v>
      </c>
      <c r="F279" s="144" t="s">
        <v>774</v>
      </c>
      <c r="G279" s="145" t="s">
        <v>539</v>
      </c>
      <c r="H279" s="146">
        <v>1</v>
      </c>
      <c r="I279" s="147"/>
      <c r="J279" s="148">
        <f>ROUND(I279*H279,2)</f>
        <v>0</v>
      </c>
      <c r="K279" s="149"/>
      <c r="L279" s="32"/>
      <c r="M279" s="150" t="s">
        <v>1</v>
      </c>
      <c r="N279" s="151" t="s">
        <v>47</v>
      </c>
      <c r="P279" s="152">
        <f>O279*H279</f>
        <v>0</v>
      </c>
      <c r="Q279" s="152">
        <v>0</v>
      </c>
      <c r="R279" s="152">
        <f>Q279*H279</f>
        <v>0</v>
      </c>
      <c r="S279" s="152">
        <v>0</v>
      </c>
      <c r="T279" s="153">
        <f>S279*H279</f>
        <v>0</v>
      </c>
      <c r="AR279" s="154" t="s">
        <v>465</v>
      </c>
      <c r="AT279" s="154" t="s">
        <v>137</v>
      </c>
      <c r="AU279" s="154" t="s">
        <v>92</v>
      </c>
      <c r="AY279" s="16" t="s">
        <v>134</v>
      </c>
      <c r="BE279" s="92">
        <f>IF(N279="základní",J279,0)</f>
        <v>0</v>
      </c>
      <c r="BF279" s="92">
        <f>IF(N279="snížená",J279,0)</f>
        <v>0</v>
      </c>
      <c r="BG279" s="92">
        <f>IF(N279="zákl. přenesená",J279,0)</f>
        <v>0</v>
      </c>
      <c r="BH279" s="92">
        <f>IF(N279="sníž. přenesená",J279,0)</f>
        <v>0</v>
      </c>
      <c r="BI279" s="92">
        <f>IF(N279="nulová",J279,0)</f>
        <v>0</v>
      </c>
      <c r="BJ279" s="16" t="s">
        <v>90</v>
      </c>
      <c r="BK279" s="92">
        <f>ROUND(I279*H279,2)</f>
        <v>0</v>
      </c>
      <c r="BL279" s="16" t="s">
        <v>465</v>
      </c>
      <c r="BM279" s="154" t="s">
        <v>775</v>
      </c>
    </row>
    <row r="280" spans="2:65" s="1" customFormat="1" ht="19.5">
      <c r="B280" s="32"/>
      <c r="D280" s="155" t="s">
        <v>143</v>
      </c>
      <c r="F280" s="156" t="s">
        <v>774</v>
      </c>
      <c r="I280" s="157"/>
      <c r="L280" s="32"/>
      <c r="M280" s="158"/>
      <c r="T280" s="56"/>
      <c r="AT280" s="16" t="s">
        <v>143</v>
      </c>
      <c r="AU280" s="16" t="s">
        <v>92</v>
      </c>
    </row>
    <row r="281" spans="2:65" s="1" customFormat="1" ht="19.5">
      <c r="B281" s="32"/>
      <c r="D281" s="155" t="s">
        <v>144</v>
      </c>
      <c r="F281" s="159" t="s">
        <v>467</v>
      </c>
      <c r="I281" s="157"/>
      <c r="L281" s="32"/>
      <c r="M281" s="158"/>
      <c r="T281" s="56"/>
      <c r="AT281" s="16" t="s">
        <v>144</v>
      </c>
      <c r="AU281" s="16" t="s">
        <v>92</v>
      </c>
    </row>
    <row r="282" spans="2:65" s="1" customFormat="1" ht="16.5" customHeight="1">
      <c r="B282" s="32"/>
      <c r="C282" s="142" t="s">
        <v>357</v>
      </c>
      <c r="D282" s="142" t="s">
        <v>137</v>
      </c>
      <c r="E282" s="143" t="s">
        <v>776</v>
      </c>
      <c r="F282" s="144" t="s">
        <v>777</v>
      </c>
      <c r="G282" s="145" t="s">
        <v>539</v>
      </c>
      <c r="H282" s="146">
        <v>1</v>
      </c>
      <c r="I282" s="147"/>
      <c r="J282" s="148">
        <f>ROUND(I282*H282,2)</f>
        <v>0</v>
      </c>
      <c r="K282" s="149"/>
      <c r="L282" s="32"/>
      <c r="M282" s="150" t="s">
        <v>1</v>
      </c>
      <c r="N282" s="151" t="s">
        <v>47</v>
      </c>
      <c r="P282" s="152">
        <f>O282*H282</f>
        <v>0</v>
      </c>
      <c r="Q282" s="152">
        <v>0</v>
      </c>
      <c r="R282" s="152">
        <f>Q282*H282</f>
        <v>0</v>
      </c>
      <c r="S282" s="152">
        <v>0</v>
      </c>
      <c r="T282" s="153">
        <f>S282*H282</f>
        <v>0</v>
      </c>
      <c r="AR282" s="154" t="s">
        <v>141</v>
      </c>
      <c r="AT282" s="154" t="s">
        <v>137</v>
      </c>
      <c r="AU282" s="154" t="s">
        <v>92</v>
      </c>
      <c r="AY282" s="16" t="s">
        <v>134</v>
      </c>
      <c r="BE282" s="92">
        <f>IF(N282="základní",J282,0)</f>
        <v>0</v>
      </c>
      <c r="BF282" s="92">
        <f>IF(N282="snížená",J282,0)</f>
        <v>0</v>
      </c>
      <c r="BG282" s="92">
        <f>IF(N282="zákl. přenesená",J282,0)</f>
        <v>0</v>
      </c>
      <c r="BH282" s="92">
        <f>IF(N282="sníž. přenesená",J282,0)</f>
        <v>0</v>
      </c>
      <c r="BI282" s="92">
        <f>IF(N282="nulová",J282,0)</f>
        <v>0</v>
      </c>
      <c r="BJ282" s="16" t="s">
        <v>90</v>
      </c>
      <c r="BK282" s="92">
        <f>ROUND(I282*H282,2)</f>
        <v>0</v>
      </c>
      <c r="BL282" s="16" t="s">
        <v>141</v>
      </c>
      <c r="BM282" s="154" t="s">
        <v>778</v>
      </c>
    </row>
    <row r="283" spans="2:65" s="1" customFormat="1" ht="11.25">
      <c r="B283" s="32"/>
      <c r="D283" s="155" t="s">
        <v>143</v>
      </c>
      <c r="F283" s="156" t="s">
        <v>777</v>
      </c>
      <c r="I283" s="157"/>
      <c r="L283" s="32"/>
      <c r="M283" s="158"/>
      <c r="T283" s="56"/>
      <c r="AT283" s="16" t="s">
        <v>143</v>
      </c>
      <c r="AU283" s="16" t="s">
        <v>92</v>
      </c>
    </row>
    <row r="284" spans="2:65" s="1" customFormat="1" ht="24.2" customHeight="1">
      <c r="B284" s="32"/>
      <c r="C284" s="142" t="s">
        <v>362</v>
      </c>
      <c r="D284" s="142" t="s">
        <v>137</v>
      </c>
      <c r="E284" s="143" t="s">
        <v>779</v>
      </c>
      <c r="F284" s="144" t="s">
        <v>780</v>
      </c>
      <c r="G284" s="145" t="s">
        <v>539</v>
      </c>
      <c r="H284" s="146">
        <v>1</v>
      </c>
      <c r="I284" s="147"/>
      <c r="J284" s="148">
        <f>ROUND(I284*H284,2)</f>
        <v>0</v>
      </c>
      <c r="K284" s="149"/>
      <c r="L284" s="32"/>
      <c r="M284" s="150" t="s">
        <v>1</v>
      </c>
      <c r="N284" s="151" t="s">
        <v>47</v>
      </c>
      <c r="P284" s="152">
        <f>O284*H284</f>
        <v>0</v>
      </c>
      <c r="Q284" s="152">
        <v>0</v>
      </c>
      <c r="R284" s="152">
        <f>Q284*H284</f>
        <v>0</v>
      </c>
      <c r="S284" s="152">
        <v>0</v>
      </c>
      <c r="T284" s="153">
        <f>S284*H284</f>
        <v>0</v>
      </c>
      <c r="AR284" s="154" t="s">
        <v>141</v>
      </c>
      <c r="AT284" s="154" t="s">
        <v>137</v>
      </c>
      <c r="AU284" s="154" t="s">
        <v>92</v>
      </c>
      <c r="AY284" s="16" t="s">
        <v>134</v>
      </c>
      <c r="BE284" s="92">
        <f>IF(N284="základní",J284,0)</f>
        <v>0</v>
      </c>
      <c r="BF284" s="92">
        <f>IF(N284="snížená",J284,0)</f>
        <v>0</v>
      </c>
      <c r="BG284" s="92">
        <f>IF(N284="zákl. přenesená",J284,0)</f>
        <v>0</v>
      </c>
      <c r="BH284" s="92">
        <f>IF(N284="sníž. přenesená",J284,0)</f>
        <v>0</v>
      </c>
      <c r="BI284" s="92">
        <f>IF(N284="nulová",J284,0)</f>
        <v>0</v>
      </c>
      <c r="BJ284" s="16" t="s">
        <v>90</v>
      </c>
      <c r="BK284" s="92">
        <f>ROUND(I284*H284,2)</f>
        <v>0</v>
      </c>
      <c r="BL284" s="16" t="s">
        <v>141</v>
      </c>
      <c r="BM284" s="154" t="s">
        <v>781</v>
      </c>
    </row>
    <row r="285" spans="2:65" s="1" customFormat="1" ht="11.25">
      <c r="B285" s="32"/>
      <c r="D285" s="155" t="s">
        <v>143</v>
      </c>
      <c r="F285" s="156" t="s">
        <v>780</v>
      </c>
      <c r="I285" s="157"/>
      <c r="L285" s="32"/>
      <c r="M285" s="158"/>
      <c r="T285" s="56"/>
      <c r="AT285" s="16" t="s">
        <v>143</v>
      </c>
      <c r="AU285" s="16" t="s">
        <v>92</v>
      </c>
    </row>
    <row r="286" spans="2:65" s="1" customFormat="1" ht="16.5" customHeight="1">
      <c r="B286" s="32"/>
      <c r="C286" s="142" t="s">
        <v>367</v>
      </c>
      <c r="D286" s="142" t="s">
        <v>137</v>
      </c>
      <c r="E286" s="143" t="s">
        <v>587</v>
      </c>
      <c r="F286" s="144" t="s">
        <v>782</v>
      </c>
      <c r="G286" s="145" t="s">
        <v>539</v>
      </c>
      <c r="H286" s="146">
        <v>1</v>
      </c>
      <c r="I286" s="147"/>
      <c r="J286" s="148">
        <f>ROUND(I286*H286,2)</f>
        <v>0</v>
      </c>
      <c r="K286" s="149"/>
      <c r="L286" s="32"/>
      <c r="M286" s="150" t="s">
        <v>1</v>
      </c>
      <c r="N286" s="151" t="s">
        <v>47</v>
      </c>
      <c r="P286" s="152">
        <f>O286*H286</f>
        <v>0</v>
      </c>
      <c r="Q286" s="152">
        <v>0</v>
      </c>
      <c r="R286" s="152">
        <f>Q286*H286</f>
        <v>0</v>
      </c>
      <c r="S286" s="152">
        <v>0</v>
      </c>
      <c r="T286" s="153">
        <f>S286*H286</f>
        <v>0</v>
      </c>
      <c r="AR286" s="154" t="s">
        <v>141</v>
      </c>
      <c r="AT286" s="154" t="s">
        <v>137</v>
      </c>
      <c r="AU286" s="154" t="s">
        <v>92</v>
      </c>
      <c r="AY286" s="16" t="s">
        <v>134</v>
      </c>
      <c r="BE286" s="92">
        <f>IF(N286="základní",J286,0)</f>
        <v>0</v>
      </c>
      <c r="BF286" s="92">
        <f>IF(N286="snížená",J286,0)</f>
        <v>0</v>
      </c>
      <c r="BG286" s="92">
        <f>IF(N286="zákl. přenesená",J286,0)</f>
        <v>0</v>
      </c>
      <c r="BH286" s="92">
        <f>IF(N286="sníž. přenesená",J286,0)</f>
        <v>0</v>
      </c>
      <c r="BI286" s="92">
        <f>IF(N286="nulová",J286,0)</f>
        <v>0</v>
      </c>
      <c r="BJ286" s="16" t="s">
        <v>90</v>
      </c>
      <c r="BK286" s="92">
        <f>ROUND(I286*H286,2)</f>
        <v>0</v>
      </c>
      <c r="BL286" s="16" t="s">
        <v>141</v>
      </c>
      <c r="BM286" s="154" t="s">
        <v>783</v>
      </c>
    </row>
    <row r="287" spans="2:65" s="1" customFormat="1" ht="19.5">
      <c r="B287" s="32"/>
      <c r="D287" s="155" t="s">
        <v>143</v>
      </c>
      <c r="F287" s="156" t="s">
        <v>784</v>
      </c>
      <c r="I287" s="157"/>
      <c r="L287" s="32"/>
      <c r="M287" s="158"/>
      <c r="T287" s="56"/>
      <c r="AT287" s="16" t="s">
        <v>143</v>
      </c>
      <c r="AU287" s="16" t="s">
        <v>92</v>
      </c>
    </row>
    <row r="288" spans="2:65" s="1" customFormat="1" ht="29.25">
      <c r="B288" s="32"/>
      <c r="D288" s="155" t="s">
        <v>144</v>
      </c>
      <c r="F288" s="159" t="s">
        <v>785</v>
      </c>
      <c r="I288" s="157"/>
      <c r="L288" s="32"/>
      <c r="M288" s="158"/>
      <c r="T288" s="56"/>
      <c r="AT288" s="16" t="s">
        <v>144</v>
      </c>
      <c r="AU288" s="16" t="s">
        <v>92</v>
      </c>
    </row>
    <row r="289" spans="2:65" s="1" customFormat="1" ht="16.5" customHeight="1">
      <c r="B289" s="32"/>
      <c r="C289" s="142" t="s">
        <v>372</v>
      </c>
      <c r="D289" s="142" t="s">
        <v>137</v>
      </c>
      <c r="E289" s="143" t="s">
        <v>786</v>
      </c>
      <c r="F289" s="144" t="s">
        <v>787</v>
      </c>
      <c r="G289" s="145" t="s">
        <v>539</v>
      </c>
      <c r="H289" s="146">
        <v>1</v>
      </c>
      <c r="I289" s="147"/>
      <c r="J289" s="148">
        <f>ROUND(I289*H289,2)</f>
        <v>0</v>
      </c>
      <c r="K289" s="149"/>
      <c r="L289" s="32"/>
      <c r="M289" s="150" t="s">
        <v>1</v>
      </c>
      <c r="N289" s="151" t="s">
        <v>47</v>
      </c>
      <c r="P289" s="152">
        <f>O289*H289</f>
        <v>0</v>
      </c>
      <c r="Q289" s="152">
        <v>0</v>
      </c>
      <c r="R289" s="152">
        <f>Q289*H289</f>
        <v>0</v>
      </c>
      <c r="S289" s="152">
        <v>0</v>
      </c>
      <c r="T289" s="153">
        <f>S289*H289</f>
        <v>0</v>
      </c>
      <c r="AR289" s="154" t="s">
        <v>141</v>
      </c>
      <c r="AT289" s="154" t="s">
        <v>137</v>
      </c>
      <c r="AU289" s="154" t="s">
        <v>92</v>
      </c>
      <c r="AY289" s="16" t="s">
        <v>134</v>
      </c>
      <c r="BE289" s="92">
        <f>IF(N289="základní",J289,0)</f>
        <v>0</v>
      </c>
      <c r="BF289" s="92">
        <f>IF(N289="snížená",J289,0)</f>
        <v>0</v>
      </c>
      <c r="BG289" s="92">
        <f>IF(N289="zákl. přenesená",J289,0)</f>
        <v>0</v>
      </c>
      <c r="BH289" s="92">
        <f>IF(N289="sníž. přenesená",J289,0)</f>
        <v>0</v>
      </c>
      <c r="BI289" s="92">
        <f>IF(N289="nulová",J289,0)</f>
        <v>0</v>
      </c>
      <c r="BJ289" s="16" t="s">
        <v>90</v>
      </c>
      <c r="BK289" s="92">
        <f>ROUND(I289*H289,2)</f>
        <v>0</v>
      </c>
      <c r="BL289" s="16" t="s">
        <v>141</v>
      </c>
      <c r="BM289" s="154" t="s">
        <v>788</v>
      </c>
    </row>
    <row r="290" spans="2:65" s="1" customFormat="1" ht="11.25">
      <c r="B290" s="32"/>
      <c r="D290" s="155" t="s">
        <v>143</v>
      </c>
      <c r="F290" s="156" t="s">
        <v>787</v>
      </c>
      <c r="I290" s="157"/>
      <c r="L290" s="32"/>
      <c r="M290" s="158"/>
      <c r="T290" s="56"/>
      <c r="AT290" s="16" t="s">
        <v>143</v>
      </c>
      <c r="AU290" s="16" t="s">
        <v>92</v>
      </c>
    </row>
    <row r="291" spans="2:65" s="1" customFormat="1" ht="16.5" customHeight="1">
      <c r="B291" s="32"/>
      <c r="C291" s="142" t="s">
        <v>377</v>
      </c>
      <c r="D291" s="142" t="s">
        <v>137</v>
      </c>
      <c r="E291" s="143" t="s">
        <v>789</v>
      </c>
      <c r="F291" s="144" t="s">
        <v>790</v>
      </c>
      <c r="G291" s="145" t="s">
        <v>539</v>
      </c>
      <c r="H291" s="146">
        <v>1</v>
      </c>
      <c r="I291" s="147"/>
      <c r="J291" s="148">
        <f>ROUND(I291*H291,2)</f>
        <v>0</v>
      </c>
      <c r="K291" s="149"/>
      <c r="L291" s="32"/>
      <c r="M291" s="150" t="s">
        <v>1</v>
      </c>
      <c r="N291" s="151" t="s">
        <v>47</v>
      </c>
      <c r="P291" s="152">
        <f>O291*H291</f>
        <v>0</v>
      </c>
      <c r="Q291" s="152">
        <v>0</v>
      </c>
      <c r="R291" s="152">
        <f>Q291*H291</f>
        <v>0</v>
      </c>
      <c r="S291" s="152">
        <v>0</v>
      </c>
      <c r="T291" s="153">
        <f>S291*H291</f>
        <v>0</v>
      </c>
      <c r="AR291" s="154" t="s">
        <v>465</v>
      </c>
      <c r="AT291" s="154" t="s">
        <v>137</v>
      </c>
      <c r="AU291" s="154" t="s">
        <v>92</v>
      </c>
      <c r="AY291" s="16" t="s">
        <v>134</v>
      </c>
      <c r="BE291" s="92">
        <f>IF(N291="základní",J291,0)</f>
        <v>0</v>
      </c>
      <c r="BF291" s="92">
        <f>IF(N291="snížená",J291,0)</f>
        <v>0</v>
      </c>
      <c r="BG291" s="92">
        <f>IF(N291="zákl. přenesená",J291,0)</f>
        <v>0</v>
      </c>
      <c r="BH291" s="92">
        <f>IF(N291="sníž. přenesená",J291,0)</f>
        <v>0</v>
      </c>
      <c r="BI291" s="92">
        <f>IF(N291="nulová",J291,0)</f>
        <v>0</v>
      </c>
      <c r="BJ291" s="16" t="s">
        <v>90</v>
      </c>
      <c r="BK291" s="92">
        <f>ROUND(I291*H291,2)</f>
        <v>0</v>
      </c>
      <c r="BL291" s="16" t="s">
        <v>465</v>
      </c>
      <c r="BM291" s="154" t="s">
        <v>791</v>
      </c>
    </row>
    <row r="292" spans="2:65" s="1" customFormat="1" ht="11.25">
      <c r="B292" s="32"/>
      <c r="D292" s="155" t="s">
        <v>143</v>
      </c>
      <c r="F292" s="156" t="s">
        <v>790</v>
      </c>
      <c r="I292" s="157"/>
      <c r="L292" s="32"/>
      <c r="M292" s="158"/>
      <c r="T292" s="56"/>
      <c r="AT292" s="16" t="s">
        <v>143</v>
      </c>
      <c r="AU292" s="16" t="s">
        <v>92</v>
      </c>
    </row>
    <row r="293" spans="2:65" s="1" customFormat="1" ht="19.5">
      <c r="B293" s="32"/>
      <c r="D293" s="155" t="s">
        <v>144</v>
      </c>
      <c r="F293" s="159" t="s">
        <v>467</v>
      </c>
      <c r="I293" s="157"/>
      <c r="L293" s="32"/>
      <c r="M293" s="158"/>
      <c r="T293" s="56"/>
      <c r="AT293" s="16" t="s">
        <v>144</v>
      </c>
      <c r="AU293" s="16" t="s">
        <v>92</v>
      </c>
    </row>
    <row r="294" spans="2:65" s="1" customFormat="1" ht="16.5" customHeight="1">
      <c r="B294" s="32"/>
      <c r="C294" s="142" t="s">
        <v>383</v>
      </c>
      <c r="D294" s="142" t="s">
        <v>137</v>
      </c>
      <c r="E294" s="143" t="s">
        <v>792</v>
      </c>
      <c r="F294" s="144" t="s">
        <v>793</v>
      </c>
      <c r="G294" s="145" t="s">
        <v>292</v>
      </c>
      <c r="H294" s="146">
        <v>24</v>
      </c>
      <c r="I294" s="147"/>
      <c r="J294" s="148">
        <f>ROUND(I294*H294,2)</f>
        <v>0</v>
      </c>
      <c r="K294" s="149"/>
      <c r="L294" s="32"/>
      <c r="M294" s="150" t="s">
        <v>1</v>
      </c>
      <c r="N294" s="151" t="s">
        <v>47</v>
      </c>
      <c r="P294" s="152">
        <f>O294*H294</f>
        <v>0</v>
      </c>
      <c r="Q294" s="152">
        <v>0</v>
      </c>
      <c r="R294" s="152">
        <f>Q294*H294</f>
        <v>0</v>
      </c>
      <c r="S294" s="152">
        <v>0</v>
      </c>
      <c r="T294" s="153">
        <f>S294*H294</f>
        <v>0</v>
      </c>
      <c r="AR294" s="154" t="s">
        <v>465</v>
      </c>
      <c r="AT294" s="154" t="s">
        <v>137</v>
      </c>
      <c r="AU294" s="154" t="s">
        <v>92</v>
      </c>
      <c r="AY294" s="16" t="s">
        <v>134</v>
      </c>
      <c r="BE294" s="92">
        <f>IF(N294="základní",J294,0)</f>
        <v>0</v>
      </c>
      <c r="BF294" s="92">
        <f>IF(N294="snížená",J294,0)</f>
        <v>0</v>
      </c>
      <c r="BG294" s="92">
        <f>IF(N294="zákl. přenesená",J294,0)</f>
        <v>0</v>
      </c>
      <c r="BH294" s="92">
        <f>IF(N294="sníž. přenesená",J294,0)</f>
        <v>0</v>
      </c>
      <c r="BI294" s="92">
        <f>IF(N294="nulová",J294,0)</f>
        <v>0</v>
      </c>
      <c r="BJ294" s="16" t="s">
        <v>90</v>
      </c>
      <c r="BK294" s="92">
        <f>ROUND(I294*H294,2)</f>
        <v>0</v>
      </c>
      <c r="BL294" s="16" t="s">
        <v>465</v>
      </c>
      <c r="BM294" s="154" t="s">
        <v>794</v>
      </c>
    </row>
    <row r="295" spans="2:65" s="1" customFormat="1" ht="19.5">
      <c r="B295" s="32"/>
      <c r="D295" s="155" t="s">
        <v>143</v>
      </c>
      <c r="F295" s="156" t="s">
        <v>795</v>
      </c>
      <c r="I295" s="157"/>
      <c r="L295" s="32"/>
      <c r="M295" s="191"/>
      <c r="N295" s="192"/>
      <c r="O295" s="192"/>
      <c r="P295" s="192"/>
      <c r="Q295" s="192"/>
      <c r="R295" s="192"/>
      <c r="S295" s="192"/>
      <c r="T295" s="193"/>
      <c r="AT295" s="16" t="s">
        <v>143</v>
      </c>
      <c r="AU295" s="16" t="s">
        <v>92</v>
      </c>
    </row>
    <row r="296" spans="2:65" s="1" customFormat="1" ht="6.95" customHeight="1">
      <c r="B296" s="44"/>
      <c r="C296" s="45"/>
      <c r="D296" s="45"/>
      <c r="E296" s="45"/>
      <c r="F296" s="45"/>
      <c r="G296" s="45"/>
      <c r="H296" s="45"/>
      <c r="I296" s="45"/>
      <c r="J296" s="45"/>
      <c r="K296" s="45"/>
      <c r="L296" s="32"/>
    </row>
  </sheetData>
  <sheetProtection algorithmName="SHA-512" hashValue="3eV/2mFXKsczPn4xgLDsruZ3RaheACLlEZK4+1LX/3BlsoOJ4dV3PZXUK6hKKtnSUQOWHtTWE3qelsf8QsdOaA==" saltValue="crMDfmgub09QWSWl0t6AHHZ46xQpKhI6fO4fNA4IY5YW9PVniGiAUNGGK+uohyaKNHyy6cYH3uVVeSYQwrDEHg==" spinCount="100000" sheet="1" objects="1" scenarios="1" formatColumns="0" formatRows="0" autoFilter="0"/>
  <autoFilter ref="C119:K295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20A033_uznatelne - Uznate...</vt:lpstr>
      <vt:lpstr>20A033_neuznatelne - Neuz...</vt:lpstr>
      <vt:lpstr>'20A033_neuznatelne - Neuz...'!Názvy_tisku</vt:lpstr>
      <vt:lpstr>'20A033_uznatelne - Uznate...'!Názvy_tisku</vt:lpstr>
      <vt:lpstr>'Rekapitulace stavby'!Názvy_tisku</vt:lpstr>
      <vt:lpstr>'20A033_neuznatelne - Neuz...'!Oblast_tisku</vt:lpstr>
      <vt:lpstr>'20A033_uznatelne - Uznate...'!Oblast_tisku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Kalužíková Jana</dc:creator>
  <cp:lastModifiedBy>Stankovičová Michaela</cp:lastModifiedBy>
  <dcterms:created xsi:type="dcterms:W3CDTF">2024-07-02T08:06:37Z</dcterms:created>
  <dcterms:modified xsi:type="dcterms:W3CDTF">2024-07-25T12:41:10Z</dcterms:modified>
</cp:coreProperties>
</file>