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103" i="1"/>
  <c r="AN103" i="1" s="1"/>
  <c r="AE103" i="1"/>
  <c r="H103" i="1" s="1"/>
  <c r="AA103" i="1"/>
  <c r="Z103" i="1"/>
  <c r="O103" i="1"/>
  <c r="L103" i="1"/>
  <c r="J103" i="1"/>
  <c r="AB103" i="1" s="1"/>
  <c r="AK102" i="1" s="1"/>
  <c r="AJ102" i="1"/>
  <c r="AI102" i="1"/>
  <c r="X102" i="1"/>
  <c r="W102" i="1"/>
  <c r="V102" i="1"/>
  <c r="U102" i="1"/>
  <c r="T102" i="1"/>
  <c r="P102" i="1"/>
  <c r="L102" i="1"/>
  <c r="L101" i="1" s="1"/>
  <c r="AF99" i="1"/>
  <c r="AN99" i="1" s="1"/>
  <c r="AE99" i="1"/>
  <c r="AM99" i="1" s="1"/>
  <c r="AA99" i="1"/>
  <c r="Z99" i="1"/>
  <c r="O99" i="1"/>
  <c r="L99" i="1"/>
  <c r="J99" i="1"/>
  <c r="AB99" i="1" s="1"/>
  <c r="AF98" i="1"/>
  <c r="AN98" i="1" s="1"/>
  <c r="AE98" i="1"/>
  <c r="H98" i="1" s="1"/>
  <c r="AA98" i="1"/>
  <c r="Z98" i="1"/>
  <c r="O98" i="1"/>
  <c r="L98" i="1"/>
  <c r="J98" i="1"/>
  <c r="I98" i="1" s="1"/>
  <c r="AF97" i="1"/>
  <c r="AN97" i="1" s="1"/>
  <c r="AE97" i="1"/>
  <c r="AM97" i="1" s="1"/>
  <c r="AA97" i="1"/>
  <c r="Z97" i="1"/>
  <c r="O97" i="1"/>
  <c r="L97" i="1"/>
  <c r="J97" i="1"/>
  <c r="AB97" i="1" s="1"/>
  <c r="H97" i="1"/>
  <c r="AF96" i="1"/>
  <c r="AN96" i="1" s="1"/>
  <c r="AE96" i="1"/>
  <c r="H96" i="1" s="1"/>
  <c r="AA96" i="1"/>
  <c r="Z96" i="1"/>
  <c r="O96" i="1"/>
  <c r="L96" i="1"/>
  <c r="J96" i="1"/>
  <c r="AB96" i="1" s="1"/>
  <c r="AF95" i="1"/>
  <c r="AN95" i="1" s="1"/>
  <c r="AE95" i="1"/>
  <c r="AM95" i="1" s="1"/>
  <c r="AA95" i="1"/>
  <c r="Z95" i="1"/>
  <c r="O95" i="1"/>
  <c r="L95" i="1"/>
  <c r="J95" i="1"/>
  <c r="AB95" i="1" s="1"/>
  <c r="H95" i="1"/>
  <c r="AF94" i="1"/>
  <c r="AN94" i="1" s="1"/>
  <c r="AE94" i="1"/>
  <c r="H94" i="1" s="1"/>
  <c r="AA94" i="1"/>
  <c r="Z94" i="1"/>
  <c r="O94" i="1"/>
  <c r="L94" i="1"/>
  <c r="J94" i="1"/>
  <c r="I94" i="1" s="1"/>
  <c r="AF93" i="1"/>
  <c r="AN93" i="1" s="1"/>
  <c r="AE93" i="1"/>
  <c r="AM93" i="1" s="1"/>
  <c r="AA93" i="1"/>
  <c r="Z93" i="1"/>
  <c r="O93" i="1"/>
  <c r="L93" i="1"/>
  <c r="J93" i="1"/>
  <c r="AB93" i="1" s="1"/>
  <c r="H93" i="1"/>
  <c r="AF92" i="1"/>
  <c r="AN92" i="1" s="1"/>
  <c r="AE92" i="1"/>
  <c r="H92" i="1" s="1"/>
  <c r="AA92" i="1"/>
  <c r="Z92" i="1"/>
  <c r="O92" i="1"/>
  <c r="L92" i="1"/>
  <c r="J92" i="1"/>
  <c r="AF91" i="1"/>
  <c r="AN91" i="1" s="1"/>
  <c r="AE91" i="1"/>
  <c r="AM91" i="1" s="1"/>
  <c r="AA91" i="1"/>
  <c r="Z91" i="1"/>
  <c r="O91" i="1"/>
  <c r="L91" i="1"/>
  <c r="J91" i="1"/>
  <c r="AB91" i="1" s="1"/>
  <c r="AF90" i="1"/>
  <c r="AN90" i="1" s="1"/>
  <c r="AE90" i="1"/>
  <c r="H90" i="1" s="1"/>
  <c r="AA90" i="1"/>
  <c r="Z90" i="1"/>
  <c r="O90" i="1"/>
  <c r="L90" i="1"/>
  <c r="J90" i="1"/>
  <c r="I90" i="1" s="1"/>
  <c r="AF88" i="1"/>
  <c r="AN88" i="1" s="1"/>
  <c r="AE88" i="1"/>
  <c r="AM88" i="1" s="1"/>
  <c r="AA88" i="1"/>
  <c r="Z88" i="1"/>
  <c r="O88" i="1"/>
  <c r="L88" i="1"/>
  <c r="J88" i="1"/>
  <c r="AB88" i="1" s="1"/>
  <c r="AF86" i="1"/>
  <c r="AN86" i="1" s="1"/>
  <c r="AE86" i="1"/>
  <c r="H86" i="1" s="1"/>
  <c r="AA86" i="1"/>
  <c r="Z86" i="1"/>
  <c r="O86" i="1"/>
  <c r="L86" i="1"/>
  <c r="J86" i="1"/>
  <c r="AB86" i="1" s="1"/>
  <c r="AF84" i="1"/>
  <c r="AN84" i="1" s="1"/>
  <c r="AE84" i="1"/>
  <c r="AM84" i="1" s="1"/>
  <c r="AA84" i="1"/>
  <c r="Z84" i="1"/>
  <c r="O84" i="1"/>
  <c r="L84" i="1"/>
  <c r="J84" i="1"/>
  <c r="AB84" i="1" s="1"/>
  <c r="H84" i="1"/>
  <c r="AF82" i="1"/>
  <c r="AN82" i="1" s="1"/>
  <c r="AE82" i="1"/>
  <c r="H82" i="1" s="1"/>
  <c r="AA82" i="1"/>
  <c r="Z82" i="1"/>
  <c r="O82" i="1"/>
  <c r="L82" i="1"/>
  <c r="J82" i="1"/>
  <c r="AF80" i="1"/>
  <c r="AN80" i="1" s="1"/>
  <c r="AE80" i="1"/>
  <c r="AM80" i="1" s="1"/>
  <c r="AA80" i="1"/>
  <c r="Z80" i="1"/>
  <c r="O80" i="1"/>
  <c r="L80" i="1"/>
  <c r="J80" i="1"/>
  <c r="AB80" i="1" s="1"/>
  <c r="AF79" i="1"/>
  <c r="AN79" i="1" s="1"/>
  <c r="AE79" i="1"/>
  <c r="H79" i="1" s="1"/>
  <c r="AA79" i="1"/>
  <c r="Z79" i="1"/>
  <c r="O79" i="1"/>
  <c r="L79" i="1"/>
  <c r="J79" i="1"/>
  <c r="I79" i="1" s="1"/>
  <c r="AF78" i="1"/>
  <c r="AN78" i="1" s="1"/>
  <c r="AE78" i="1"/>
  <c r="AM78" i="1" s="1"/>
  <c r="AA78" i="1"/>
  <c r="Z78" i="1"/>
  <c r="O78" i="1"/>
  <c r="L78" i="1"/>
  <c r="J78" i="1"/>
  <c r="AB78" i="1" s="1"/>
  <c r="AF77" i="1"/>
  <c r="AN77" i="1" s="1"/>
  <c r="AE77" i="1"/>
  <c r="H77" i="1" s="1"/>
  <c r="AA77" i="1"/>
  <c r="Z77" i="1"/>
  <c r="O77" i="1"/>
  <c r="L77" i="1"/>
  <c r="J77" i="1"/>
  <c r="AB77" i="1" s="1"/>
  <c r="AF76" i="1"/>
  <c r="AN76" i="1" s="1"/>
  <c r="AE76" i="1"/>
  <c r="AM76" i="1" s="1"/>
  <c r="AA76" i="1"/>
  <c r="Z76" i="1"/>
  <c r="O76" i="1"/>
  <c r="L76" i="1"/>
  <c r="J76" i="1"/>
  <c r="AB76" i="1" s="1"/>
  <c r="H76" i="1"/>
  <c r="AF74" i="1"/>
  <c r="AN74" i="1" s="1"/>
  <c r="AE74" i="1"/>
  <c r="H74" i="1" s="1"/>
  <c r="AA74" i="1"/>
  <c r="Z74" i="1"/>
  <c r="O74" i="1"/>
  <c r="L74" i="1"/>
  <c r="J74" i="1"/>
  <c r="I74" i="1" s="1"/>
  <c r="AF71" i="1"/>
  <c r="AN71" i="1" s="1"/>
  <c r="AE71" i="1"/>
  <c r="AM71" i="1" s="1"/>
  <c r="AA71" i="1"/>
  <c r="Z71" i="1"/>
  <c r="O71" i="1"/>
  <c r="L71" i="1"/>
  <c r="L70" i="1" s="1"/>
  <c r="J71" i="1"/>
  <c r="AB71" i="1" s="1"/>
  <c r="W70" i="1"/>
  <c r="V70" i="1"/>
  <c r="U70" i="1"/>
  <c r="T70" i="1"/>
  <c r="S70" i="1"/>
  <c r="R70" i="1"/>
  <c r="AF68" i="1"/>
  <c r="AN68" i="1" s="1"/>
  <c r="AE68" i="1"/>
  <c r="AM68" i="1" s="1"/>
  <c r="AA68" i="1"/>
  <c r="Z68" i="1"/>
  <c r="O68" i="1"/>
  <c r="L68" i="1"/>
  <c r="J68" i="1"/>
  <c r="AB68" i="1" s="1"/>
  <c r="H68" i="1"/>
  <c r="I68" i="1" s="1"/>
  <c r="AF66" i="1"/>
  <c r="AN66" i="1" s="1"/>
  <c r="AE66" i="1"/>
  <c r="H66" i="1" s="1"/>
  <c r="AA66" i="1"/>
  <c r="Z66" i="1"/>
  <c r="O66" i="1"/>
  <c r="L66" i="1"/>
  <c r="J66" i="1"/>
  <c r="AF64" i="1"/>
  <c r="AN64" i="1" s="1"/>
  <c r="AE64" i="1"/>
  <c r="AM64" i="1" s="1"/>
  <c r="AA64" i="1"/>
  <c r="Z64" i="1"/>
  <c r="O64" i="1"/>
  <c r="L64" i="1"/>
  <c r="J64" i="1"/>
  <c r="AB64" i="1" s="1"/>
  <c r="H64" i="1"/>
  <c r="I64" i="1" s="1"/>
  <c r="AF63" i="1"/>
  <c r="AN63" i="1" s="1"/>
  <c r="AE63" i="1"/>
  <c r="H63" i="1" s="1"/>
  <c r="AA63" i="1"/>
  <c r="Z63" i="1"/>
  <c r="O63" i="1"/>
  <c r="L63" i="1"/>
  <c r="J63" i="1"/>
  <c r="I63" i="1" s="1"/>
  <c r="AF62" i="1"/>
  <c r="AN62" i="1" s="1"/>
  <c r="AE62" i="1"/>
  <c r="AM62" i="1" s="1"/>
  <c r="AA62" i="1"/>
  <c r="Z62" i="1"/>
  <c r="O62" i="1"/>
  <c r="L62" i="1"/>
  <c r="J62" i="1"/>
  <c r="AB62" i="1" s="1"/>
  <c r="AF61" i="1"/>
  <c r="AN61" i="1" s="1"/>
  <c r="AE61" i="1"/>
  <c r="H61" i="1" s="1"/>
  <c r="AA61" i="1"/>
  <c r="Z61" i="1"/>
  <c r="O61" i="1"/>
  <c r="L61" i="1"/>
  <c r="J61" i="1"/>
  <c r="AF60" i="1"/>
  <c r="AN60" i="1" s="1"/>
  <c r="AE60" i="1"/>
  <c r="AM60" i="1" s="1"/>
  <c r="AA60" i="1"/>
  <c r="Z60" i="1"/>
  <c r="O60" i="1"/>
  <c r="L60" i="1"/>
  <c r="J60" i="1"/>
  <c r="AB60" i="1" s="1"/>
  <c r="AF59" i="1"/>
  <c r="AN59" i="1" s="1"/>
  <c r="AE59" i="1"/>
  <c r="H59" i="1" s="1"/>
  <c r="AA59" i="1"/>
  <c r="Z59" i="1"/>
  <c r="O59" i="1"/>
  <c r="L59" i="1"/>
  <c r="J59" i="1"/>
  <c r="AF57" i="1"/>
  <c r="AN57" i="1" s="1"/>
  <c r="AE57" i="1"/>
  <c r="AM57" i="1" s="1"/>
  <c r="AA57" i="1"/>
  <c r="Z57" i="1"/>
  <c r="O57" i="1"/>
  <c r="L57" i="1"/>
  <c r="J57" i="1"/>
  <c r="AB57" i="1" s="1"/>
  <c r="AF56" i="1"/>
  <c r="AN56" i="1" s="1"/>
  <c r="AE56" i="1"/>
  <c r="H56" i="1" s="1"/>
  <c r="AA56" i="1"/>
  <c r="Z56" i="1"/>
  <c r="O56" i="1"/>
  <c r="L56" i="1"/>
  <c r="J56" i="1"/>
  <c r="AB56" i="1" s="1"/>
  <c r="AF54" i="1"/>
  <c r="AN54" i="1" s="1"/>
  <c r="AE54" i="1"/>
  <c r="AM54" i="1" s="1"/>
  <c r="AA54" i="1"/>
  <c r="Z54" i="1"/>
  <c r="O54" i="1"/>
  <c r="L54" i="1"/>
  <c r="J54" i="1"/>
  <c r="AB54" i="1" s="1"/>
  <c r="AF52" i="1"/>
  <c r="AN52" i="1" s="1"/>
  <c r="AE52" i="1"/>
  <c r="H52" i="1" s="1"/>
  <c r="AA52" i="1"/>
  <c r="Z52" i="1"/>
  <c r="O52" i="1"/>
  <c r="L52" i="1"/>
  <c r="J52" i="1"/>
  <c r="X51" i="1"/>
  <c r="W51" i="1"/>
  <c r="V51" i="1"/>
  <c r="U51" i="1"/>
  <c r="T51" i="1"/>
  <c r="S51" i="1"/>
  <c r="R51" i="1"/>
  <c r="L51" i="1"/>
  <c r="AF50" i="1"/>
  <c r="AN50" i="1" s="1"/>
  <c r="AE50" i="1"/>
  <c r="H50" i="1" s="1"/>
  <c r="AA50" i="1"/>
  <c r="AJ49" i="1" s="1"/>
  <c r="Z50" i="1"/>
  <c r="AI49" i="1" s="1"/>
  <c r="O50" i="1"/>
  <c r="P49" i="1" s="1"/>
  <c r="L50" i="1"/>
  <c r="J50" i="1"/>
  <c r="AB50" i="1" s="1"/>
  <c r="AK49" i="1" s="1"/>
  <c r="X49" i="1"/>
  <c r="W49" i="1"/>
  <c r="V49" i="1"/>
  <c r="U49" i="1"/>
  <c r="T49" i="1"/>
  <c r="S49" i="1"/>
  <c r="R49" i="1"/>
  <c r="L49" i="1"/>
  <c r="AF48" i="1"/>
  <c r="AN48" i="1" s="1"/>
  <c r="AE48" i="1"/>
  <c r="AM48" i="1" s="1"/>
  <c r="AA48" i="1"/>
  <c r="AJ47" i="1" s="1"/>
  <c r="Z48" i="1"/>
  <c r="O48" i="1"/>
  <c r="P47" i="1" s="1"/>
  <c r="L48" i="1"/>
  <c r="J48" i="1"/>
  <c r="AB48" i="1" s="1"/>
  <c r="AK47" i="1" s="1"/>
  <c r="AI47" i="1"/>
  <c r="X47" i="1"/>
  <c r="W47" i="1"/>
  <c r="V47" i="1"/>
  <c r="U47" i="1"/>
  <c r="T47" i="1"/>
  <c r="S47" i="1"/>
  <c r="R47" i="1"/>
  <c r="L47" i="1"/>
  <c r="AF45" i="1"/>
  <c r="AN45" i="1" s="1"/>
  <c r="AE45" i="1"/>
  <c r="AM45" i="1" s="1"/>
  <c r="AA45" i="1"/>
  <c r="AJ44" i="1" s="1"/>
  <c r="Z45" i="1"/>
  <c r="AI44" i="1" s="1"/>
  <c r="O45" i="1"/>
  <c r="P44" i="1" s="1"/>
  <c r="L45" i="1"/>
  <c r="L44" i="1" s="1"/>
  <c r="J45" i="1"/>
  <c r="AB45" i="1" s="1"/>
  <c r="AK44" i="1" s="1"/>
  <c r="X44" i="1"/>
  <c r="W44" i="1"/>
  <c r="V44" i="1"/>
  <c r="U44" i="1"/>
  <c r="T44" i="1"/>
  <c r="S44" i="1"/>
  <c r="R44" i="1"/>
  <c r="AF42" i="1"/>
  <c r="AN42" i="1" s="1"/>
  <c r="AE42" i="1"/>
  <c r="AM42" i="1" s="1"/>
  <c r="AA42" i="1"/>
  <c r="AJ41" i="1" s="1"/>
  <c r="Z42" i="1"/>
  <c r="AI41" i="1" s="1"/>
  <c r="L42" i="1"/>
  <c r="L41" i="1" s="1"/>
  <c r="J42" i="1"/>
  <c r="AB42" i="1" s="1"/>
  <c r="AK41" i="1" s="1"/>
  <c r="X41" i="1"/>
  <c r="W41" i="1"/>
  <c r="V41" i="1"/>
  <c r="U41" i="1"/>
  <c r="T41" i="1"/>
  <c r="S41" i="1"/>
  <c r="R41" i="1"/>
  <c r="AF39" i="1"/>
  <c r="AN39" i="1" s="1"/>
  <c r="AE39" i="1"/>
  <c r="AM39" i="1" s="1"/>
  <c r="AA39" i="1"/>
  <c r="AJ38" i="1" s="1"/>
  <c r="Z39" i="1"/>
  <c r="AI38" i="1" s="1"/>
  <c r="O39" i="1"/>
  <c r="P38" i="1" s="1"/>
  <c r="L39" i="1"/>
  <c r="L38" i="1" s="1"/>
  <c r="J39" i="1"/>
  <c r="AB39" i="1" s="1"/>
  <c r="AK38" i="1" s="1"/>
  <c r="X38" i="1"/>
  <c r="W38" i="1"/>
  <c r="V38" i="1"/>
  <c r="U38" i="1"/>
  <c r="T38" i="1"/>
  <c r="AF36" i="1"/>
  <c r="AN36" i="1" s="1"/>
  <c r="AE36" i="1"/>
  <c r="AM36" i="1" s="1"/>
  <c r="AA36" i="1"/>
  <c r="Z36" i="1"/>
  <c r="O36" i="1"/>
  <c r="L36" i="1"/>
  <c r="J36" i="1"/>
  <c r="AB36" i="1" s="1"/>
  <c r="AF34" i="1"/>
  <c r="AN34" i="1" s="1"/>
  <c r="AE34" i="1"/>
  <c r="AM34" i="1" s="1"/>
  <c r="AA34" i="1"/>
  <c r="Z34" i="1"/>
  <c r="O34" i="1"/>
  <c r="L34" i="1"/>
  <c r="J34" i="1"/>
  <c r="AB34" i="1" s="1"/>
  <c r="H34" i="1"/>
  <c r="AF32" i="1"/>
  <c r="AN32" i="1" s="1"/>
  <c r="AE32" i="1"/>
  <c r="AM32" i="1" s="1"/>
  <c r="AA32" i="1"/>
  <c r="Z32" i="1"/>
  <c r="O32" i="1"/>
  <c r="L32" i="1"/>
  <c r="J32" i="1"/>
  <c r="AB32" i="1" s="1"/>
  <c r="AF30" i="1"/>
  <c r="AN30" i="1" s="1"/>
  <c r="AE30" i="1"/>
  <c r="AM30" i="1" s="1"/>
  <c r="AA30" i="1"/>
  <c r="Z30" i="1"/>
  <c r="O30" i="1"/>
  <c r="L30" i="1"/>
  <c r="J30" i="1"/>
  <c r="AB30" i="1" s="1"/>
  <c r="H30" i="1"/>
  <c r="AF28" i="1"/>
  <c r="AN28" i="1" s="1"/>
  <c r="AE28" i="1"/>
  <c r="AM28" i="1" s="1"/>
  <c r="AA28" i="1"/>
  <c r="Z28" i="1"/>
  <c r="O28" i="1"/>
  <c r="L28" i="1"/>
  <c r="J28" i="1"/>
  <c r="AB28" i="1" s="1"/>
  <c r="H28" i="1"/>
  <c r="I28" i="1" s="1"/>
  <c r="AF26" i="1"/>
  <c r="AN26" i="1" s="1"/>
  <c r="AE26" i="1"/>
  <c r="AM26" i="1" s="1"/>
  <c r="AA26" i="1"/>
  <c r="Z26" i="1"/>
  <c r="O26" i="1"/>
  <c r="L26" i="1"/>
  <c r="J26" i="1"/>
  <c r="AB26" i="1" s="1"/>
  <c r="AF24" i="1"/>
  <c r="AN24" i="1" s="1"/>
  <c r="AE24" i="1"/>
  <c r="AM24" i="1" s="1"/>
  <c r="AA24" i="1"/>
  <c r="Z24" i="1"/>
  <c r="O24" i="1"/>
  <c r="L24" i="1"/>
  <c r="J24" i="1"/>
  <c r="AB24" i="1" s="1"/>
  <c r="H24" i="1"/>
  <c r="I24" i="1" s="1"/>
  <c r="AF22" i="1"/>
  <c r="AN22" i="1" s="1"/>
  <c r="AE22" i="1"/>
  <c r="AM22" i="1" s="1"/>
  <c r="AA22" i="1"/>
  <c r="Z22" i="1"/>
  <c r="O22" i="1"/>
  <c r="L22" i="1"/>
  <c r="J22" i="1"/>
  <c r="AB22" i="1" s="1"/>
  <c r="AF20" i="1"/>
  <c r="AN20" i="1" s="1"/>
  <c r="AE20" i="1"/>
  <c r="AM20" i="1" s="1"/>
  <c r="AA20" i="1"/>
  <c r="Z20" i="1"/>
  <c r="O20" i="1"/>
  <c r="L20" i="1"/>
  <c r="J20" i="1"/>
  <c r="AB20" i="1" s="1"/>
  <c r="AF18" i="1"/>
  <c r="AN18" i="1" s="1"/>
  <c r="AE18" i="1"/>
  <c r="AM18" i="1" s="1"/>
  <c r="AA18" i="1"/>
  <c r="Z18" i="1"/>
  <c r="O18" i="1"/>
  <c r="L18" i="1"/>
  <c r="J18" i="1"/>
  <c r="AB18" i="1" s="1"/>
  <c r="H18" i="1"/>
  <c r="AF16" i="1"/>
  <c r="AN16" i="1" s="1"/>
  <c r="AE16" i="1"/>
  <c r="AM16" i="1" s="1"/>
  <c r="AA16" i="1"/>
  <c r="Z16" i="1"/>
  <c r="O16" i="1"/>
  <c r="L16" i="1"/>
  <c r="J16" i="1"/>
  <c r="AB16" i="1" s="1"/>
  <c r="AF14" i="1"/>
  <c r="AN14" i="1" s="1"/>
  <c r="AE14" i="1"/>
  <c r="AM14" i="1" s="1"/>
  <c r="AA14" i="1"/>
  <c r="Z14" i="1"/>
  <c r="O14" i="1"/>
  <c r="L14" i="1"/>
  <c r="J14" i="1"/>
  <c r="AB14" i="1" s="1"/>
  <c r="AF13" i="1"/>
  <c r="AN13" i="1" s="1"/>
  <c r="AE13" i="1"/>
  <c r="AM13" i="1" s="1"/>
  <c r="AA13" i="1"/>
  <c r="Z13" i="1"/>
  <c r="O13" i="1"/>
  <c r="L13" i="1"/>
  <c r="J13" i="1"/>
  <c r="AB13" i="1" s="1"/>
  <c r="AF11" i="1"/>
  <c r="AN11" i="1" s="1"/>
  <c r="AE11" i="1"/>
  <c r="AM11" i="1" s="1"/>
  <c r="AA11" i="1"/>
  <c r="Z11" i="1"/>
  <c r="O11" i="1"/>
  <c r="L11" i="1"/>
  <c r="J11" i="1"/>
  <c r="AB11" i="1" s="1"/>
  <c r="H11" i="1"/>
  <c r="AF10" i="1"/>
  <c r="AN10" i="1" s="1"/>
  <c r="AE10" i="1"/>
  <c r="AM10" i="1" s="1"/>
  <c r="AA10" i="1"/>
  <c r="Z10" i="1"/>
  <c r="O10" i="1"/>
  <c r="L10" i="1"/>
  <c r="L9" i="1" s="1"/>
  <c r="L8" i="1" s="1"/>
  <c r="J10" i="1"/>
  <c r="AB10" i="1" s="1"/>
  <c r="X9" i="1"/>
  <c r="W9" i="1"/>
  <c r="V9" i="1"/>
  <c r="U9" i="1"/>
  <c r="T9" i="1"/>
  <c r="I61" i="1" l="1"/>
  <c r="I92" i="1"/>
  <c r="H71" i="1"/>
  <c r="AM66" i="1"/>
  <c r="I66" i="1"/>
  <c r="H57" i="1"/>
  <c r="I57" i="1" s="1"/>
  <c r="H39" i="1"/>
  <c r="I39" i="1" s="1"/>
  <c r="I38" i="1" s="1"/>
  <c r="S38" i="1" s="1"/>
  <c r="H20" i="1"/>
  <c r="I20" i="1" s="1"/>
  <c r="H14" i="1"/>
  <c r="H10" i="1"/>
  <c r="H88" i="1"/>
  <c r="I88" i="1" s="1"/>
  <c r="I82" i="1"/>
  <c r="H78" i="1"/>
  <c r="I78" i="1" s="1"/>
  <c r="H62" i="1"/>
  <c r="I62" i="1" s="1"/>
  <c r="I59" i="1"/>
  <c r="H54" i="1"/>
  <c r="I54" i="1" s="1"/>
  <c r="I52" i="1"/>
  <c r="H42" i="1"/>
  <c r="H99" i="1"/>
  <c r="I99" i="1" s="1"/>
  <c r="AB98" i="1"/>
  <c r="AB94" i="1"/>
  <c r="AB92" i="1"/>
  <c r="H91" i="1"/>
  <c r="I91" i="1" s="1"/>
  <c r="AB90" i="1"/>
  <c r="AB82" i="1"/>
  <c r="H80" i="1"/>
  <c r="I80" i="1" s="1"/>
  <c r="AJ70" i="1"/>
  <c r="AB79" i="1"/>
  <c r="AI70" i="1"/>
  <c r="AB74" i="1"/>
  <c r="P70" i="1"/>
  <c r="AB66" i="1"/>
  <c r="AB63" i="1"/>
  <c r="AM63" i="1"/>
  <c r="AB61" i="1"/>
  <c r="AM61" i="1"/>
  <c r="P51" i="1"/>
  <c r="H60" i="1"/>
  <c r="I60" i="1" s="1"/>
  <c r="AB59" i="1"/>
  <c r="AM59" i="1"/>
  <c r="AI51" i="1"/>
  <c r="AM56" i="1"/>
  <c r="AJ51" i="1"/>
  <c r="AB52" i="1"/>
  <c r="AM52" i="1"/>
  <c r="C13" i="2"/>
  <c r="H48" i="1"/>
  <c r="H47" i="1" s="1"/>
  <c r="H45" i="1"/>
  <c r="H44" i="1" s="1"/>
  <c r="I42" i="1"/>
  <c r="I41" i="1" s="1"/>
  <c r="C14" i="2"/>
  <c r="H36" i="1"/>
  <c r="I36" i="1" s="1"/>
  <c r="H32" i="1"/>
  <c r="I32" i="1" s="1"/>
  <c r="H26" i="1"/>
  <c r="I26" i="1" s="1"/>
  <c r="H22" i="1"/>
  <c r="I22" i="1" s="1"/>
  <c r="H16" i="1"/>
  <c r="I16" i="1" s="1"/>
  <c r="P9" i="1"/>
  <c r="AJ9" i="1"/>
  <c r="AI9" i="1"/>
  <c r="H13" i="1"/>
  <c r="I13" i="1" s="1"/>
  <c r="C11" i="2"/>
  <c r="C12" i="2"/>
  <c r="AK9" i="1"/>
  <c r="I56" i="1"/>
  <c r="I50" i="1"/>
  <c r="I49" i="1" s="1"/>
  <c r="H49" i="1"/>
  <c r="I86" i="1"/>
  <c r="I96" i="1"/>
  <c r="I77" i="1"/>
  <c r="I103" i="1"/>
  <c r="I102" i="1" s="1"/>
  <c r="H102" i="1"/>
  <c r="I10" i="1"/>
  <c r="AM50" i="1"/>
  <c r="AM103" i="1"/>
  <c r="AM74" i="1"/>
  <c r="AM77" i="1"/>
  <c r="AM79" i="1"/>
  <c r="AM82" i="1"/>
  <c r="AM86" i="1"/>
  <c r="AM92" i="1"/>
  <c r="I71" i="1"/>
  <c r="I76" i="1"/>
  <c r="I84" i="1"/>
  <c r="I93" i="1"/>
  <c r="I95" i="1"/>
  <c r="I97" i="1"/>
  <c r="AM98" i="1"/>
  <c r="I11" i="1"/>
  <c r="I14" i="1"/>
  <c r="I18" i="1"/>
  <c r="I30" i="1"/>
  <c r="I34" i="1"/>
  <c r="C22" i="2"/>
  <c r="AM90" i="1"/>
  <c r="C23" i="2"/>
  <c r="F23" i="2" s="1"/>
  <c r="AM96" i="1"/>
  <c r="H41" i="1"/>
  <c r="AM94" i="1"/>
  <c r="J49" i="1" l="1"/>
  <c r="AK51" i="1"/>
  <c r="I48" i="1"/>
  <c r="I47" i="1" s="1"/>
  <c r="J47" i="1" s="1"/>
  <c r="I45" i="1"/>
  <c r="I44" i="1" s="1"/>
  <c r="J44" i="1" s="1"/>
  <c r="O42" i="1"/>
  <c r="P41" i="1" s="1"/>
  <c r="C16" i="2" s="1"/>
  <c r="H38" i="1"/>
  <c r="H70" i="1"/>
  <c r="C24" i="2"/>
  <c r="F24" i="2" s="1"/>
  <c r="J41" i="1"/>
  <c r="AK70" i="1"/>
  <c r="I51" i="1"/>
  <c r="H51" i="1"/>
  <c r="H9" i="1"/>
  <c r="R9" i="1" s="1"/>
  <c r="H101" i="1"/>
  <c r="J102" i="1"/>
  <c r="R102" i="1"/>
  <c r="I101" i="1"/>
  <c r="S102" i="1"/>
  <c r="I70" i="1"/>
  <c r="J70" i="1" s="1"/>
  <c r="X70" i="1"/>
  <c r="C15" i="2" s="1"/>
  <c r="R38" i="1"/>
  <c r="J38" i="1"/>
  <c r="I9" i="1"/>
  <c r="J51" i="1" l="1"/>
  <c r="I23" i="2"/>
  <c r="C9" i="2"/>
  <c r="H8" i="1"/>
  <c r="S9" i="1"/>
  <c r="C10" i="2" s="1"/>
  <c r="I8" i="1"/>
  <c r="J9" i="1"/>
  <c r="J101" i="1"/>
  <c r="I24" i="2" l="1"/>
  <c r="J104" i="1"/>
  <c r="J8" i="1"/>
  <c r="C17" i="2"/>
</calcChain>
</file>

<file path=xl/sharedStrings.xml><?xml version="1.0" encoding="utf-8"?>
<sst xmlns="http://schemas.openxmlformats.org/spreadsheetml/2006/main" count="657" uniqueCount="309">
  <si>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</si>
  <si>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</si>
  <si>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</si>
  <si>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</si>
  <si>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</si>
  <si>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</si>
  <si>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</si>
  <si>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</si>
  <si>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</si>
  <si>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</si>
  <si>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</si>
  <si>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</si>
  <si>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</si>
  <si>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</si>
  <si>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</si>
  <si>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</si>
  <si>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</si>
  <si>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</si>
  <si>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</si>
  <si>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</si>
  <si>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</si>
  <si>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</si>
  <si>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</si>
  <si>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</si>
  <si>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</si>
  <si>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</si>
  <si>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</si>
  <si>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</si>
  <si>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</si>
  <si>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</si>
  <si>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</si>
  <si>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</si>
  <si>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</si>
  <si>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</si>
  <si>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</si>
  <si>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</si>
  <si>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</si>
  <si>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</si>
  <si>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</si>
  <si>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</si>
  <si>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</si>
  <si>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</si>
  <si>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</si>
  <si>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183101114R00</t>
  </si>
  <si>
    <t>Hloub. jamek bez výměny půdy do 0,125 m3, rovina, keře</t>
  </si>
  <si>
    <t>kus</t>
  </si>
  <si>
    <t>RTS I / 2023</t>
  </si>
  <si>
    <t>18_</t>
  </si>
  <si>
    <t>1_</t>
  </si>
  <si>
    <t>SO 01_</t>
  </si>
  <si>
    <t>2</t>
  </si>
  <si>
    <t>183101115R00</t>
  </si>
  <si>
    <t>Hloub. jamek bez výměny půdy do 0,4 m3, rovina, svah 1:5</t>
  </si>
  <si>
    <t>Poznámka:</t>
  </si>
  <si>
    <t>stromy v rovině</t>
  </si>
  <si>
    <t>3</t>
  </si>
  <si>
    <t>183102134R00</t>
  </si>
  <si>
    <t>Hloub. jamek bez výměny půdy do 0,125 m3, svah 1:2, keře</t>
  </si>
  <si>
    <t>4</t>
  </si>
  <si>
    <t>183102135R00</t>
  </si>
  <si>
    <t>Hloub. jamek bez výměny půdy do 0,4 m3, svah 1:2</t>
  </si>
  <si>
    <t>stromy ve svahu</t>
  </si>
  <si>
    <t>5</t>
  </si>
  <si>
    <t>183205112R00</t>
  </si>
  <si>
    <t>Založení záhonu v rovině/svah 1 : 5, hor. 3</t>
  </si>
  <si>
    <t>m2</t>
  </si>
  <si>
    <t>Obdělání půdy nakopáním,frézováním nebo rytím. Plošné urovnání terénu. Případné naložení odpadu na 
dopravní prostředek, odvoz do 20km.</t>
  </si>
  <si>
    <t>6</t>
  </si>
  <si>
    <t>183205132R00</t>
  </si>
  <si>
    <t>Založení záhonu na svahu 1 : 2, hor. 3</t>
  </si>
  <si>
    <t>7</t>
  </si>
  <si>
    <t>184102111R00</t>
  </si>
  <si>
    <t>Výsadba dřevin s balem D do 20 cm, v rovině</t>
  </si>
  <si>
    <t>výsadba keřů do vel 40 cm a 60 cm</t>
  </si>
  <si>
    <t>8</t>
  </si>
  <si>
    <t>184102115R00</t>
  </si>
  <si>
    <t>Výsadba dřevin s balem D do 60 cm, v rovině</t>
  </si>
  <si>
    <t>výsadba stromů</t>
  </si>
  <si>
    <t>9</t>
  </si>
  <si>
    <t>184102121R00</t>
  </si>
  <si>
    <t>Výsadba dřevin s balem D do 20 cm, na svahu 1:2</t>
  </si>
  <si>
    <t>výsadba keřů vel. 40cm - 60 cm</t>
  </si>
  <si>
    <t>10</t>
  </si>
  <si>
    <t>184102122R00</t>
  </si>
  <si>
    <t>Výsadba dřevin s balem D do 30 cm, na svahu 1:2</t>
  </si>
  <si>
    <t>výsadba keřů nad 100 cm</t>
  </si>
  <si>
    <t>11</t>
  </si>
  <si>
    <t>184102125R00</t>
  </si>
  <si>
    <t>Výsadba dřevin s balem D do 60 cm, na svahu 1:2</t>
  </si>
  <si>
    <t>12</t>
  </si>
  <si>
    <t>184202112R00</t>
  </si>
  <si>
    <t>Ukotvení dřeviny kůly D do 10 cm, dl. do 3 m</t>
  </si>
  <si>
    <t xml:space="preserve">stromy </t>
  </si>
  <si>
    <t>13</t>
  </si>
  <si>
    <t>184802111R00</t>
  </si>
  <si>
    <t>Chem. odplevelení před založ. postřikem</t>
  </si>
  <si>
    <t>2 x opakovat ( 579 x2), záhony keřů</t>
  </si>
  <si>
    <t>14</t>
  </si>
  <si>
    <t>184921093R00</t>
  </si>
  <si>
    <t>Mulčování rostlin tl. do 0,1 m rovina</t>
  </si>
  <si>
    <t>záhony 213 m2 + stromové mísy 10 m2</t>
  </si>
  <si>
    <t>15</t>
  </si>
  <si>
    <t>184921094R00</t>
  </si>
  <si>
    <t>Mulčování rostlin tl. do 0,1 m, svah do 1:2</t>
  </si>
  <si>
    <t>záhony svah 366 m2 + stromové mísy svah 13 m2</t>
  </si>
  <si>
    <t>19</t>
  </si>
  <si>
    <t>Hloubení pro podzemní stěny, ražení a hloubení důlní</t>
  </si>
  <si>
    <t>16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</si>
  <si>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</si>
  <si>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</si>
  <si>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</si>
  <si>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</si>
  <si>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</si>
  <si>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</si>
  <si>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</si>
  <si>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17</t>
  </si>
  <si>
    <t>998231311R00</t>
  </si>
  <si>
    <t>Přesun hmot pro sadovnické a krajin. úpravy do 5km</t>
  </si>
  <si>
    <t>H23_</t>
  </si>
  <si>
    <t>9_</t>
  </si>
  <si>
    <t>(stromy - 0,15t/ks, keře - 0,02/m2 )</t>
  </si>
  <si>
    <t>LK</t>
  </si>
  <si>
    <t>Přípravné a přidružené práce</t>
  </si>
  <si>
    <t>LK 1</t>
  </si>
  <si>
    <t>Likvidace dřevní hmoty</t>
  </si>
  <si>
    <t>akce</t>
  </si>
  <si>
    <t>LK_</t>
  </si>
  <si>
    <t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</si>
  <si>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>VK1</t>
  </si>
  <si>
    <t>Vytyčení</t>
  </si>
  <si>
    <t>Vytyčení keřů</t>
  </si>
  <si>
    <t>VK1_</t>
  </si>
  <si>
    <t>VS1</t>
  </si>
  <si>
    <t>20</t>
  </si>
  <si>
    <t>Vytyčení stromů</t>
  </si>
  <si>
    <t>VS1_</t>
  </si>
  <si>
    <t>VU1</t>
  </si>
  <si>
    <t>Vegetační úpravy</t>
  </si>
  <si>
    <t>21</t>
  </si>
  <si>
    <t>Aplikace půdního kondicionéru</t>
  </si>
  <si>
    <t>VU1_</t>
  </si>
  <si>
    <t>(stromy 23 m2 , keře 579 m2)</t>
  </si>
  <si>
    <t>22</t>
  </si>
  <si>
    <t>VU13</t>
  </si>
  <si>
    <t>Zhotovení obalu kmene z rákosu</t>
  </si>
  <si>
    <t>ks</t>
  </si>
  <si>
    <t>listnaté stromy</t>
  </si>
  <si>
    <t>23</t>
  </si>
  <si>
    <t>VU14</t>
  </si>
  <si>
    <t>Instalace chráničky paty kmene</t>
  </si>
  <si>
    <t>24</t>
  </si>
  <si>
    <t>VU15</t>
  </si>
  <si>
    <t>Hnojení tabletovým hnojivem</t>
  </si>
  <si>
    <t>stromy+keře</t>
  </si>
  <si>
    <t>25</t>
  </si>
  <si>
    <t>VU16</t>
  </si>
  <si>
    <t>Zhotovení závlahové mísy u solitérních dřevin o prům. mísy 0,5-1m</t>
  </si>
  <si>
    <t>26</t>
  </si>
  <si>
    <t>VU17</t>
  </si>
  <si>
    <t>Dovoz vody pro zálivku do 1000 m (1x 0,06 m3/strom) včetně ceny vody</t>
  </si>
  <si>
    <t>m3</t>
  </si>
  <si>
    <t>27</t>
  </si>
  <si>
    <t>VU19</t>
  </si>
  <si>
    <t>Dovoz vody pro zálivku do 1000 m (1x 0,02m3/m2, keře) včetně ceny vody</t>
  </si>
  <si>
    <t>28</t>
  </si>
  <si>
    <t>VU1kr</t>
  </si>
  <si>
    <t>Položení kokosové rohože</t>
  </si>
  <si>
    <t>29</t>
  </si>
  <si>
    <t>VU1pp</t>
  </si>
  <si>
    <t>Zpevnění svahu prkny</t>
  </si>
  <si>
    <t>bm</t>
  </si>
  <si>
    <t>30</t>
  </si>
  <si>
    <t>VU1rezZR400</t>
  </si>
  <si>
    <t>Řez stromů zdravotní, plocha koruny do 400m2</t>
  </si>
  <si>
    <t>vč.rozřezání větví a přemístění do 50m</t>
  </si>
  <si>
    <t>31</t>
  </si>
  <si>
    <t>VU1RPK</t>
  </si>
  <si>
    <t>Rozvojová péče - skupiny keřů, 3 roky</t>
  </si>
  <si>
    <t>Zálivka vč.dopravy a ceny vody (10x/rok), odplevelení, doplnění mulče vč. ceny mulče, ochrana proti 
chorobám,výchovný řez,hnojení</t>
  </si>
  <si>
    <t>32</t>
  </si>
  <si>
    <t>VU1RPS</t>
  </si>
  <si>
    <t>Rozvojová péče - soliterní stromy, 3 roky</t>
  </si>
  <si>
    <t>zálivka, vč.dopravy a ceny vody (10x/rok ),kontrola,doplnění (odstranění) kotvících prvků,odplevelení, 
hnojení,výchovný řez, 
doplnění mulcě vč,ceny mulče</t>
  </si>
  <si>
    <t>Ostatní materiál</t>
  </si>
  <si>
    <t>OM</t>
  </si>
  <si>
    <t>Z999</t>
  </si>
  <si>
    <t>33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</si>
  <si>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</si>
  <si>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</si>
  <si>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</si>
  <si>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</si>
  <si>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</si>
  <si>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</si>
  <si>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</si>
  <si>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</si>
  <si>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34</t>
  </si>
  <si>
    <t>25234000.A</t>
  </si>
  <si>
    <t>ROUNDUP BIAKTIV herbicid totální bal. po 1 litru</t>
  </si>
  <si>
    <t>l</t>
  </si>
  <si>
    <t>20ml / 1l vody / 100m2</t>
  </si>
  <si>
    <t>35</t>
  </si>
  <si>
    <t>kercs</t>
  </si>
  <si>
    <t>cs - Cornus mas, v 100 cm</t>
  </si>
  <si>
    <t>36</t>
  </si>
  <si>
    <t>kerlv</t>
  </si>
  <si>
    <t>lv - Ligustrum vulgare, v 40-60cm</t>
  </si>
  <si>
    <t>37</t>
  </si>
  <si>
    <t>kerlx</t>
  </si>
  <si>
    <t>lx - Lonicera xylosteum, v 40-60 cm</t>
  </si>
  <si>
    <t>38</t>
  </si>
  <si>
    <t>kersc</t>
  </si>
  <si>
    <t>sc - Spiraea x cinerea ´Grefsheim´, v 40-60 cm</t>
  </si>
  <si>
    <t>39</t>
  </si>
  <si>
    <t>OM1</t>
  </si>
  <si>
    <t>tabletové hnojivo</t>
  </si>
  <si>
    <t>strom/ 3ks, keř / 2 ks</t>
  </si>
  <si>
    <t>40</t>
  </si>
  <si>
    <t>OM11</t>
  </si>
  <si>
    <t>kůl (frézovaný, prům. 6 cm, 2,5m)</t>
  </si>
  <si>
    <t>3ks/strom listnatý, 1 ks/strom jehličnatý</t>
  </si>
  <si>
    <t>41</t>
  </si>
  <si>
    <t>OM12</t>
  </si>
  <si>
    <t>příčky (prům. 8cm, délka 60cm)</t>
  </si>
  <si>
    <t>3ks/strom listnatý</t>
  </si>
  <si>
    <t>42</t>
  </si>
  <si>
    <t>OM13</t>
  </si>
  <si>
    <t>úvazky</t>
  </si>
  <si>
    <t>strom /1,5bm</t>
  </si>
  <si>
    <t>43</t>
  </si>
  <si>
    <t>OM14</t>
  </si>
  <si>
    <t>rákos pletený (výška 1,6m, 0,5 bm/strom)</t>
  </si>
  <si>
    <t>44</t>
  </si>
  <si>
    <t>OM15</t>
  </si>
  <si>
    <t>chránička paty kmene před pošk.sekačkou, biodegradibilní</t>
  </si>
  <si>
    <t>45</t>
  </si>
  <si>
    <t>OM18</t>
  </si>
  <si>
    <t>mulčovací kůra (tl.10cm)</t>
  </si>
  <si>
    <t>46</t>
  </si>
  <si>
    <t>OM1kr</t>
  </si>
  <si>
    <t>Kokosová rohož, 400g/m2</t>
  </si>
  <si>
    <t>47</t>
  </si>
  <si>
    <t>OM1p</t>
  </si>
  <si>
    <t>prkna na zpevnění svahu, vč. upevňovacích kolíků</t>
  </si>
  <si>
    <t>48</t>
  </si>
  <si>
    <t>strAC</t>
  </si>
  <si>
    <t>AC - Acer campestre, ok 12-14 ZB</t>
  </si>
  <si>
    <t>49</t>
  </si>
  <si>
    <t>strACE</t>
  </si>
  <si>
    <t>ACE - Acer campestre ´Elsrijk´, ok 12-14, ZB</t>
  </si>
  <si>
    <t>50</t>
  </si>
  <si>
    <t>strPN</t>
  </si>
  <si>
    <t>PN - Pinus nigra, v 180-200 cm , ZB</t>
  </si>
  <si>
    <t>51</t>
  </si>
  <si>
    <t>strPSi</t>
  </si>
  <si>
    <t>PS - Pinus sylvestris , v 180-200 cm, ZB</t>
  </si>
  <si>
    <t>52</t>
  </si>
  <si>
    <t>strPSS</t>
  </si>
  <si>
    <t>PSS - Prunus serrulata ´Sunset Boulervard´, ok 12-14, ZB</t>
  </si>
  <si>
    <t>53</t>
  </si>
  <si>
    <t>strQRF</t>
  </si>
  <si>
    <t>QRF - Quercus robur ´Fastigiata´, v 180-200, ZB</t>
  </si>
  <si>
    <t>zavětvený od země</t>
  </si>
  <si>
    <t>Nezařazeno</t>
  </si>
  <si>
    <t>54</t>
  </si>
  <si>
    <t>111101112R00</t>
  </si>
  <si>
    <t>Odstranění ruderálního porostu na svahu do 1:2</t>
  </si>
  <si>
    <t>11_</t>
  </si>
  <si>
    <t>_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</si>
  <si>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</si>
  <si>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</si>
  <si>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</si>
  <si>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</si>
  <si>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</si>
  <si>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</si>
  <si>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</si>
  <si>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</si>
  <si>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</si>
  <si>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</si>
  <si>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</si>
  <si>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</si>
  <si>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</si>
  <si>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</si>
  <si>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</si>
  <si>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</si>
  <si>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</si>
  <si>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</si>
  <si>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</si>
  <si>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</si>
  <si>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</si>
  <si>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</si>
  <si>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</si>
  <si>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</si>
  <si>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</si>
  <si>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</si>
  <si>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</si>
  <si>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</si>
  <si>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</si>
  <si>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</si>
  <si>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</si>
  <si>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</si>
  <si>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</si>
  <si>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</si>
  <si>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</si>
  <si>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</si>
  <si>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</si>
  <si>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</si>
  <si>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</si>
  <si>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</si>
  <si>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9 STADION LAPAČ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</si>
</sst>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rgb="FFC0C0C0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1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2" fillId="0" borderId="4" xfId="0" applyNumberFormat="1" applyFont="1" applyFill="1" applyBorder="1" applyAlignment="1">
      <alignment vertical="center"/>
    </xf>
    <xf numFmtId="4" fontId="2" fillId="3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6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61.664062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6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43" ht="25.5" customHeight="1" x14ac:dyDescent="0.25">
      <c r="A2" s="57" t="s">
        <v>1</v>
      </c>
      <c r="B2" s="58"/>
      <c r="C2" s="58"/>
      <c r="D2" s="34" t="s">
        <v>307</v>
      </c>
      <c r="E2" s="58" t="s">
        <v>2</v>
      </c>
      <c r="F2" s="58"/>
      <c r="G2" s="58"/>
      <c r="H2" s="58"/>
      <c r="I2" s="3" t="s">
        <v>3</v>
      </c>
      <c r="J2" s="58"/>
      <c r="K2" s="58"/>
      <c r="L2" s="58"/>
      <c r="M2" s="62"/>
    </row>
    <row r="3" spans="1:43" ht="25.5" customHeight="1" x14ac:dyDescent="0.25">
      <c r="A3" s="59" t="s">
        <v>4</v>
      </c>
      <c r="B3" s="60"/>
      <c r="C3" s="60"/>
      <c r="D3" s="4" t="s">
        <v>5</v>
      </c>
      <c r="E3" s="60" t="s">
        <v>6</v>
      </c>
      <c r="F3" s="60"/>
      <c r="G3" s="60"/>
      <c r="H3" s="60"/>
      <c r="I3" s="4" t="s">
        <v>7</v>
      </c>
      <c r="J3" s="60"/>
      <c r="K3" s="60"/>
      <c r="L3" s="60"/>
      <c r="M3" s="63"/>
    </row>
    <row r="4" spans="1:43" ht="25.5" customHeight="1" x14ac:dyDescent="0.25">
      <c r="A4" s="59" t="s">
        <v>8</v>
      </c>
      <c r="B4" s="60"/>
      <c r="C4" s="60"/>
      <c r="D4" s="4" t="s">
        <v>308</v>
      </c>
      <c r="E4" s="60" t="s">
        <v>9</v>
      </c>
      <c r="F4" s="60"/>
      <c r="G4" s="60"/>
      <c r="H4" s="60"/>
      <c r="I4" s="4" t="s">
        <v>10</v>
      </c>
      <c r="J4" s="60"/>
      <c r="K4" s="60"/>
      <c r="L4" s="60"/>
      <c r="M4" s="63"/>
    </row>
    <row r="5" spans="1:43" ht="25.5" customHeight="1" x14ac:dyDescent="0.25">
      <c r="A5" s="61" t="s">
        <v>11</v>
      </c>
      <c r="B5" s="42"/>
      <c r="C5" s="42"/>
      <c r="D5" s="5"/>
      <c r="E5" s="42" t="s">
        <v>12</v>
      </c>
      <c r="F5" s="42"/>
      <c r="G5" s="42"/>
      <c r="H5" s="42"/>
      <c r="I5" s="5" t="s">
        <v>13</v>
      </c>
      <c r="J5" s="42"/>
      <c r="K5" s="42"/>
      <c r="L5" s="42"/>
      <c r="M5" s="43"/>
    </row>
    <row r="6" spans="1:43" x14ac:dyDescent="0.25">
      <c r="A6" s="44" t="s">
        <v>14</v>
      </c>
      <c r="B6" s="46" t="s">
        <v>15</v>
      </c>
      <c r="C6" s="46" t="s">
        <v>16</v>
      </c>
      <c r="D6" s="6" t="s">
        <v>17</v>
      </c>
      <c r="E6" s="48" t="s">
        <v>18</v>
      </c>
      <c r="F6" s="48" t="s">
        <v>19</v>
      </c>
      <c r="G6" s="50" t="s">
        <v>20</v>
      </c>
      <c r="H6" s="52" t="s">
        <v>21</v>
      </c>
      <c r="I6" s="50"/>
      <c r="J6" s="53"/>
      <c r="K6" s="52" t="s">
        <v>22</v>
      </c>
      <c r="L6" s="53"/>
      <c r="M6" s="54" t="s">
        <v>23</v>
      </c>
    </row>
    <row r="7" spans="1:43" x14ac:dyDescent="0.25">
      <c r="A7" s="45"/>
      <c r="B7" s="47"/>
      <c r="C7" s="47"/>
      <c r="D7" s="7" t="s">
        <v>24</v>
      </c>
      <c r="E7" s="49"/>
      <c r="F7" s="49"/>
      <c r="G7" s="51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5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H9+H38+H41+H44+H47+H49+H51+H70</f>
        <v>0</v>
      </c>
      <c r="I8" s="11">
        <f>I9+I38+I41+I44+I47+I49+I51+I70</f>
        <v>0</v>
      </c>
      <c r="J8" s="36">
        <f>H8+I8+J102</f>
        <v>0</v>
      </c>
      <c r="K8" s="11"/>
      <c r="L8" s="11">
        <f>L9+L38+L41+L44+L47+L49+L51+L70</f>
        <v>9.4011600000000015E-2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SUM(H10:H36)</f>
        <v>0</v>
      </c>
      <c r="I9" s="11">
        <f>SUM(I10:I36)</f>
        <v>0</v>
      </c>
      <c r="J9" s="11">
        <f>H9+I9</f>
        <v>0</v>
      </c>
      <c r="K9" s="11"/>
      <c r="L9" s="11">
        <f>SUM(L10:L36)</f>
        <v>1.2879999999999999E-2</v>
      </c>
      <c r="M9" s="11"/>
      <c r="P9" s="11">
        <f>IF(Q9="PR",J9,SUM(O10:O36))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SUM(Z10:Z36)</f>
        <v>0</v>
      </c>
      <c r="AJ9">
        <f>SUM(AA10:AA36)</f>
        <v>0</v>
      </c>
      <c r="AK9">
        <f>SUM(AB10:AB36)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375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x14ac:dyDescent="0.25">
      <c r="A11" s="2" t="s">
        <v>50</v>
      </c>
      <c r="B11" s="1" t="s">
        <v>38</v>
      </c>
      <c r="C11" s="1" t="s">
        <v>51</v>
      </c>
      <c r="D11" t="s">
        <v>52</v>
      </c>
      <c r="E11" t="s">
        <v>45</v>
      </c>
      <c r="F11">
        <v>10</v>
      </c>
      <c r="G11">
        <v>0</v>
      </c>
      <c r="H11">
        <f>F11*AE11</f>
        <v>0</v>
      </c>
      <c r="I11">
        <f>J11-H11</f>
        <v>0</v>
      </c>
      <c r="J11">
        <f>F11*G11</f>
        <v>0</v>
      </c>
      <c r="K11">
        <v>0</v>
      </c>
      <c r="L11">
        <f>F11*K11</f>
        <v>0</v>
      </c>
      <c r="M11" t="s">
        <v>46</v>
      </c>
      <c r="N11">
        <v>1</v>
      </c>
      <c r="O11">
        <f>IF(N11=5,I11,0)</f>
        <v>0</v>
      </c>
      <c r="Z11">
        <f>IF(AD11=0,J11,0)</f>
        <v>0</v>
      </c>
      <c r="AA11">
        <f>IF(AD11=15,J11,0)</f>
        <v>0</v>
      </c>
      <c r="AB11">
        <f>IF(AD11=21,J11,0)</f>
        <v>0</v>
      </c>
      <c r="AD11">
        <v>21</v>
      </c>
      <c r="AE11">
        <f>G11*AG11</f>
        <v>0</v>
      </c>
      <c r="AF11">
        <f>G11*(1-AG11)</f>
        <v>0</v>
      </c>
      <c r="AG11">
        <v>0</v>
      </c>
      <c r="AM11">
        <f>F11*AE11</f>
        <v>0</v>
      </c>
      <c r="AN11">
        <f>F11*AF11</f>
        <v>0</v>
      </c>
      <c r="AO11" t="s">
        <v>47</v>
      </c>
      <c r="AP11" t="s">
        <v>48</v>
      </c>
      <c r="AQ11" s="11" t="s">
        <v>49</v>
      </c>
    </row>
    <row r="12" spans="1:43" ht="12.75" customHeight="1" x14ac:dyDescent="0.25">
      <c r="C12" s="12" t="s">
        <v>53</v>
      </c>
      <c r="D12" s="37" t="s">
        <v>54</v>
      </c>
      <c r="E12" s="37"/>
      <c r="F12" s="37"/>
      <c r="G12" s="37"/>
      <c r="H12" s="37"/>
      <c r="I12" s="37"/>
      <c r="J12" s="37"/>
      <c r="K12" s="37"/>
      <c r="L12" s="37"/>
      <c r="M12" s="37"/>
    </row>
    <row r="13" spans="1:43" x14ac:dyDescent="0.25">
      <c r="A13" s="2" t="s">
        <v>55</v>
      </c>
      <c r="B13" s="1" t="s">
        <v>38</v>
      </c>
      <c r="C13" s="1" t="s">
        <v>56</v>
      </c>
      <c r="D13" t="s">
        <v>57</v>
      </c>
      <c r="E13" t="s">
        <v>45</v>
      </c>
      <c r="F13">
        <v>355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46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0</v>
      </c>
      <c r="AM13">
        <f>F13*AE13</f>
        <v>0</v>
      </c>
      <c r="AN13">
        <f>F13*AF13</f>
        <v>0</v>
      </c>
      <c r="AO13" t="s">
        <v>47</v>
      </c>
      <c r="AP13" t="s">
        <v>48</v>
      </c>
      <c r="AQ13" s="11" t="s">
        <v>49</v>
      </c>
    </row>
    <row r="14" spans="1:43" x14ac:dyDescent="0.25">
      <c r="A14" s="2" t="s">
        <v>58</v>
      </c>
      <c r="B14" s="1" t="s">
        <v>38</v>
      </c>
      <c r="C14" s="1" t="s">
        <v>59</v>
      </c>
      <c r="D14" t="s">
        <v>60</v>
      </c>
      <c r="E14" t="s">
        <v>45</v>
      </c>
      <c r="F14">
        <v>13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0</v>
      </c>
      <c r="L14">
        <f>F14*K14</f>
        <v>0</v>
      </c>
      <c r="M14" t="s">
        <v>46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47</v>
      </c>
      <c r="AP14" t="s">
        <v>48</v>
      </c>
      <c r="AQ14" s="11" t="s">
        <v>49</v>
      </c>
    </row>
    <row r="15" spans="1:43" ht="12.75" customHeight="1" x14ac:dyDescent="0.25">
      <c r="C15" s="12" t="s">
        <v>53</v>
      </c>
      <c r="D15" s="37" t="s">
        <v>61</v>
      </c>
      <c r="E15" s="37"/>
      <c r="F15" s="37"/>
      <c r="G15" s="37"/>
      <c r="H15" s="37"/>
      <c r="I15" s="37"/>
      <c r="J15" s="37"/>
      <c r="K15" s="37"/>
      <c r="L15" s="37"/>
      <c r="M15" s="37"/>
    </row>
    <row r="16" spans="1:43" x14ac:dyDescent="0.25">
      <c r="A16" s="2" t="s">
        <v>62</v>
      </c>
      <c r="B16" s="1" t="s">
        <v>38</v>
      </c>
      <c r="C16" s="1" t="s">
        <v>63</v>
      </c>
      <c r="D16" t="s">
        <v>64</v>
      </c>
      <c r="E16" t="s">
        <v>65</v>
      </c>
      <c r="F16">
        <v>213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0</v>
      </c>
      <c r="L16">
        <f>F16*K16</f>
        <v>0</v>
      </c>
      <c r="M16" t="s">
        <v>46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21</v>
      </c>
      <c r="AE16">
        <f>G16*AG16</f>
        <v>0</v>
      </c>
      <c r="AF16">
        <f>G16*(1-AG16)</f>
        <v>0</v>
      </c>
      <c r="AG16">
        <v>0</v>
      </c>
      <c r="AM16">
        <f>F16*AE16</f>
        <v>0</v>
      </c>
      <c r="AN16">
        <f>F16*AF16</f>
        <v>0</v>
      </c>
      <c r="AO16" t="s">
        <v>47</v>
      </c>
      <c r="AP16" t="s">
        <v>48</v>
      </c>
      <c r="AQ16" s="11" t="s">
        <v>49</v>
      </c>
    </row>
    <row r="17" spans="1:43" ht="25.5" customHeight="1" x14ac:dyDescent="0.25">
      <c r="C17" s="12" t="s">
        <v>53</v>
      </c>
      <c r="D17" s="37" t="s">
        <v>66</v>
      </c>
      <c r="E17" s="37"/>
      <c r="F17" s="37"/>
      <c r="G17" s="37"/>
      <c r="H17" s="37"/>
      <c r="I17" s="37"/>
      <c r="J17" s="37"/>
      <c r="K17" s="37"/>
      <c r="L17" s="37"/>
      <c r="M17" s="37"/>
    </row>
    <row r="18" spans="1:43" x14ac:dyDescent="0.25">
      <c r="A18" s="2" t="s">
        <v>67</v>
      </c>
      <c r="B18" s="1" t="s">
        <v>38</v>
      </c>
      <c r="C18" s="1" t="s">
        <v>68</v>
      </c>
      <c r="D18" t="s">
        <v>69</v>
      </c>
      <c r="E18" t="s">
        <v>65</v>
      </c>
      <c r="F18">
        <v>366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0</v>
      </c>
      <c r="L18">
        <f>F18*K18</f>
        <v>0</v>
      </c>
      <c r="M18" t="s">
        <v>46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21</v>
      </c>
      <c r="AE18">
        <f>G18*AG18</f>
        <v>0</v>
      </c>
      <c r="AF18">
        <f>G18*(1-AG18)</f>
        <v>0</v>
      </c>
      <c r="AG18">
        <v>0</v>
      </c>
      <c r="AM18">
        <f>F18*AE18</f>
        <v>0</v>
      </c>
      <c r="AN18">
        <f>F18*AF18</f>
        <v>0</v>
      </c>
      <c r="AO18" t="s">
        <v>47</v>
      </c>
      <c r="AP18" t="s">
        <v>48</v>
      </c>
      <c r="AQ18" s="11" t="s">
        <v>49</v>
      </c>
    </row>
    <row r="19" spans="1:43" ht="25.5" customHeight="1" x14ac:dyDescent="0.25">
      <c r="C19" s="12" t="s">
        <v>53</v>
      </c>
      <c r="D19" s="37" t="s">
        <v>66</v>
      </c>
      <c r="E19" s="37"/>
      <c r="F19" s="37"/>
      <c r="G19" s="37"/>
      <c r="H19" s="37"/>
      <c r="I19" s="37"/>
      <c r="J19" s="37"/>
      <c r="K19" s="37"/>
      <c r="L19" s="37"/>
      <c r="M19" s="37"/>
    </row>
    <row r="20" spans="1:43" x14ac:dyDescent="0.25">
      <c r="A20" s="2" t="s">
        <v>70</v>
      </c>
      <c r="B20" s="1" t="s">
        <v>38</v>
      </c>
      <c r="C20" s="1" t="s">
        <v>71</v>
      </c>
      <c r="D20" t="s">
        <v>72</v>
      </c>
      <c r="E20" t="s">
        <v>45</v>
      </c>
      <c r="F20">
        <v>370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0</v>
      </c>
      <c r="L20">
        <f>F20*K20</f>
        <v>0</v>
      </c>
      <c r="M20" t="s">
        <v>46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21</v>
      </c>
      <c r="AE20">
        <f>G20*AG20</f>
        <v>0</v>
      </c>
      <c r="AF20">
        <f>G20*(1-AG20)</f>
        <v>0</v>
      </c>
      <c r="AG20">
        <v>9.4871794871794878E-3</v>
      </c>
      <c r="AM20">
        <f>F20*AE20</f>
        <v>0</v>
      </c>
      <c r="AN20">
        <f>F20*AF20</f>
        <v>0</v>
      </c>
      <c r="AO20" t="s">
        <v>47</v>
      </c>
      <c r="AP20" t="s">
        <v>48</v>
      </c>
      <c r="AQ20" s="11" t="s">
        <v>49</v>
      </c>
    </row>
    <row r="21" spans="1:43" ht="12.75" customHeight="1" x14ac:dyDescent="0.25">
      <c r="C21" s="12" t="s">
        <v>53</v>
      </c>
      <c r="D21" s="37" t="s">
        <v>73</v>
      </c>
      <c r="E21" s="37"/>
      <c r="F21" s="37"/>
      <c r="G21" s="37"/>
      <c r="H21" s="37"/>
      <c r="I21" s="37"/>
      <c r="J21" s="37"/>
      <c r="K21" s="37"/>
      <c r="L21" s="37"/>
      <c r="M21" s="37"/>
    </row>
    <row r="22" spans="1:43" x14ac:dyDescent="0.25">
      <c r="A22" s="2" t="s">
        <v>74</v>
      </c>
      <c r="B22" s="1" t="s">
        <v>38</v>
      </c>
      <c r="C22" s="1" t="s">
        <v>75</v>
      </c>
      <c r="D22" t="s">
        <v>76</v>
      </c>
      <c r="E22" t="s">
        <v>45</v>
      </c>
      <c r="F22">
        <v>10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M22" t="s">
        <v>46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6.2116126516343776E-3</v>
      </c>
      <c r="AM22">
        <f>F22*AE22</f>
        <v>0</v>
      </c>
      <c r="AN22">
        <f>F22*AF22</f>
        <v>0</v>
      </c>
      <c r="AO22" t="s">
        <v>47</v>
      </c>
      <c r="AP22" t="s">
        <v>48</v>
      </c>
      <c r="AQ22" s="11" t="s">
        <v>49</v>
      </c>
    </row>
    <row r="23" spans="1:43" ht="12.75" customHeight="1" x14ac:dyDescent="0.25">
      <c r="C23" s="12" t="s">
        <v>53</v>
      </c>
      <c r="D23" s="37" t="s">
        <v>77</v>
      </c>
      <c r="E23" s="37"/>
      <c r="F23" s="37"/>
      <c r="G23" s="37"/>
      <c r="H23" s="37"/>
      <c r="I23" s="37"/>
      <c r="J23" s="37"/>
      <c r="K23" s="37"/>
      <c r="L23" s="37"/>
      <c r="M23" s="37"/>
    </row>
    <row r="24" spans="1:43" x14ac:dyDescent="0.25">
      <c r="A24" s="2" t="s">
        <v>78</v>
      </c>
      <c r="B24" s="1" t="s">
        <v>38</v>
      </c>
      <c r="C24" s="1" t="s">
        <v>79</v>
      </c>
      <c r="D24" t="s">
        <v>80</v>
      </c>
      <c r="E24" t="s">
        <v>45</v>
      </c>
      <c r="F24">
        <v>230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M24" t="s">
        <v>46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6.218487394957983E-3</v>
      </c>
      <c r="AM24">
        <f>F24*AE24</f>
        <v>0</v>
      </c>
      <c r="AN24">
        <f>F24*AF24</f>
        <v>0</v>
      </c>
      <c r="AO24" t="s">
        <v>47</v>
      </c>
      <c r="AP24" t="s">
        <v>48</v>
      </c>
      <c r="AQ24" s="11" t="s">
        <v>49</v>
      </c>
    </row>
    <row r="25" spans="1:43" ht="12.75" customHeight="1" x14ac:dyDescent="0.25">
      <c r="C25" s="12" t="s">
        <v>53</v>
      </c>
      <c r="D25" s="37" t="s">
        <v>81</v>
      </c>
      <c r="E25" s="37"/>
      <c r="F25" s="37"/>
      <c r="G25" s="37"/>
      <c r="H25" s="37"/>
      <c r="I25" s="37"/>
      <c r="J25" s="37"/>
      <c r="K25" s="37"/>
      <c r="L25" s="37"/>
      <c r="M25" s="37"/>
    </row>
    <row r="26" spans="1:43" x14ac:dyDescent="0.25">
      <c r="A26" s="2" t="s">
        <v>82</v>
      </c>
      <c r="B26" s="1" t="s">
        <v>38</v>
      </c>
      <c r="C26" s="1" t="s">
        <v>83</v>
      </c>
      <c r="D26" t="s">
        <v>84</v>
      </c>
      <c r="E26" t="s">
        <v>45</v>
      </c>
      <c r="F26">
        <v>125</v>
      </c>
      <c r="G26">
        <v>0</v>
      </c>
      <c r="H26">
        <f>F26*AE26</f>
        <v>0</v>
      </c>
      <c r="I26">
        <f>J26-H26</f>
        <v>0</v>
      </c>
      <c r="J26">
        <f>F26*G26</f>
        <v>0</v>
      </c>
      <c r="K26">
        <v>0</v>
      </c>
      <c r="L26">
        <f>F26*K26</f>
        <v>0</v>
      </c>
      <c r="M26" t="s">
        <v>46</v>
      </c>
      <c r="N26">
        <v>1</v>
      </c>
      <c r="O26">
        <f>IF(N26=5,I26,0)</f>
        <v>0</v>
      </c>
      <c r="Z26">
        <f>IF(AD26=0,J26,0)</f>
        <v>0</v>
      </c>
      <c r="AA26">
        <f>IF(AD26=15,J26,0)</f>
        <v>0</v>
      </c>
      <c r="AB26">
        <f>IF(AD26=21,J26,0)</f>
        <v>0</v>
      </c>
      <c r="AD26">
        <v>21</v>
      </c>
      <c r="AE26">
        <f>G26*AG26</f>
        <v>0</v>
      </c>
      <c r="AF26">
        <f>G26*(1-AG26)</f>
        <v>0</v>
      </c>
      <c r="AG26">
        <v>7.2682926829268297E-3</v>
      </c>
      <c r="AM26">
        <f>F26*AE26</f>
        <v>0</v>
      </c>
      <c r="AN26">
        <f>F26*AF26</f>
        <v>0</v>
      </c>
      <c r="AO26" t="s">
        <v>47</v>
      </c>
      <c r="AP26" t="s">
        <v>48</v>
      </c>
      <c r="AQ26" s="11" t="s">
        <v>49</v>
      </c>
    </row>
    <row r="27" spans="1:43" ht="12.75" customHeight="1" x14ac:dyDescent="0.25">
      <c r="C27" s="12" t="s">
        <v>53</v>
      </c>
      <c r="D27" s="37" t="s">
        <v>85</v>
      </c>
      <c r="E27" s="37"/>
      <c r="F27" s="37"/>
      <c r="G27" s="37"/>
      <c r="H27" s="37"/>
      <c r="I27" s="37"/>
      <c r="J27" s="37"/>
      <c r="K27" s="37"/>
      <c r="L27" s="37"/>
      <c r="M27" s="37"/>
    </row>
    <row r="28" spans="1:43" x14ac:dyDescent="0.25">
      <c r="A28" s="2" t="s">
        <v>86</v>
      </c>
      <c r="B28" s="1" t="s">
        <v>38</v>
      </c>
      <c r="C28" s="1" t="s">
        <v>87</v>
      </c>
      <c r="D28" t="s">
        <v>88</v>
      </c>
      <c r="E28" t="s">
        <v>45</v>
      </c>
      <c r="F28">
        <v>13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0</v>
      </c>
      <c r="L28">
        <f>F28*K28</f>
        <v>0</v>
      </c>
      <c r="M28" t="s">
        <v>46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4.5180722891566261E-4</v>
      </c>
      <c r="AM28">
        <f>F28*AE28</f>
        <v>0</v>
      </c>
      <c r="AN28">
        <f>F28*AF28</f>
        <v>0</v>
      </c>
      <c r="AO28" t="s">
        <v>47</v>
      </c>
      <c r="AP28" t="s">
        <v>48</v>
      </c>
      <c r="AQ28" s="11" t="s">
        <v>49</v>
      </c>
    </row>
    <row r="29" spans="1:43" ht="12.75" customHeight="1" x14ac:dyDescent="0.25">
      <c r="C29" s="12" t="s">
        <v>53</v>
      </c>
      <c r="D29" s="37" t="s">
        <v>77</v>
      </c>
      <c r="E29" s="37"/>
      <c r="F29" s="37"/>
      <c r="G29" s="37"/>
      <c r="H29" s="37"/>
      <c r="I29" s="37"/>
      <c r="J29" s="37"/>
      <c r="K29" s="37"/>
      <c r="L29" s="37"/>
      <c r="M29" s="37"/>
    </row>
    <row r="30" spans="1:43" x14ac:dyDescent="0.25">
      <c r="A30" s="2" t="s">
        <v>89</v>
      </c>
      <c r="B30" s="1" t="s">
        <v>38</v>
      </c>
      <c r="C30" s="1" t="s">
        <v>90</v>
      </c>
      <c r="D30" t="s">
        <v>91</v>
      </c>
      <c r="E30" t="s">
        <v>45</v>
      </c>
      <c r="F30">
        <v>23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5.5999999999999995E-4</v>
      </c>
      <c r="L30">
        <f>F30*K30</f>
        <v>1.2879999999999999E-2</v>
      </c>
      <c r="M30" t="s">
        <v>46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0.16937142857142859</v>
      </c>
      <c r="AM30">
        <f>F30*AE30</f>
        <v>0</v>
      </c>
      <c r="AN30">
        <f>F30*AF30</f>
        <v>0</v>
      </c>
      <c r="AO30" t="s">
        <v>47</v>
      </c>
      <c r="AP30" t="s">
        <v>48</v>
      </c>
      <c r="AQ30" s="11" t="s">
        <v>49</v>
      </c>
    </row>
    <row r="31" spans="1:43" ht="12.75" customHeight="1" x14ac:dyDescent="0.25">
      <c r="C31" s="12" t="s">
        <v>53</v>
      </c>
      <c r="D31" s="37" t="s">
        <v>92</v>
      </c>
      <c r="E31" s="37"/>
      <c r="F31" s="37"/>
      <c r="G31" s="37"/>
      <c r="H31" s="37"/>
      <c r="I31" s="37"/>
      <c r="J31" s="37"/>
      <c r="K31" s="37"/>
      <c r="L31" s="37"/>
      <c r="M31" s="37"/>
    </row>
    <row r="32" spans="1:43" x14ac:dyDescent="0.25">
      <c r="A32" s="2" t="s">
        <v>93</v>
      </c>
      <c r="B32" s="1" t="s">
        <v>38</v>
      </c>
      <c r="C32" s="1" t="s">
        <v>94</v>
      </c>
      <c r="D32" t="s">
        <v>95</v>
      </c>
      <c r="E32" t="s">
        <v>65</v>
      </c>
      <c r="F32">
        <v>1158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M32" t="s">
        <v>46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5.6710775047258983E-3</v>
      </c>
      <c r="AM32">
        <f>F32*AE32</f>
        <v>0</v>
      </c>
      <c r="AN32">
        <f>F32*AF32</f>
        <v>0</v>
      </c>
      <c r="AO32" t="s">
        <v>47</v>
      </c>
      <c r="AP32" t="s">
        <v>48</v>
      </c>
      <c r="AQ32" s="11" t="s">
        <v>49</v>
      </c>
    </row>
    <row r="33" spans="1:43" ht="12.75" customHeight="1" x14ac:dyDescent="0.25">
      <c r="C33" s="12" t="s">
        <v>53</v>
      </c>
      <c r="D33" s="37" t="s">
        <v>96</v>
      </c>
      <c r="E33" s="37"/>
      <c r="F33" s="37"/>
      <c r="G33" s="37"/>
      <c r="H33" s="37"/>
      <c r="I33" s="37"/>
      <c r="J33" s="37"/>
      <c r="K33" s="37"/>
      <c r="L33" s="37"/>
      <c r="M33" s="37"/>
    </row>
    <row r="34" spans="1:43" x14ac:dyDescent="0.25">
      <c r="A34" s="2" t="s">
        <v>97</v>
      </c>
      <c r="B34" s="1" t="s">
        <v>38</v>
      </c>
      <c r="C34" s="1" t="s">
        <v>98</v>
      </c>
      <c r="D34" t="s">
        <v>99</v>
      </c>
      <c r="E34" t="s">
        <v>65</v>
      </c>
      <c r="F34">
        <v>22.3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0</v>
      </c>
      <c r="L34">
        <f>F34*K34</f>
        <v>0</v>
      </c>
      <c r="M34" t="s">
        <v>46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0</v>
      </c>
      <c r="AM34">
        <f>F34*AE34</f>
        <v>0</v>
      </c>
      <c r="AN34">
        <f>F34*AF34</f>
        <v>0</v>
      </c>
      <c r="AO34" t="s">
        <v>47</v>
      </c>
      <c r="AP34" t="s">
        <v>48</v>
      </c>
      <c r="AQ34" s="11" t="s">
        <v>49</v>
      </c>
    </row>
    <row r="35" spans="1:43" ht="12.75" customHeight="1" x14ac:dyDescent="0.25">
      <c r="C35" s="12" t="s">
        <v>53</v>
      </c>
      <c r="D35" s="37" t="s">
        <v>100</v>
      </c>
      <c r="E35" s="37"/>
      <c r="F35" s="37"/>
      <c r="G35" s="37"/>
      <c r="H35" s="37"/>
      <c r="I35" s="37"/>
      <c r="J35" s="37"/>
      <c r="K35" s="37"/>
      <c r="L35" s="37"/>
      <c r="M35" s="37"/>
    </row>
    <row r="36" spans="1:43" x14ac:dyDescent="0.25">
      <c r="A36" s="2" t="s">
        <v>101</v>
      </c>
      <c r="B36" s="1" t="s">
        <v>38</v>
      </c>
      <c r="C36" s="1" t="s">
        <v>102</v>
      </c>
      <c r="D36" t="s">
        <v>103</v>
      </c>
      <c r="E36" t="s">
        <v>65</v>
      </c>
      <c r="F36">
        <v>37.9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0</v>
      </c>
      <c r="L36">
        <f>F36*K36</f>
        <v>0</v>
      </c>
      <c r="M36" t="s">
        <v>46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21</v>
      </c>
      <c r="AE36">
        <f>G36*AG36</f>
        <v>0</v>
      </c>
      <c r="AF36">
        <f>G36*(1-AG36)</f>
        <v>0</v>
      </c>
      <c r="AG36">
        <v>0</v>
      </c>
      <c r="AM36">
        <f>F36*AE36</f>
        <v>0</v>
      </c>
      <c r="AN36">
        <f>F36*AF36</f>
        <v>0</v>
      </c>
      <c r="AO36" t="s">
        <v>47</v>
      </c>
      <c r="AP36" t="s">
        <v>48</v>
      </c>
      <c r="AQ36" s="11" t="s">
        <v>49</v>
      </c>
    </row>
    <row r="37" spans="1:43" ht="12.75" customHeight="1" x14ac:dyDescent="0.25">
      <c r="C37" s="12" t="s">
        <v>53</v>
      </c>
      <c r="D37" s="37" t="s">
        <v>104</v>
      </c>
      <c r="E37" s="37"/>
      <c r="F37" s="37"/>
      <c r="G37" s="37"/>
      <c r="H37" s="37"/>
      <c r="I37" s="37"/>
      <c r="J37" s="37"/>
      <c r="K37" s="37"/>
      <c r="L37" s="37"/>
      <c r="M37" s="37"/>
    </row>
    <row r="38" spans="1:43" x14ac:dyDescent="0.25">
      <c r="A38" s="13"/>
      <c r="B38" s="14" t="s">
        <v>38</v>
      </c>
      <c r="C38" s="14" t="s">
        <v>105</v>
      </c>
      <c r="D38" s="11" t="s">
        <v>106</v>
      </c>
      <c r="E38" s="11"/>
      <c r="F38" s="11"/>
      <c r="G38" s="11"/>
      <c r="H38" s="11">
        <f>SUM(H39:H39)</f>
        <v>0</v>
      </c>
      <c r="I38" s="11">
        <f>SUM(I39:I39)</f>
        <v>0</v>
      </c>
      <c r="J38" s="11">
        <f>H38+I38</f>
        <v>0</v>
      </c>
      <c r="K38" s="11"/>
      <c r="L38" s="11">
        <f>SUM(L39:L39)</f>
        <v>0</v>
      </c>
      <c r="M38" s="11"/>
      <c r="P38" s="11">
        <f>IF(Q38="PR",J38,SUM(O39:O39))</f>
        <v>0</v>
      </c>
      <c r="Q38" s="11" t="s">
        <v>41</v>
      </c>
      <c r="R38" s="11">
        <f>IF(Q38="HS",H38,0)</f>
        <v>0</v>
      </c>
      <c r="S38" s="11">
        <f>IF(Q38="HS",I38-P38,0)</f>
        <v>0</v>
      </c>
      <c r="T38" s="11">
        <f>IF(Q38="PS",H38,0)</f>
        <v>0</v>
      </c>
      <c r="U38" s="11">
        <f>IF(Q38="PS",I38-P38,0)</f>
        <v>0</v>
      </c>
      <c r="V38" s="11">
        <f>IF(Q38="MP",H38,0)</f>
        <v>0</v>
      </c>
      <c r="W38" s="11">
        <f>IF(Q38="MP",I38-P38,0)</f>
        <v>0</v>
      </c>
      <c r="X38" s="11">
        <f>IF(Q38="OM",H38,0)</f>
        <v>0</v>
      </c>
      <c r="Y38" s="11">
        <v>19</v>
      </c>
      <c r="AI38">
        <f>SUM(Z39:Z39)</f>
        <v>0</v>
      </c>
      <c r="AJ38">
        <f>SUM(AA39:AA39)</f>
        <v>0</v>
      </c>
      <c r="AK38">
        <f>SUM(AB39:AB39)</f>
        <v>0</v>
      </c>
    </row>
    <row r="39" spans="1:43" x14ac:dyDescent="0.25">
      <c r="A39" s="2" t="s">
        <v>107</v>
      </c>
      <c r="B39" s="1" t="s">
        <v>38</v>
      </c>
      <c r="C39" s="1" t="s">
        <v>108</v>
      </c>
      <c r="D39" t="s">
        <v>109</v>
      </c>
      <c r="E39" t="s">
        <v>110</v>
      </c>
      <c r="F39">
        <v>0.57899999999999996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</v>
      </c>
      <c r="L39">
        <f>F39*K39</f>
        <v>0</v>
      </c>
      <c r="M39" t="s">
        <v>46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0</v>
      </c>
      <c r="AM39">
        <f>F39*AE39</f>
        <v>0</v>
      </c>
      <c r="AN39">
        <f>F39*AF39</f>
        <v>0</v>
      </c>
      <c r="AO39" t="s">
        <v>111</v>
      </c>
      <c r="AP39" t="s">
        <v>48</v>
      </c>
      <c r="AQ39" s="11" t="s">
        <v>49</v>
      </c>
    </row>
    <row r="40" spans="1:43" ht="12.75" customHeight="1" x14ac:dyDescent="0.25">
      <c r="C40" s="12" t="s">
        <v>53</v>
      </c>
      <c r="D40" s="37" t="s">
        <v>112</v>
      </c>
      <c r="E40" s="37"/>
      <c r="F40" s="37"/>
      <c r="G40" s="37"/>
      <c r="H40" s="37"/>
      <c r="I40" s="37"/>
      <c r="J40" s="37"/>
      <c r="K40" s="37"/>
      <c r="L40" s="37"/>
      <c r="M40" s="37"/>
    </row>
    <row r="41" spans="1:43" x14ac:dyDescent="0.25">
      <c r="A41" s="13"/>
      <c r="B41" s="14" t="s">
        <v>38</v>
      </c>
      <c r="C41" s="14" t="s">
        <v>113</v>
      </c>
      <c r="D41" s="11" t="s">
        <v>114</v>
      </c>
      <c r="E41" s="11"/>
      <c r="F41" s="11"/>
      <c r="G41" s="11"/>
      <c r="H41" s="11">
        <f>SUM(H42:H42)</f>
        <v>0</v>
      </c>
      <c r="I41" s="11">
        <f>SUM(I42:I42)</f>
        <v>0</v>
      </c>
      <c r="J41" s="11">
        <f>H41+I41</f>
        <v>0</v>
      </c>
      <c r="K41" s="11"/>
      <c r="L41" s="11">
        <f>SUM(L42:L42)</f>
        <v>0</v>
      </c>
      <c r="M41" s="11"/>
      <c r="P41" s="11">
        <f>IF(Q41="PR",J41,SUM(O42:O42))</f>
        <v>0</v>
      </c>
      <c r="Q41" s="11"/>
      <c r="R41" s="11">
        <f>IF(Q41="HS",H41,0)</f>
        <v>0</v>
      </c>
      <c r="S41" s="11">
        <f>IF(Q41="HS",I41-P41,0)</f>
        <v>0</v>
      </c>
      <c r="T41" s="11">
        <f>IF(Q41="PS",H41,0)</f>
        <v>0</v>
      </c>
      <c r="U41" s="11">
        <f>IF(Q41="PS",I41-P41,0)</f>
        <v>0</v>
      </c>
      <c r="V41" s="11">
        <f>IF(Q41="MP",H41,0)</f>
        <v>0</v>
      </c>
      <c r="W41" s="11">
        <f>IF(Q41="MP",I41-P41,0)</f>
        <v>0</v>
      </c>
      <c r="X41" s="11">
        <f>IF(Q41="OM",H41,0)</f>
        <v>0</v>
      </c>
      <c r="Y41" s="11" t="s">
        <v>113</v>
      </c>
      <c r="AI41">
        <f>SUM(Z42:Z42)</f>
        <v>0</v>
      </c>
      <c r="AJ41">
        <f>SUM(AA42:AA42)</f>
        <v>0</v>
      </c>
      <c r="AK41">
        <f>SUM(AB42:AB42)</f>
        <v>0</v>
      </c>
    </row>
    <row r="42" spans="1:43" x14ac:dyDescent="0.25">
      <c r="A42" s="2" t="s">
        <v>115</v>
      </c>
      <c r="B42" s="1" t="s">
        <v>38</v>
      </c>
      <c r="C42" s="1" t="s">
        <v>116</v>
      </c>
      <c r="D42" t="s">
        <v>117</v>
      </c>
      <c r="E42" t="s">
        <v>110</v>
      </c>
      <c r="F42">
        <v>15.03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0</v>
      </c>
      <c r="L42">
        <f>F42*K42</f>
        <v>0</v>
      </c>
      <c r="M42" t="s">
        <v>46</v>
      </c>
      <c r="N42">
        <v>5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0</v>
      </c>
      <c r="AM42">
        <f>F42*AE42</f>
        <v>0</v>
      </c>
      <c r="AN42">
        <f>F42*AF42</f>
        <v>0</v>
      </c>
      <c r="AO42" t="s">
        <v>118</v>
      </c>
      <c r="AP42" t="s">
        <v>119</v>
      </c>
      <c r="AQ42" s="11" t="s">
        <v>49</v>
      </c>
    </row>
    <row r="43" spans="1:43" ht="12.75" customHeight="1" x14ac:dyDescent="0.25">
      <c r="C43" s="12" t="s">
        <v>53</v>
      </c>
      <c r="D43" s="37" t="s">
        <v>120</v>
      </c>
      <c r="E43" s="37"/>
      <c r="F43" s="37"/>
      <c r="G43" s="37"/>
      <c r="H43" s="37"/>
      <c r="I43" s="37"/>
      <c r="J43" s="37"/>
      <c r="K43" s="37"/>
      <c r="L43" s="37"/>
      <c r="M43" s="37"/>
    </row>
    <row r="44" spans="1:43" x14ac:dyDescent="0.25">
      <c r="A44" s="13"/>
      <c r="B44" s="14" t="s">
        <v>38</v>
      </c>
      <c r="C44" s="14" t="s">
        <v>121</v>
      </c>
      <c r="D44" s="11" t="s">
        <v>122</v>
      </c>
      <c r="E44" s="11"/>
      <c r="F44" s="11"/>
      <c r="G44" s="11"/>
      <c r="H44" s="11">
        <f>SUM(H45:H45)</f>
        <v>0</v>
      </c>
      <c r="I44" s="11">
        <f>SUM(I45:I45)</f>
        <v>0</v>
      </c>
      <c r="J44" s="11">
        <f>H44+I44</f>
        <v>0</v>
      </c>
      <c r="K44" s="11"/>
      <c r="L44" s="11">
        <f>SUM(L45:L45)</f>
        <v>0</v>
      </c>
      <c r="M44" s="11"/>
      <c r="P44" s="11">
        <f>IF(Q44="PR",J44,SUM(O45:O45))</f>
        <v>0</v>
      </c>
      <c r="Q44" s="11"/>
      <c r="R44" s="11">
        <f>IF(Q44="HS",H44,0)</f>
        <v>0</v>
      </c>
      <c r="S44" s="11">
        <f>IF(Q44="HS",I44-P44,0)</f>
        <v>0</v>
      </c>
      <c r="T44" s="11">
        <f>IF(Q44="PS",H44,0)</f>
        <v>0</v>
      </c>
      <c r="U44" s="11">
        <f>IF(Q44="PS",I44-P44,0)</f>
        <v>0</v>
      </c>
      <c r="V44" s="11">
        <f>IF(Q44="MP",H44,0)</f>
        <v>0</v>
      </c>
      <c r="W44" s="11">
        <f>IF(Q44="MP",I44-P44,0)</f>
        <v>0</v>
      </c>
      <c r="X44" s="11">
        <f>IF(Q44="OM",H44,0)</f>
        <v>0</v>
      </c>
      <c r="Y44" s="11" t="s">
        <v>121</v>
      </c>
      <c r="AI44">
        <f>SUM(Z45:Z45)</f>
        <v>0</v>
      </c>
      <c r="AJ44">
        <f>SUM(AA45:AA45)</f>
        <v>0</v>
      </c>
      <c r="AK44">
        <f>SUM(AB45:AB45)</f>
        <v>0</v>
      </c>
    </row>
    <row r="45" spans="1:43" x14ac:dyDescent="0.25">
      <c r="A45" s="2" t="s">
        <v>39</v>
      </c>
      <c r="B45" s="1" t="s">
        <v>38</v>
      </c>
      <c r="C45" s="1" t="s">
        <v>123</v>
      </c>
      <c r="D45" t="s">
        <v>124</v>
      </c>
      <c r="E45" t="s">
        <v>125</v>
      </c>
      <c r="F45">
        <v>1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21</v>
      </c>
      <c r="AE45">
        <f>G45*AG45</f>
        <v>0</v>
      </c>
      <c r="AF45">
        <f>G45*(1-AG45)</f>
        <v>0</v>
      </c>
      <c r="AG45">
        <v>1</v>
      </c>
      <c r="AM45">
        <f>F45*AE45</f>
        <v>0</v>
      </c>
      <c r="AN45">
        <f>F45*AF45</f>
        <v>0</v>
      </c>
      <c r="AO45" t="s">
        <v>126</v>
      </c>
      <c r="AP45" t="s">
        <v>119</v>
      </c>
      <c r="AQ45" s="11" t="s">
        <v>49</v>
      </c>
    </row>
    <row r="46" spans="1:43" ht="76.5" customHeight="1" x14ac:dyDescent="0.25">
      <c r="C46" s="12" t="s">
        <v>53</v>
      </c>
      <c r="D46" s="37" t="s">
        <v>127</v>
      </c>
      <c r="E46" s="37"/>
      <c r="F46" s="37"/>
      <c r="G46" s="37"/>
      <c r="H46" s="37"/>
      <c r="I46" s="37"/>
      <c r="J46" s="37"/>
      <c r="K46" s="37"/>
      <c r="L46" s="37"/>
      <c r="M46" s="37"/>
    </row>
    <row r="47" spans="1:43" x14ac:dyDescent="0.25">
      <c r="A47" s="13"/>
      <c r="B47" s="14" t="s">
        <v>38</v>
      </c>
      <c r="C47" s="14" t="s">
        <v>128</v>
      </c>
      <c r="D47" s="11" t="s">
        <v>129</v>
      </c>
      <c r="E47" s="11"/>
      <c r="F47" s="11"/>
      <c r="G47" s="11"/>
      <c r="H47" s="11">
        <f>SUM(H48:H48)</f>
        <v>0</v>
      </c>
      <c r="I47" s="11">
        <f>SUM(I48:I48)</f>
        <v>0</v>
      </c>
      <c r="J47" s="11">
        <f>H47+I47</f>
        <v>0</v>
      </c>
      <c r="K47" s="11"/>
      <c r="L47" s="11">
        <f>SUM(L48:L48)</f>
        <v>0</v>
      </c>
      <c r="M47" s="11"/>
      <c r="P47" s="11">
        <f>IF(Q47="PR",J47,SUM(O48:O48))</f>
        <v>0</v>
      </c>
      <c r="Q47" s="11"/>
      <c r="R47" s="11">
        <f>IF(Q47="HS",H47,0)</f>
        <v>0</v>
      </c>
      <c r="S47" s="11">
        <f>IF(Q47="HS",I47-P47,0)</f>
        <v>0</v>
      </c>
      <c r="T47" s="11">
        <f>IF(Q47="PS",H47,0)</f>
        <v>0</v>
      </c>
      <c r="U47" s="11">
        <f>IF(Q47="PS",I47-P47,0)</f>
        <v>0</v>
      </c>
      <c r="V47" s="11">
        <f>IF(Q47="MP",H47,0)</f>
        <v>0</v>
      </c>
      <c r="W47" s="11">
        <f>IF(Q47="MP",I47-P47,0)</f>
        <v>0</v>
      </c>
      <c r="X47" s="11">
        <f>IF(Q47="OM",H47,0)</f>
        <v>0</v>
      </c>
      <c r="Y47" s="11" t="s">
        <v>128</v>
      </c>
      <c r="AI47">
        <f>SUM(Z48:Z48)</f>
        <v>0</v>
      </c>
      <c r="AJ47">
        <f>SUM(AA48:AA48)</f>
        <v>0</v>
      </c>
      <c r="AK47">
        <f>SUM(AB48:AB48)</f>
        <v>0</v>
      </c>
    </row>
    <row r="48" spans="1:43" x14ac:dyDescent="0.25">
      <c r="A48" s="2" t="s">
        <v>105</v>
      </c>
      <c r="B48" s="1" t="s">
        <v>38</v>
      </c>
      <c r="C48" s="1" t="s">
        <v>128</v>
      </c>
      <c r="D48" t="s">
        <v>130</v>
      </c>
      <c r="F48">
        <v>725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0</v>
      </c>
      <c r="L48">
        <f>F48*K48</f>
        <v>0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21</v>
      </c>
      <c r="AE48">
        <f>G48*AG48</f>
        <v>0</v>
      </c>
      <c r="AF48">
        <f>G48*(1-AG48)</f>
        <v>0</v>
      </c>
      <c r="AG48">
        <v>1</v>
      </c>
      <c r="AM48">
        <f>F48*AE48</f>
        <v>0</v>
      </c>
      <c r="AN48">
        <f>F48*AF48</f>
        <v>0</v>
      </c>
      <c r="AO48" t="s">
        <v>131</v>
      </c>
      <c r="AP48" t="s">
        <v>119</v>
      </c>
      <c r="AQ48" s="11" t="s">
        <v>49</v>
      </c>
    </row>
    <row r="49" spans="1:43" x14ac:dyDescent="0.25">
      <c r="A49" s="13"/>
      <c r="B49" s="14" t="s">
        <v>38</v>
      </c>
      <c r="C49" s="14" t="s">
        <v>132</v>
      </c>
      <c r="D49" s="11" t="s">
        <v>129</v>
      </c>
      <c r="E49" s="11"/>
      <c r="F49" s="11"/>
      <c r="G49" s="11"/>
      <c r="H49" s="11">
        <f>SUM(H50:H50)</f>
        <v>0</v>
      </c>
      <c r="I49" s="11">
        <f>SUM(I50:I50)</f>
        <v>0</v>
      </c>
      <c r="J49" s="11">
        <f>H49+I49</f>
        <v>0</v>
      </c>
      <c r="K49" s="11"/>
      <c r="L49" s="11">
        <f>SUM(L50:L50)</f>
        <v>0</v>
      </c>
      <c r="M49" s="11"/>
      <c r="P49" s="11">
        <f>IF(Q49="PR",J49,SUM(O50:O50))</f>
        <v>0</v>
      </c>
      <c r="Q49" s="11"/>
      <c r="R49" s="11">
        <f>IF(Q49="HS",H49,0)</f>
        <v>0</v>
      </c>
      <c r="S49" s="11">
        <f>IF(Q49="HS",I49-P49,0)</f>
        <v>0</v>
      </c>
      <c r="T49" s="11">
        <f>IF(Q49="PS",H49,0)</f>
        <v>0</v>
      </c>
      <c r="U49" s="11">
        <f>IF(Q49="PS",I49-P49,0)</f>
        <v>0</v>
      </c>
      <c r="V49" s="11">
        <f>IF(Q49="MP",H49,0)</f>
        <v>0</v>
      </c>
      <c r="W49" s="11">
        <f>IF(Q49="MP",I49-P49,0)</f>
        <v>0</v>
      </c>
      <c r="X49" s="11">
        <f>IF(Q49="OM",H49,0)</f>
        <v>0</v>
      </c>
      <c r="Y49" s="11" t="s">
        <v>132</v>
      </c>
      <c r="AI49">
        <f>SUM(Z50:Z50)</f>
        <v>0</v>
      </c>
      <c r="AJ49">
        <f>SUM(AA50:AA50)</f>
        <v>0</v>
      </c>
      <c r="AK49">
        <f>SUM(AB50:AB50)</f>
        <v>0</v>
      </c>
    </row>
    <row r="50" spans="1:43" x14ac:dyDescent="0.25">
      <c r="A50" s="2" t="s">
        <v>133</v>
      </c>
      <c r="B50" s="1" t="s">
        <v>38</v>
      </c>
      <c r="C50" s="1" t="s">
        <v>132</v>
      </c>
      <c r="D50" t="s">
        <v>134</v>
      </c>
      <c r="F50">
        <v>23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0</v>
      </c>
      <c r="L50">
        <f>F50*K50</f>
        <v>0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1</v>
      </c>
      <c r="AM50">
        <f>F50*AE50</f>
        <v>0</v>
      </c>
      <c r="AN50">
        <f>F50*AF50</f>
        <v>0</v>
      </c>
      <c r="AO50" t="s">
        <v>135</v>
      </c>
      <c r="AP50" t="s">
        <v>119</v>
      </c>
      <c r="AQ50" s="11" t="s">
        <v>49</v>
      </c>
    </row>
    <row r="51" spans="1:43" x14ac:dyDescent="0.25">
      <c r="A51" s="13"/>
      <c r="B51" s="14" t="s">
        <v>38</v>
      </c>
      <c r="C51" s="14" t="s">
        <v>136</v>
      </c>
      <c r="D51" s="11" t="s">
        <v>137</v>
      </c>
      <c r="E51" s="11"/>
      <c r="F51" s="11"/>
      <c r="G51" s="11"/>
      <c r="H51" s="11">
        <f>SUM(H52:H68)</f>
        <v>0</v>
      </c>
      <c r="I51" s="11">
        <f>SUM(I52:I68)</f>
        <v>0</v>
      </c>
      <c r="J51" s="11">
        <f>H51+I51</f>
        <v>0</v>
      </c>
      <c r="K51" s="11"/>
      <c r="L51" s="11">
        <f>SUM(L52:L68)</f>
        <v>0</v>
      </c>
      <c r="M51" s="11"/>
      <c r="P51" s="11">
        <f>IF(Q51="PR",J51,SUM(O52:O68))</f>
        <v>0</v>
      </c>
      <c r="Q51" s="11"/>
      <c r="R51" s="11">
        <f>IF(Q51="HS",H51,0)</f>
        <v>0</v>
      </c>
      <c r="S51" s="11">
        <f>IF(Q51="HS",I51-P51,0)</f>
        <v>0</v>
      </c>
      <c r="T51" s="11">
        <f>IF(Q51="PS",H51,0)</f>
        <v>0</v>
      </c>
      <c r="U51" s="11">
        <f>IF(Q51="PS",I51-P51,0)</f>
        <v>0</v>
      </c>
      <c r="V51" s="11">
        <f>IF(Q51="MP",H51,0)</f>
        <v>0</v>
      </c>
      <c r="W51" s="11">
        <f>IF(Q51="MP",I51-P51,0)</f>
        <v>0</v>
      </c>
      <c r="X51" s="11">
        <f>IF(Q51="OM",H51,0)</f>
        <v>0</v>
      </c>
      <c r="Y51" s="11" t="s">
        <v>136</v>
      </c>
      <c r="AI51">
        <f>SUM(Z52:Z68)</f>
        <v>0</v>
      </c>
      <c r="AJ51">
        <f>SUM(AA52:AA68)</f>
        <v>0</v>
      </c>
      <c r="AK51">
        <f>SUM(AB52:AB68)</f>
        <v>0</v>
      </c>
    </row>
    <row r="52" spans="1:43" x14ac:dyDescent="0.25">
      <c r="A52" s="2" t="s">
        <v>138</v>
      </c>
      <c r="B52" s="1" t="s">
        <v>38</v>
      </c>
      <c r="C52" s="1" t="s">
        <v>136</v>
      </c>
      <c r="D52" t="s">
        <v>139</v>
      </c>
      <c r="E52" t="s">
        <v>65</v>
      </c>
      <c r="F52">
        <v>602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21</v>
      </c>
      <c r="AE52">
        <f>G52*AG52</f>
        <v>0</v>
      </c>
      <c r="AF52">
        <f>G52*(1-AG52)</f>
        <v>0</v>
      </c>
      <c r="AG52">
        <v>1</v>
      </c>
      <c r="AM52">
        <f>F52*AE52</f>
        <v>0</v>
      </c>
      <c r="AN52">
        <f>F52*AF52</f>
        <v>0</v>
      </c>
      <c r="AO52" t="s">
        <v>140</v>
      </c>
      <c r="AP52" t="s">
        <v>119</v>
      </c>
      <c r="AQ52" s="11" t="s">
        <v>49</v>
      </c>
    </row>
    <row r="53" spans="1:43" ht="12.75" customHeight="1" x14ac:dyDescent="0.25">
      <c r="C53" s="12" t="s">
        <v>53</v>
      </c>
      <c r="D53" s="37" t="s">
        <v>141</v>
      </c>
      <c r="E53" s="37"/>
      <c r="F53" s="37"/>
      <c r="G53" s="37"/>
      <c r="H53" s="37"/>
      <c r="I53" s="37"/>
      <c r="J53" s="37"/>
      <c r="K53" s="37"/>
      <c r="L53" s="37"/>
      <c r="M53" s="37"/>
    </row>
    <row r="54" spans="1:43" x14ac:dyDescent="0.25">
      <c r="A54" s="2" t="s">
        <v>142</v>
      </c>
      <c r="B54" s="1" t="s">
        <v>38</v>
      </c>
      <c r="C54" s="1" t="s">
        <v>143</v>
      </c>
      <c r="D54" t="s">
        <v>144</v>
      </c>
      <c r="E54" t="s">
        <v>145</v>
      </c>
      <c r="F54">
        <v>15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1</v>
      </c>
      <c r="AM54">
        <f>F54*AE54</f>
        <v>0</v>
      </c>
      <c r="AN54">
        <f>F54*AF54</f>
        <v>0</v>
      </c>
      <c r="AO54" t="s">
        <v>140</v>
      </c>
      <c r="AP54" t="s">
        <v>119</v>
      </c>
      <c r="AQ54" s="11" t="s">
        <v>49</v>
      </c>
    </row>
    <row r="55" spans="1:43" ht="12.75" customHeight="1" x14ac:dyDescent="0.25">
      <c r="C55" s="12" t="s">
        <v>53</v>
      </c>
      <c r="D55" s="37" t="s">
        <v>146</v>
      </c>
      <c r="E55" s="37"/>
      <c r="F55" s="37"/>
      <c r="G55" s="37"/>
      <c r="H55" s="37"/>
      <c r="I55" s="37"/>
      <c r="J55" s="37"/>
      <c r="K55" s="37"/>
      <c r="L55" s="37"/>
      <c r="M55" s="37"/>
    </row>
    <row r="56" spans="1:43" x14ac:dyDescent="0.25">
      <c r="A56" s="2" t="s">
        <v>147</v>
      </c>
      <c r="B56" s="1" t="s">
        <v>38</v>
      </c>
      <c r="C56" s="1" t="s">
        <v>148</v>
      </c>
      <c r="D56" t="s">
        <v>149</v>
      </c>
      <c r="E56" t="s">
        <v>145</v>
      </c>
      <c r="F56">
        <v>23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1</v>
      </c>
      <c r="AM56">
        <f>F56*AE56</f>
        <v>0</v>
      </c>
      <c r="AN56">
        <f>F56*AF56</f>
        <v>0</v>
      </c>
      <c r="AO56" t="s">
        <v>140</v>
      </c>
      <c r="AP56" t="s">
        <v>119</v>
      </c>
      <c r="AQ56" s="11" t="s">
        <v>49</v>
      </c>
    </row>
    <row r="57" spans="1:43" x14ac:dyDescent="0.25">
      <c r="A57" s="2" t="s">
        <v>150</v>
      </c>
      <c r="B57" s="1" t="s">
        <v>38</v>
      </c>
      <c r="C57" s="1" t="s">
        <v>151</v>
      </c>
      <c r="D57" t="s">
        <v>152</v>
      </c>
      <c r="E57" t="s">
        <v>145</v>
      </c>
      <c r="F57">
        <v>748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0</v>
      </c>
      <c r="L57">
        <f>F57*K57</f>
        <v>0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21</v>
      </c>
      <c r="AE57">
        <f>G57*AG57</f>
        <v>0</v>
      </c>
      <c r="AF57">
        <f>G57*(1-AG57)</f>
        <v>0</v>
      </c>
      <c r="AG57">
        <v>1</v>
      </c>
      <c r="AM57">
        <f>F57*AE57</f>
        <v>0</v>
      </c>
      <c r="AN57">
        <f>F57*AF57</f>
        <v>0</v>
      </c>
      <c r="AO57" t="s">
        <v>140</v>
      </c>
      <c r="AP57" t="s">
        <v>119</v>
      </c>
      <c r="AQ57" s="11" t="s">
        <v>49</v>
      </c>
    </row>
    <row r="58" spans="1:43" ht="12.75" customHeight="1" x14ac:dyDescent="0.25">
      <c r="C58" s="12" t="s">
        <v>53</v>
      </c>
      <c r="D58" s="37" t="s">
        <v>153</v>
      </c>
      <c r="E58" s="37"/>
      <c r="F58" s="37"/>
      <c r="G58" s="37"/>
      <c r="H58" s="37"/>
      <c r="I58" s="37"/>
      <c r="J58" s="37"/>
      <c r="K58" s="37"/>
      <c r="L58" s="37"/>
      <c r="M58" s="37"/>
    </row>
    <row r="59" spans="1:43" x14ac:dyDescent="0.25">
      <c r="A59" s="2" t="s">
        <v>154</v>
      </c>
      <c r="B59" s="1" t="s">
        <v>38</v>
      </c>
      <c r="C59" s="1" t="s">
        <v>155</v>
      </c>
      <c r="D59" t="s">
        <v>156</v>
      </c>
      <c r="E59" t="s">
        <v>145</v>
      </c>
      <c r="F59">
        <v>23</v>
      </c>
      <c r="G59">
        <v>0</v>
      </c>
      <c r="H59">
        <f t="shared" ref="H59:H64" si="0">F59*AE59</f>
        <v>0</v>
      </c>
      <c r="I59">
        <f t="shared" ref="I59:I64" si="1">J59-H59</f>
        <v>0</v>
      </c>
      <c r="J59">
        <f t="shared" ref="J59:J64" si="2">F59*G59</f>
        <v>0</v>
      </c>
      <c r="K59">
        <v>0</v>
      </c>
      <c r="L59">
        <f t="shared" ref="L59:L64" si="3">F59*K59</f>
        <v>0</v>
      </c>
      <c r="N59">
        <v>1</v>
      </c>
      <c r="O59">
        <f t="shared" ref="O59:O64" si="4">IF(N59=5,I59,0)</f>
        <v>0</v>
      </c>
      <c r="Z59">
        <f t="shared" ref="Z59:Z64" si="5">IF(AD59=0,J59,0)</f>
        <v>0</v>
      </c>
      <c r="AA59">
        <f t="shared" ref="AA59:AA64" si="6">IF(AD59=15,J59,0)</f>
        <v>0</v>
      </c>
      <c r="AB59">
        <f t="shared" ref="AB59:AB64" si="7">IF(AD59=21,J59,0)</f>
        <v>0</v>
      </c>
      <c r="AD59">
        <v>21</v>
      </c>
      <c r="AE59">
        <f t="shared" ref="AE59:AE64" si="8">G59*AG59</f>
        <v>0</v>
      </c>
      <c r="AF59">
        <f t="shared" ref="AF59:AF64" si="9">G59*(1-AG59)</f>
        <v>0</v>
      </c>
      <c r="AG59">
        <v>1</v>
      </c>
      <c r="AM59">
        <f t="shared" ref="AM59:AM64" si="10">F59*AE59</f>
        <v>0</v>
      </c>
      <c r="AN59">
        <f t="shared" ref="AN59:AN64" si="11">F59*AF59</f>
        <v>0</v>
      </c>
      <c r="AO59" t="s">
        <v>140</v>
      </c>
      <c r="AP59" t="s">
        <v>119</v>
      </c>
      <c r="AQ59" s="11" t="s">
        <v>49</v>
      </c>
    </row>
    <row r="60" spans="1:43" x14ac:dyDescent="0.25">
      <c r="A60" s="2" t="s">
        <v>157</v>
      </c>
      <c r="B60" s="1" t="s">
        <v>38</v>
      </c>
      <c r="C60" s="1" t="s">
        <v>158</v>
      </c>
      <c r="D60" t="s">
        <v>159</v>
      </c>
      <c r="E60" t="s">
        <v>160</v>
      </c>
      <c r="F60">
        <v>1.38</v>
      </c>
      <c r="G60">
        <v>0</v>
      </c>
      <c r="H60">
        <f t="shared" si="0"/>
        <v>0</v>
      </c>
      <c r="I60">
        <f t="shared" si="1"/>
        <v>0</v>
      </c>
      <c r="J60">
        <f t="shared" si="2"/>
        <v>0</v>
      </c>
      <c r="K60">
        <v>0</v>
      </c>
      <c r="L60">
        <f t="shared" si="3"/>
        <v>0</v>
      </c>
      <c r="N60">
        <v>1</v>
      </c>
      <c r="O60">
        <f t="shared" si="4"/>
        <v>0</v>
      </c>
      <c r="Z60">
        <f t="shared" si="5"/>
        <v>0</v>
      </c>
      <c r="AA60">
        <f t="shared" si="6"/>
        <v>0</v>
      </c>
      <c r="AB60">
        <f t="shared" si="7"/>
        <v>0</v>
      </c>
      <c r="AD60">
        <v>21</v>
      </c>
      <c r="AE60">
        <f t="shared" si="8"/>
        <v>0</v>
      </c>
      <c r="AF60">
        <f t="shared" si="9"/>
        <v>0</v>
      </c>
      <c r="AG60">
        <v>1</v>
      </c>
      <c r="AM60">
        <f t="shared" si="10"/>
        <v>0</v>
      </c>
      <c r="AN60">
        <f t="shared" si="11"/>
        <v>0</v>
      </c>
      <c r="AO60" t="s">
        <v>140</v>
      </c>
      <c r="AP60" t="s">
        <v>119</v>
      </c>
      <c r="AQ60" s="11" t="s">
        <v>49</v>
      </c>
    </row>
    <row r="61" spans="1:43" x14ac:dyDescent="0.25">
      <c r="A61" s="2" t="s">
        <v>161</v>
      </c>
      <c r="B61" s="1" t="s">
        <v>38</v>
      </c>
      <c r="C61" s="1" t="s">
        <v>162</v>
      </c>
      <c r="D61" t="s">
        <v>163</v>
      </c>
      <c r="E61" t="s">
        <v>160</v>
      </c>
      <c r="F61">
        <v>11.58</v>
      </c>
      <c r="G61">
        <v>0</v>
      </c>
      <c r="H61">
        <f t="shared" si="0"/>
        <v>0</v>
      </c>
      <c r="I61">
        <f t="shared" si="1"/>
        <v>0</v>
      </c>
      <c r="J61">
        <f t="shared" si="2"/>
        <v>0</v>
      </c>
      <c r="K61">
        <v>0</v>
      </c>
      <c r="L61">
        <f t="shared" si="3"/>
        <v>0</v>
      </c>
      <c r="N61">
        <v>1</v>
      </c>
      <c r="O61">
        <f t="shared" si="4"/>
        <v>0</v>
      </c>
      <c r="Z61">
        <f t="shared" si="5"/>
        <v>0</v>
      </c>
      <c r="AA61">
        <f t="shared" si="6"/>
        <v>0</v>
      </c>
      <c r="AB61">
        <f t="shared" si="7"/>
        <v>0</v>
      </c>
      <c r="AD61">
        <v>21</v>
      </c>
      <c r="AE61">
        <f t="shared" si="8"/>
        <v>0</v>
      </c>
      <c r="AF61">
        <f t="shared" si="9"/>
        <v>0</v>
      </c>
      <c r="AG61">
        <v>1</v>
      </c>
      <c r="AM61">
        <f t="shared" si="10"/>
        <v>0</v>
      </c>
      <c r="AN61">
        <f t="shared" si="11"/>
        <v>0</v>
      </c>
      <c r="AO61" t="s">
        <v>140</v>
      </c>
      <c r="AP61" t="s">
        <v>119</v>
      </c>
      <c r="AQ61" s="11" t="s">
        <v>49</v>
      </c>
    </row>
    <row r="62" spans="1:43" x14ac:dyDescent="0.25">
      <c r="A62" s="2" t="s">
        <v>164</v>
      </c>
      <c r="B62" s="1" t="s">
        <v>38</v>
      </c>
      <c r="C62" s="1" t="s">
        <v>165</v>
      </c>
      <c r="D62" t="s">
        <v>166</v>
      </c>
      <c r="E62" t="s">
        <v>65</v>
      </c>
      <c r="F62">
        <v>366</v>
      </c>
      <c r="G62">
        <v>0</v>
      </c>
      <c r="H62">
        <f t="shared" si="0"/>
        <v>0</v>
      </c>
      <c r="I62">
        <f t="shared" si="1"/>
        <v>0</v>
      </c>
      <c r="J62">
        <f t="shared" si="2"/>
        <v>0</v>
      </c>
      <c r="K62">
        <v>0</v>
      </c>
      <c r="L62">
        <f t="shared" si="3"/>
        <v>0</v>
      </c>
      <c r="N62">
        <v>1</v>
      </c>
      <c r="O62">
        <f t="shared" si="4"/>
        <v>0</v>
      </c>
      <c r="Z62">
        <f t="shared" si="5"/>
        <v>0</v>
      </c>
      <c r="AA62">
        <f t="shared" si="6"/>
        <v>0</v>
      </c>
      <c r="AB62">
        <f t="shared" si="7"/>
        <v>0</v>
      </c>
      <c r="AD62">
        <v>21</v>
      </c>
      <c r="AE62">
        <f t="shared" si="8"/>
        <v>0</v>
      </c>
      <c r="AF62">
        <f t="shared" si="9"/>
        <v>0</v>
      </c>
      <c r="AG62">
        <v>1</v>
      </c>
      <c r="AM62">
        <f t="shared" si="10"/>
        <v>0</v>
      </c>
      <c r="AN62">
        <f t="shared" si="11"/>
        <v>0</v>
      </c>
      <c r="AO62" t="s">
        <v>140</v>
      </c>
      <c r="AP62" t="s">
        <v>119</v>
      </c>
      <c r="AQ62" s="11" t="s">
        <v>49</v>
      </c>
    </row>
    <row r="63" spans="1:43" x14ac:dyDescent="0.25">
      <c r="A63" s="2" t="s">
        <v>167</v>
      </c>
      <c r="B63" s="1" t="s">
        <v>38</v>
      </c>
      <c r="C63" s="1" t="s">
        <v>168</v>
      </c>
      <c r="D63" t="s">
        <v>169</v>
      </c>
      <c r="E63" t="s">
        <v>170</v>
      </c>
      <c r="F63">
        <v>600</v>
      </c>
      <c r="G63">
        <v>0</v>
      </c>
      <c r="H63">
        <f t="shared" si="0"/>
        <v>0</v>
      </c>
      <c r="I63">
        <f t="shared" si="1"/>
        <v>0</v>
      </c>
      <c r="J63">
        <f t="shared" si="2"/>
        <v>0</v>
      </c>
      <c r="K63">
        <v>0</v>
      </c>
      <c r="L63">
        <f t="shared" si="3"/>
        <v>0</v>
      </c>
      <c r="N63">
        <v>1</v>
      </c>
      <c r="O63">
        <f t="shared" si="4"/>
        <v>0</v>
      </c>
      <c r="Z63">
        <f t="shared" si="5"/>
        <v>0</v>
      </c>
      <c r="AA63">
        <f t="shared" si="6"/>
        <v>0</v>
      </c>
      <c r="AB63">
        <f t="shared" si="7"/>
        <v>0</v>
      </c>
      <c r="AD63">
        <v>21</v>
      </c>
      <c r="AE63">
        <f t="shared" si="8"/>
        <v>0</v>
      </c>
      <c r="AF63">
        <f t="shared" si="9"/>
        <v>0</v>
      </c>
      <c r="AG63">
        <v>1</v>
      </c>
      <c r="AM63">
        <f t="shared" si="10"/>
        <v>0</v>
      </c>
      <c r="AN63">
        <f t="shared" si="11"/>
        <v>0</v>
      </c>
      <c r="AO63" t="s">
        <v>140</v>
      </c>
      <c r="AP63" t="s">
        <v>119</v>
      </c>
      <c r="AQ63" s="11" t="s">
        <v>49</v>
      </c>
    </row>
    <row r="64" spans="1:43" x14ac:dyDescent="0.25">
      <c r="A64" s="2" t="s">
        <v>171</v>
      </c>
      <c r="B64" s="1" t="s">
        <v>38</v>
      </c>
      <c r="C64" s="1" t="s">
        <v>172</v>
      </c>
      <c r="D64" t="s">
        <v>173</v>
      </c>
      <c r="E64" t="s">
        <v>145</v>
      </c>
      <c r="F64">
        <v>1</v>
      </c>
      <c r="G64">
        <v>0</v>
      </c>
      <c r="H64">
        <f t="shared" si="0"/>
        <v>0</v>
      </c>
      <c r="I64">
        <f t="shared" si="1"/>
        <v>0</v>
      </c>
      <c r="J64">
        <f t="shared" si="2"/>
        <v>0</v>
      </c>
      <c r="K64">
        <v>0</v>
      </c>
      <c r="L64">
        <f t="shared" si="3"/>
        <v>0</v>
      </c>
      <c r="N64">
        <v>1</v>
      </c>
      <c r="O64">
        <f t="shared" si="4"/>
        <v>0</v>
      </c>
      <c r="Z64">
        <f t="shared" si="5"/>
        <v>0</v>
      </c>
      <c r="AA64">
        <f t="shared" si="6"/>
        <v>0</v>
      </c>
      <c r="AB64">
        <f t="shared" si="7"/>
        <v>0</v>
      </c>
      <c r="AD64">
        <v>21</v>
      </c>
      <c r="AE64">
        <f t="shared" si="8"/>
        <v>0</v>
      </c>
      <c r="AF64">
        <f t="shared" si="9"/>
        <v>0</v>
      </c>
      <c r="AG64">
        <v>1</v>
      </c>
      <c r="AM64">
        <f t="shared" si="10"/>
        <v>0</v>
      </c>
      <c r="AN64">
        <f t="shared" si="11"/>
        <v>0</v>
      </c>
      <c r="AO64" t="s">
        <v>140</v>
      </c>
      <c r="AP64" t="s">
        <v>119</v>
      </c>
      <c r="AQ64" s="11" t="s">
        <v>49</v>
      </c>
    </row>
    <row r="65" spans="1:43" ht="12.75" customHeight="1" x14ac:dyDescent="0.25">
      <c r="C65" s="12" t="s">
        <v>53</v>
      </c>
      <c r="D65" s="37" t="s">
        <v>174</v>
      </c>
      <c r="E65" s="37"/>
      <c r="F65" s="37"/>
      <c r="G65" s="37"/>
      <c r="H65" s="37"/>
      <c r="I65" s="37"/>
      <c r="J65" s="37"/>
      <c r="K65" s="37"/>
      <c r="L65" s="37"/>
      <c r="M65" s="37"/>
    </row>
    <row r="66" spans="1:43" x14ac:dyDescent="0.25">
      <c r="A66" s="2" t="s">
        <v>175</v>
      </c>
      <c r="B66" s="1" t="s">
        <v>38</v>
      </c>
      <c r="C66" s="1" t="s">
        <v>176</v>
      </c>
      <c r="D66" t="s">
        <v>177</v>
      </c>
      <c r="E66" t="s">
        <v>65</v>
      </c>
      <c r="F66">
        <v>579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0</v>
      </c>
      <c r="L66">
        <f>F66*K66</f>
        <v>0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21</v>
      </c>
      <c r="AE66">
        <f>G66*AG66</f>
        <v>0</v>
      </c>
      <c r="AF66">
        <f>G66*(1-AG66)</f>
        <v>0</v>
      </c>
      <c r="AG66">
        <v>1</v>
      </c>
      <c r="AM66">
        <f>F66*AE66</f>
        <v>0</v>
      </c>
      <c r="AN66">
        <f>F66*AF66</f>
        <v>0</v>
      </c>
      <c r="AO66" t="s">
        <v>140</v>
      </c>
      <c r="AP66" t="s">
        <v>119</v>
      </c>
      <c r="AQ66" s="11" t="s">
        <v>49</v>
      </c>
    </row>
    <row r="67" spans="1:43" ht="25.5" customHeight="1" x14ac:dyDescent="0.25">
      <c r="C67" s="12" t="s">
        <v>53</v>
      </c>
      <c r="D67" s="37" t="s">
        <v>178</v>
      </c>
      <c r="E67" s="37"/>
      <c r="F67" s="37"/>
      <c r="G67" s="37"/>
      <c r="H67" s="37"/>
      <c r="I67" s="37"/>
      <c r="J67" s="37"/>
      <c r="K67" s="37"/>
      <c r="L67" s="37"/>
      <c r="M67" s="37"/>
    </row>
    <row r="68" spans="1:43" x14ac:dyDescent="0.25">
      <c r="A68" s="2" t="s">
        <v>179</v>
      </c>
      <c r="B68" s="1" t="s">
        <v>38</v>
      </c>
      <c r="C68" s="1" t="s">
        <v>180</v>
      </c>
      <c r="D68" t="s">
        <v>181</v>
      </c>
      <c r="E68" t="s">
        <v>145</v>
      </c>
      <c r="F68">
        <v>23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21</v>
      </c>
      <c r="AE68">
        <f>G68*AG68</f>
        <v>0</v>
      </c>
      <c r="AF68">
        <f>G68*(1-AG68)</f>
        <v>0</v>
      </c>
      <c r="AG68">
        <v>1</v>
      </c>
      <c r="AM68">
        <f>F68*AE68</f>
        <v>0</v>
      </c>
      <c r="AN68">
        <f>F68*AF68</f>
        <v>0</v>
      </c>
      <c r="AO68" t="s">
        <v>140</v>
      </c>
      <c r="AP68" t="s">
        <v>119</v>
      </c>
      <c r="AQ68" s="11" t="s">
        <v>49</v>
      </c>
    </row>
    <row r="69" spans="1:43" ht="38.25" customHeight="1" x14ac:dyDescent="0.25">
      <c r="C69" s="12" t="s">
        <v>53</v>
      </c>
      <c r="D69" s="37" t="s">
        <v>182</v>
      </c>
      <c r="E69" s="37"/>
      <c r="F69" s="37"/>
      <c r="G69" s="37"/>
      <c r="H69" s="37"/>
      <c r="I69" s="37"/>
      <c r="J69" s="37"/>
      <c r="K69" s="37"/>
      <c r="L69" s="37"/>
      <c r="M69" s="37"/>
    </row>
    <row r="70" spans="1:43" x14ac:dyDescent="0.25">
      <c r="A70" s="13"/>
      <c r="B70" s="14" t="s">
        <v>38</v>
      </c>
      <c r="C70" s="14"/>
      <c r="D70" s="11" t="s">
        <v>183</v>
      </c>
      <c r="E70" s="11"/>
      <c r="F70" s="11"/>
      <c r="G70" s="11"/>
      <c r="H70" s="11">
        <f>SUM(H71:H99)</f>
        <v>0</v>
      </c>
      <c r="I70" s="11">
        <f>SUM(I71:I99)</f>
        <v>0</v>
      </c>
      <c r="J70" s="11">
        <f>H70+I70</f>
        <v>0</v>
      </c>
      <c r="K70" s="11"/>
      <c r="L70" s="11">
        <f>SUM(L71:L99)</f>
        <v>8.1131600000000012E-2</v>
      </c>
      <c r="M70" s="11"/>
      <c r="P70" s="11">
        <f>IF(Q70="PR",J70,SUM(O71:O99))</f>
        <v>0</v>
      </c>
      <c r="Q70" s="11" t="s">
        <v>184</v>
      </c>
      <c r="R70" s="11">
        <f>IF(Q70="HS",H70,0)</f>
        <v>0</v>
      </c>
      <c r="S70" s="11">
        <f>IF(Q70="HS",I70-P70,0)</f>
        <v>0</v>
      </c>
      <c r="T70" s="11">
        <f>IF(Q70="PS",H70,0)</f>
        <v>0</v>
      </c>
      <c r="U70" s="11">
        <f>IF(Q70="PS",I70-P70,0)</f>
        <v>0</v>
      </c>
      <c r="V70" s="11">
        <f>IF(Q70="MP",H70,0)</f>
        <v>0</v>
      </c>
      <c r="W70" s="11">
        <f>IF(Q70="MP",I70-P70,0)</f>
        <v>0</v>
      </c>
      <c r="X70" s="11">
        <f>IF(Q70="OM",H70,0)</f>
        <v>0</v>
      </c>
      <c r="Y70" s="11" t="s">
        <v>185</v>
      </c>
      <c r="AI70">
        <f>SUM(Z71:Z99)</f>
        <v>0</v>
      </c>
      <c r="AJ70">
        <f>SUM(AA71:AA99)</f>
        <v>0</v>
      </c>
      <c r="AK70">
        <f>SUM(AB71:AB99)</f>
        <v>0</v>
      </c>
    </row>
    <row r="71" spans="1:43" x14ac:dyDescent="0.25">
      <c r="A71" s="2" t="s">
        <v>186</v>
      </c>
      <c r="B71" s="1" t="s">
        <v>38</v>
      </c>
      <c r="C71" s="1" t="s">
        <v>187</v>
      </c>
      <c r="D71" t="s">
        <v>188</v>
      </c>
      <c r="E71" t="s">
        <v>189</v>
      </c>
      <c r="F71">
        <v>80.900000000000006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1E-3</v>
      </c>
      <c r="L71">
        <f>F71*K71</f>
        <v>8.0900000000000014E-2</v>
      </c>
      <c r="M71" t="s">
        <v>46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21</v>
      </c>
      <c r="AE71">
        <f>G71*AG71</f>
        <v>0</v>
      </c>
      <c r="AF71">
        <f>G71*(1-AG71)</f>
        <v>0</v>
      </c>
      <c r="AG71">
        <v>1</v>
      </c>
      <c r="AM71">
        <f>F71*AE71</f>
        <v>0</v>
      </c>
      <c r="AN71">
        <f>F71*AF71</f>
        <v>0</v>
      </c>
      <c r="AO71" t="s">
        <v>190</v>
      </c>
      <c r="AP71" t="s">
        <v>191</v>
      </c>
      <c r="AQ71" s="11" t="s">
        <v>49</v>
      </c>
    </row>
    <row r="72" spans="1:43" ht="25.5" customHeight="1" x14ac:dyDescent="0.25">
      <c r="C72" s="12" t="s">
        <v>192</v>
      </c>
      <c r="D72" s="37" t="s">
        <v>193</v>
      </c>
      <c r="E72" s="37"/>
      <c r="F72" s="37"/>
      <c r="G72" s="37"/>
      <c r="H72" s="37"/>
      <c r="I72" s="37"/>
      <c r="J72" s="37"/>
      <c r="K72" s="37"/>
      <c r="L72" s="37"/>
      <c r="M72" s="37"/>
    </row>
    <row r="73" spans="1:43" ht="12.75" customHeight="1" x14ac:dyDescent="0.25">
      <c r="C73" s="12" t="s">
        <v>53</v>
      </c>
      <c r="D73" s="37" t="s">
        <v>194</v>
      </c>
      <c r="E73" s="37"/>
      <c r="F73" s="37"/>
      <c r="G73" s="37"/>
      <c r="H73" s="37"/>
      <c r="I73" s="37"/>
      <c r="J73" s="37"/>
      <c r="K73" s="37"/>
      <c r="L73" s="37"/>
      <c r="M73" s="37"/>
    </row>
    <row r="74" spans="1:43" x14ac:dyDescent="0.25">
      <c r="A74" s="2" t="s">
        <v>195</v>
      </c>
      <c r="B74" s="1" t="s">
        <v>38</v>
      </c>
      <c r="C74" s="1" t="s">
        <v>196</v>
      </c>
      <c r="D74" t="s">
        <v>197</v>
      </c>
      <c r="E74" t="s">
        <v>198</v>
      </c>
      <c r="F74">
        <v>0.2316</v>
      </c>
      <c r="G74">
        <v>0</v>
      </c>
      <c r="H74">
        <f>F74*AE74</f>
        <v>0</v>
      </c>
      <c r="I74">
        <f>J74-H74</f>
        <v>0</v>
      </c>
      <c r="J74">
        <f>F74*G74</f>
        <v>0</v>
      </c>
      <c r="K74">
        <v>1E-3</v>
      </c>
      <c r="L74">
        <f>F74*K74</f>
        <v>2.3159999999999999E-4</v>
      </c>
      <c r="M74" t="s">
        <v>46</v>
      </c>
      <c r="N74">
        <v>1</v>
      </c>
      <c r="O74">
        <f>IF(N74=5,I74,0)</f>
        <v>0</v>
      </c>
      <c r="Z74">
        <f>IF(AD74=0,J74,0)</f>
        <v>0</v>
      </c>
      <c r="AA74">
        <f>IF(AD74=15,J74,0)</f>
        <v>0</v>
      </c>
      <c r="AB74">
        <f>IF(AD74=21,J74,0)</f>
        <v>0</v>
      </c>
      <c r="AD74">
        <v>21</v>
      </c>
      <c r="AE74">
        <f>G74*AG74</f>
        <v>0</v>
      </c>
      <c r="AF74">
        <f>G74*(1-AG74)</f>
        <v>0</v>
      </c>
      <c r="AG74">
        <v>1</v>
      </c>
      <c r="AM74">
        <f>F74*AE74</f>
        <v>0</v>
      </c>
      <c r="AN74">
        <f>F74*AF74</f>
        <v>0</v>
      </c>
      <c r="AO74" t="s">
        <v>190</v>
      </c>
      <c r="AP74" t="s">
        <v>191</v>
      </c>
      <c r="AQ74" s="11" t="s">
        <v>49</v>
      </c>
    </row>
    <row r="75" spans="1:43" ht="12.75" customHeight="1" x14ac:dyDescent="0.25">
      <c r="C75" s="12" t="s">
        <v>53</v>
      </c>
      <c r="D75" s="37" t="s">
        <v>199</v>
      </c>
      <c r="E75" s="37"/>
      <c r="F75" s="37"/>
      <c r="G75" s="37"/>
      <c r="H75" s="37"/>
      <c r="I75" s="37"/>
      <c r="J75" s="37"/>
      <c r="K75" s="37"/>
      <c r="L75" s="37"/>
      <c r="M75" s="37"/>
    </row>
    <row r="76" spans="1:43" x14ac:dyDescent="0.25">
      <c r="A76" s="2" t="s">
        <v>200</v>
      </c>
      <c r="B76" s="1" t="s">
        <v>38</v>
      </c>
      <c r="C76" s="1" t="s">
        <v>201</v>
      </c>
      <c r="D76" t="s">
        <v>202</v>
      </c>
      <c r="E76" t="s">
        <v>145</v>
      </c>
      <c r="F76">
        <v>125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0</v>
      </c>
      <c r="L76">
        <f>F76*K76</f>
        <v>0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21</v>
      </c>
      <c r="AE76">
        <f>G76*AG76</f>
        <v>0</v>
      </c>
      <c r="AF76">
        <f>G76*(1-AG76)</f>
        <v>0</v>
      </c>
      <c r="AG76">
        <v>1</v>
      </c>
      <c r="AM76">
        <f>F76*AE76</f>
        <v>0</v>
      </c>
      <c r="AN76">
        <f>F76*AF76</f>
        <v>0</v>
      </c>
      <c r="AO76" t="s">
        <v>190</v>
      </c>
      <c r="AP76" t="s">
        <v>191</v>
      </c>
      <c r="AQ76" s="11" t="s">
        <v>49</v>
      </c>
    </row>
    <row r="77" spans="1:43" x14ac:dyDescent="0.25">
      <c r="A77" s="2" t="s">
        <v>203</v>
      </c>
      <c r="B77" s="1" t="s">
        <v>38</v>
      </c>
      <c r="C77" s="1" t="s">
        <v>204</v>
      </c>
      <c r="D77" t="s">
        <v>205</v>
      </c>
      <c r="E77" t="s">
        <v>145</v>
      </c>
      <c r="F77">
        <v>135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0</v>
      </c>
      <c r="L77">
        <f>F77*K77</f>
        <v>0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21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190</v>
      </c>
      <c r="AP77" t="s">
        <v>191</v>
      </c>
      <c r="AQ77" s="11" t="s">
        <v>49</v>
      </c>
    </row>
    <row r="78" spans="1:43" x14ac:dyDescent="0.25">
      <c r="A78" s="2" t="s">
        <v>206</v>
      </c>
      <c r="B78" s="1" t="s">
        <v>38</v>
      </c>
      <c r="C78" s="1" t="s">
        <v>207</v>
      </c>
      <c r="D78" t="s">
        <v>208</v>
      </c>
      <c r="E78" t="s">
        <v>145</v>
      </c>
      <c r="F78">
        <v>395</v>
      </c>
      <c r="G78">
        <v>0</v>
      </c>
      <c r="H78">
        <f>F78*AE78</f>
        <v>0</v>
      </c>
      <c r="I78">
        <f>J78-H78</f>
        <v>0</v>
      </c>
      <c r="J78">
        <f>F78*G78</f>
        <v>0</v>
      </c>
      <c r="K78">
        <v>0</v>
      </c>
      <c r="L78">
        <f>F78*K78</f>
        <v>0</v>
      </c>
      <c r="N78">
        <v>1</v>
      </c>
      <c r="O78">
        <f>IF(N78=5,I78,0)</f>
        <v>0</v>
      </c>
      <c r="Z78">
        <f>IF(AD78=0,J78,0)</f>
        <v>0</v>
      </c>
      <c r="AA78">
        <f>IF(AD78=15,J78,0)</f>
        <v>0</v>
      </c>
      <c r="AB78">
        <f>IF(AD78=21,J78,0)</f>
        <v>0</v>
      </c>
      <c r="AD78">
        <v>21</v>
      </c>
      <c r="AE78">
        <f>G78*AG78</f>
        <v>0</v>
      </c>
      <c r="AF78">
        <f>G78*(1-AG78)</f>
        <v>0</v>
      </c>
      <c r="AG78">
        <v>1</v>
      </c>
      <c r="AM78">
        <f>F78*AE78</f>
        <v>0</v>
      </c>
      <c r="AN78">
        <f>F78*AF78</f>
        <v>0</v>
      </c>
      <c r="AO78" t="s">
        <v>190</v>
      </c>
      <c r="AP78" t="s">
        <v>191</v>
      </c>
      <c r="AQ78" s="11" t="s">
        <v>49</v>
      </c>
    </row>
    <row r="79" spans="1:43" x14ac:dyDescent="0.25">
      <c r="A79" s="2" t="s">
        <v>209</v>
      </c>
      <c r="B79" s="1" t="s">
        <v>38</v>
      </c>
      <c r="C79" s="1" t="s">
        <v>210</v>
      </c>
      <c r="D79" t="s">
        <v>211</v>
      </c>
      <c r="E79" t="s">
        <v>145</v>
      </c>
      <c r="F79">
        <v>70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0</v>
      </c>
      <c r="L79">
        <f>F79*K79</f>
        <v>0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21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190</v>
      </c>
      <c r="AP79" t="s">
        <v>191</v>
      </c>
      <c r="AQ79" s="11" t="s">
        <v>49</v>
      </c>
    </row>
    <row r="80" spans="1:43" x14ac:dyDescent="0.25">
      <c r="A80" s="2" t="s">
        <v>212</v>
      </c>
      <c r="B80" s="1" t="s">
        <v>38</v>
      </c>
      <c r="C80" s="1" t="s">
        <v>213</v>
      </c>
      <c r="D80" t="s">
        <v>214</v>
      </c>
      <c r="E80" t="s">
        <v>145</v>
      </c>
      <c r="F80">
        <v>1519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0</v>
      </c>
      <c r="L80">
        <f>F80*K80</f>
        <v>0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21</v>
      </c>
      <c r="AE80">
        <f>G80*AG80</f>
        <v>0</v>
      </c>
      <c r="AF80">
        <f>G80*(1-AG80)</f>
        <v>0</v>
      </c>
      <c r="AG80">
        <v>1</v>
      </c>
      <c r="AM80">
        <f>F80*AE80</f>
        <v>0</v>
      </c>
      <c r="AN80">
        <f>F80*AF80</f>
        <v>0</v>
      </c>
      <c r="AO80" t="s">
        <v>190</v>
      </c>
      <c r="AP80" t="s">
        <v>191</v>
      </c>
      <c r="AQ80" s="11" t="s">
        <v>49</v>
      </c>
    </row>
    <row r="81" spans="1:43" ht="12.75" customHeight="1" x14ac:dyDescent="0.25">
      <c r="C81" s="12" t="s">
        <v>53</v>
      </c>
      <c r="D81" s="37" t="s">
        <v>215</v>
      </c>
      <c r="E81" s="37"/>
      <c r="F81" s="37"/>
      <c r="G81" s="37"/>
      <c r="H81" s="37"/>
      <c r="I81" s="37"/>
      <c r="J81" s="37"/>
      <c r="K81" s="37"/>
      <c r="L81" s="37"/>
      <c r="M81" s="37"/>
    </row>
    <row r="82" spans="1:43" x14ac:dyDescent="0.25">
      <c r="A82" s="2" t="s">
        <v>216</v>
      </c>
      <c r="B82" s="1" t="s">
        <v>38</v>
      </c>
      <c r="C82" s="1" t="s">
        <v>217</v>
      </c>
      <c r="D82" t="s">
        <v>218</v>
      </c>
      <c r="E82" t="s">
        <v>145</v>
      </c>
      <c r="F82">
        <v>57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0</v>
      </c>
      <c r="L82">
        <f>F82*K82</f>
        <v>0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21</v>
      </c>
      <c r="AE82">
        <f>G82*AG82</f>
        <v>0</v>
      </c>
      <c r="AF82">
        <f>G82*(1-AG82)</f>
        <v>0</v>
      </c>
      <c r="AG82">
        <v>1</v>
      </c>
      <c r="AM82">
        <f>F82*AE82</f>
        <v>0</v>
      </c>
      <c r="AN82">
        <f>F82*AF82</f>
        <v>0</v>
      </c>
      <c r="AO82" t="s">
        <v>190</v>
      </c>
      <c r="AP82" t="s">
        <v>191</v>
      </c>
      <c r="AQ82" s="11" t="s">
        <v>49</v>
      </c>
    </row>
    <row r="83" spans="1:43" ht="12.75" customHeight="1" x14ac:dyDescent="0.25">
      <c r="C83" s="12" t="s">
        <v>53</v>
      </c>
      <c r="D83" s="37" t="s">
        <v>219</v>
      </c>
      <c r="E83" s="37"/>
      <c r="F83" s="37"/>
      <c r="G83" s="37"/>
      <c r="H83" s="37"/>
      <c r="I83" s="37"/>
      <c r="J83" s="37"/>
      <c r="K83" s="37"/>
      <c r="L83" s="37"/>
      <c r="M83" s="37"/>
    </row>
    <row r="84" spans="1:43" x14ac:dyDescent="0.25">
      <c r="A84" s="2" t="s">
        <v>220</v>
      </c>
      <c r="B84" s="1" t="s">
        <v>38</v>
      </c>
      <c r="C84" s="1" t="s">
        <v>221</v>
      </c>
      <c r="D84" t="s">
        <v>222</v>
      </c>
      <c r="E84" t="s">
        <v>145</v>
      </c>
      <c r="F84">
        <v>51</v>
      </c>
      <c r="G84">
        <v>0</v>
      </c>
      <c r="H84">
        <f>F84*AE84</f>
        <v>0</v>
      </c>
      <c r="I84">
        <f>J84-H84</f>
        <v>0</v>
      </c>
      <c r="J84">
        <f>F84*G84</f>
        <v>0</v>
      </c>
      <c r="K84">
        <v>0</v>
      </c>
      <c r="L84">
        <f>F84*K84</f>
        <v>0</v>
      </c>
      <c r="N84">
        <v>1</v>
      </c>
      <c r="O84">
        <f>IF(N84=5,I84,0)</f>
        <v>0</v>
      </c>
      <c r="Z84">
        <f>IF(AD84=0,J84,0)</f>
        <v>0</v>
      </c>
      <c r="AA84">
        <f>IF(AD84=15,J84,0)</f>
        <v>0</v>
      </c>
      <c r="AB84">
        <f>IF(AD84=21,J84,0)</f>
        <v>0</v>
      </c>
      <c r="AD84">
        <v>21</v>
      </c>
      <c r="AE84">
        <f>G84*AG84</f>
        <v>0</v>
      </c>
      <c r="AF84">
        <f>G84*(1-AG84)</f>
        <v>0</v>
      </c>
      <c r="AG84">
        <v>1</v>
      </c>
      <c r="AM84">
        <f>F84*AE84</f>
        <v>0</v>
      </c>
      <c r="AN84">
        <f>F84*AF84</f>
        <v>0</v>
      </c>
      <c r="AO84" t="s">
        <v>190</v>
      </c>
      <c r="AP84" t="s">
        <v>191</v>
      </c>
      <c r="AQ84" s="11" t="s">
        <v>49</v>
      </c>
    </row>
    <row r="85" spans="1:43" ht="12.75" customHeight="1" x14ac:dyDescent="0.25">
      <c r="C85" s="12" t="s">
        <v>53</v>
      </c>
      <c r="D85" s="37" t="s">
        <v>223</v>
      </c>
      <c r="E85" s="37"/>
      <c r="F85" s="37"/>
      <c r="G85" s="37"/>
      <c r="H85" s="37"/>
      <c r="I85" s="37"/>
      <c r="J85" s="37"/>
      <c r="K85" s="37"/>
      <c r="L85" s="37"/>
      <c r="M85" s="37"/>
    </row>
    <row r="86" spans="1:43" x14ac:dyDescent="0.25">
      <c r="A86" s="2" t="s">
        <v>224</v>
      </c>
      <c r="B86" s="1" t="s">
        <v>38</v>
      </c>
      <c r="C86" s="1" t="s">
        <v>225</v>
      </c>
      <c r="D86" t="s">
        <v>226</v>
      </c>
      <c r="E86" t="s">
        <v>145</v>
      </c>
      <c r="F86">
        <v>23</v>
      </c>
      <c r="G86">
        <v>0</v>
      </c>
      <c r="H86">
        <f>F86*AE86</f>
        <v>0</v>
      </c>
      <c r="I86">
        <f>J86-H86</f>
        <v>0</v>
      </c>
      <c r="J86">
        <f>F86*G86</f>
        <v>0</v>
      </c>
      <c r="K86">
        <v>0</v>
      </c>
      <c r="L86">
        <f>F86*K86</f>
        <v>0</v>
      </c>
      <c r="N86">
        <v>1</v>
      </c>
      <c r="O86">
        <f>IF(N86=5,I86,0)</f>
        <v>0</v>
      </c>
      <c r="Z86">
        <f>IF(AD86=0,J86,0)</f>
        <v>0</v>
      </c>
      <c r="AA86">
        <f>IF(AD86=15,J86,0)</f>
        <v>0</v>
      </c>
      <c r="AB86">
        <f>IF(AD86=21,J86,0)</f>
        <v>0</v>
      </c>
      <c r="AD86">
        <v>21</v>
      </c>
      <c r="AE86">
        <f>G86*AG86</f>
        <v>0</v>
      </c>
      <c r="AF86">
        <f>G86*(1-AG86)</f>
        <v>0</v>
      </c>
      <c r="AG86">
        <v>1</v>
      </c>
      <c r="AM86">
        <f>F86*AE86</f>
        <v>0</v>
      </c>
      <c r="AN86">
        <f>F86*AF86</f>
        <v>0</v>
      </c>
      <c r="AO86" t="s">
        <v>190</v>
      </c>
      <c r="AP86" t="s">
        <v>191</v>
      </c>
      <c r="AQ86" s="11" t="s">
        <v>49</v>
      </c>
    </row>
    <row r="87" spans="1:43" ht="12.75" customHeight="1" x14ac:dyDescent="0.25">
      <c r="C87" s="12" t="s">
        <v>53</v>
      </c>
      <c r="D87" s="37" t="s">
        <v>227</v>
      </c>
      <c r="E87" s="37"/>
      <c r="F87" s="37"/>
      <c r="G87" s="37"/>
      <c r="H87" s="37"/>
      <c r="I87" s="37"/>
      <c r="J87" s="37"/>
      <c r="K87" s="37"/>
      <c r="L87" s="37"/>
      <c r="M87" s="37"/>
    </row>
    <row r="88" spans="1:43" x14ac:dyDescent="0.25">
      <c r="A88" s="2" t="s">
        <v>228</v>
      </c>
      <c r="B88" s="1" t="s">
        <v>38</v>
      </c>
      <c r="C88" s="1" t="s">
        <v>229</v>
      </c>
      <c r="D88" t="s">
        <v>230</v>
      </c>
      <c r="E88" t="s">
        <v>145</v>
      </c>
      <c r="F88">
        <v>15</v>
      </c>
      <c r="G88">
        <v>0</v>
      </c>
      <c r="H88">
        <f>F88*AE88</f>
        <v>0</v>
      </c>
      <c r="I88">
        <f>J88-H88</f>
        <v>0</v>
      </c>
      <c r="J88">
        <f>F88*G88</f>
        <v>0</v>
      </c>
      <c r="K88">
        <v>0</v>
      </c>
      <c r="L88">
        <f>F88*K88</f>
        <v>0</v>
      </c>
      <c r="N88">
        <v>1</v>
      </c>
      <c r="O88">
        <f>IF(N88=5,I88,0)</f>
        <v>0</v>
      </c>
      <c r="Z88">
        <f>IF(AD88=0,J88,0)</f>
        <v>0</v>
      </c>
      <c r="AA88">
        <f>IF(AD88=15,J88,0)</f>
        <v>0</v>
      </c>
      <c r="AB88">
        <f>IF(AD88=21,J88,0)</f>
        <v>0</v>
      </c>
      <c r="AD88">
        <v>21</v>
      </c>
      <c r="AE88">
        <f>G88*AG88</f>
        <v>0</v>
      </c>
      <c r="AF88">
        <f>G88*(1-AG88)</f>
        <v>0</v>
      </c>
      <c r="AG88">
        <v>1</v>
      </c>
      <c r="AM88">
        <f>F88*AE88</f>
        <v>0</v>
      </c>
      <c r="AN88">
        <f>F88*AF88</f>
        <v>0</v>
      </c>
      <c r="AO88" t="s">
        <v>190</v>
      </c>
      <c r="AP88" t="s">
        <v>191</v>
      </c>
      <c r="AQ88" s="11" t="s">
        <v>49</v>
      </c>
    </row>
    <row r="89" spans="1:43" ht="12.75" customHeight="1" x14ac:dyDescent="0.25">
      <c r="C89" s="12" t="s">
        <v>53</v>
      </c>
      <c r="D89" s="37" t="s">
        <v>146</v>
      </c>
      <c r="E89" s="37"/>
      <c r="F89" s="37"/>
      <c r="G89" s="37"/>
      <c r="H89" s="37"/>
      <c r="I89" s="37"/>
      <c r="J89" s="37"/>
      <c r="K89" s="37"/>
      <c r="L89" s="37"/>
      <c r="M89" s="37"/>
    </row>
    <row r="90" spans="1:43" x14ac:dyDescent="0.25">
      <c r="A90" s="2" t="s">
        <v>231</v>
      </c>
      <c r="B90" s="1" t="s">
        <v>38</v>
      </c>
      <c r="C90" s="1" t="s">
        <v>232</v>
      </c>
      <c r="D90" t="s">
        <v>233</v>
      </c>
      <c r="E90" t="s">
        <v>145</v>
      </c>
      <c r="F90">
        <v>23</v>
      </c>
      <c r="G90">
        <v>0</v>
      </c>
      <c r="H90">
        <f t="shared" ref="H90:H99" si="12">F90*AE90</f>
        <v>0</v>
      </c>
      <c r="I90">
        <f t="shared" ref="I90:I99" si="13">J90-H90</f>
        <v>0</v>
      </c>
      <c r="J90">
        <f t="shared" ref="J90:J99" si="14">F90*G90</f>
        <v>0</v>
      </c>
      <c r="K90">
        <v>0</v>
      </c>
      <c r="L90">
        <f t="shared" ref="L90:L99" si="15">F90*K90</f>
        <v>0</v>
      </c>
      <c r="N90">
        <v>1</v>
      </c>
      <c r="O90">
        <f t="shared" ref="O90:O99" si="16">IF(N90=5,I90,0)</f>
        <v>0</v>
      </c>
      <c r="Z90">
        <f t="shared" ref="Z90:Z99" si="17">IF(AD90=0,J90,0)</f>
        <v>0</v>
      </c>
      <c r="AA90">
        <f t="shared" ref="AA90:AA99" si="18">IF(AD90=15,J90,0)</f>
        <v>0</v>
      </c>
      <c r="AB90">
        <f t="shared" ref="AB90:AB99" si="19">IF(AD90=21,J90,0)</f>
        <v>0</v>
      </c>
      <c r="AD90">
        <v>21</v>
      </c>
      <c r="AE90">
        <f t="shared" ref="AE90:AE99" si="20">G90*AG90</f>
        <v>0</v>
      </c>
      <c r="AF90">
        <f t="shared" ref="AF90:AF99" si="21">G90*(1-AG90)</f>
        <v>0</v>
      </c>
      <c r="AG90">
        <v>1</v>
      </c>
      <c r="AM90">
        <f t="shared" ref="AM90:AM99" si="22">F90*AE90</f>
        <v>0</v>
      </c>
      <c r="AN90">
        <f t="shared" ref="AN90:AN99" si="23">F90*AF90</f>
        <v>0</v>
      </c>
      <c r="AO90" t="s">
        <v>190</v>
      </c>
      <c r="AP90" t="s">
        <v>191</v>
      </c>
      <c r="AQ90" s="11" t="s">
        <v>49</v>
      </c>
    </row>
    <row r="91" spans="1:43" x14ac:dyDescent="0.25">
      <c r="A91" s="2" t="s">
        <v>234</v>
      </c>
      <c r="B91" s="1" t="s">
        <v>38</v>
      </c>
      <c r="C91" s="1" t="s">
        <v>235</v>
      </c>
      <c r="D91" t="s">
        <v>236</v>
      </c>
      <c r="E91" t="s">
        <v>160</v>
      </c>
      <c r="F91">
        <v>60.2</v>
      </c>
      <c r="G91">
        <v>0</v>
      </c>
      <c r="H91">
        <f t="shared" si="12"/>
        <v>0</v>
      </c>
      <c r="I91">
        <f t="shared" si="13"/>
        <v>0</v>
      </c>
      <c r="J91">
        <f t="shared" si="14"/>
        <v>0</v>
      </c>
      <c r="K91">
        <v>0</v>
      </c>
      <c r="L91">
        <f t="shared" si="15"/>
        <v>0</v>
      </c>
      <c r="N91">
        <v>1</v>
      </c>
      <c r="O91">
        <f t="shared" si="16"/>
        <v>0</v>
      </c>
      <c r="Z91">
        <f t="shared" si="17"/>
        <v>0</v>
      </c>
      <c r="AA91">
        <f t="shared" si="18"/>
        <v>0</v>
      </c>
      <c r="AB91">
        <f t="shared" si="19"/>
        <v>0</v>
      </c>
      <c r="AD91">
        <v>21</v>
      </c>
      <c r="AE91">
        <f t="shared" si="20"/>
        <v>0</v>
      </c>
      <c r="AF91">
        <f t="shared" si="21"/>
        <v>0</v>
      </c>
      <c r="AG91">
        <v>1</v>
      </c>
      <c r="AM91">
        <f t="shared" si="22"/>
        <v>0</v>
      </c>
      <c r="AN91">
        <f t="shared" si="23"/>
        <v>0</v>
      </c>
      <c r="AO91" t="s">
        <v>190</v>
      </c>
      <c r="AP91" t="s">
        <v>191</v>
      </c>
      <c r="AQ91" s="11" t="s">
        <v>49</v>
      </c>
    </row>
    <row r="92" spans="1:43" x14ac:dyDescent="0.25">
      <c r="A92" s="2" t="s">
        <v>237</v>
      </c>
      <c r="B92" s="1" t="s">
        <v>38</v>
      </c>
      <c r="C92" s="1" t="s">
        <v>238</v>
      </c>
      <c r="D92" t="s">
        <v>239</v>
      </c>
      <c r="E92" t="s">
        <v>65</v>
      </c>
      <c r="F92">
        <v>366</v>
      </c>
      <c r="G92">
        <v>0</v>
      </c>
      <c r="H92">
        <f t="shared" si="12"/>
        <v>0</v>
      </c>
      <c r="I92">
        <f t="shared" si="13"/>
        <v>0</v>
      </c>
      <c r="J92">
        <f t="shared" si="14"/>
        <v>0</v>
      </c>
      <c r="K92">
        <v>0</v>
      </c>
      <c r="L92">
        <f t="shared" si="15"/>
        <v>0</v>
      </c>
      <c r="N92">
        <v>1</v>
      </c>
      <c r="O92">
        <f t="shared" si="16"/>
        <v>0</v>
      </c>
      <c r="Z92">
        <f t="shared" si="17"/>
        <v>0</v>
      </c>
      <c r="AA92">
        <f t="shared" si="18"/>
        <v>0</v>
      </c>
      <c r="AB92">
        <f t="shared" si="19"/>
        <v>0</v>
      </c>
      <c r="AD92">
        <v>21</v>
      </c>
      <c r="AE92">
        <f t="shared" si="20"/>
        <v>0</v>
      </c>
      <c r="AF92">
        <f t="shared" si="21"/>
        <v>0</v>
      </c>
      <c r="AG92">
        <v>1</v>
      </c>
      <c r="AM92">
        <f t="shared" si="22"/>
        <v>0</v>
      </c>
      <c r="AN92">
        <f t="shared" si="23"/>
        <v>0</v>
      </c>
      <c r="AO92" t="s">
        <v>190</v>
      </c>
      <c r="AP92" t="s">
        <v>191</v>
      </c>
      <c r="AQ92" s="11" t="s">
        <v>49</v>
      </c>
    </row>
    <row r="93" spans="1:43" x14ac:dyDescent="0.25">
      <c r="A93" s="2" t="s">
        <v>240</v>
      </c>
      <c r="B93" s="1" t="s">
        <v>38</v>
      </c>
      <c r="C93" s="1" t="s">
        <v>241</v>
      </c>
      <c r="D93" t="s">
        <v>242</v>
      </c>
      <c r="E93" t="s">
        <v>170</v>
      </c>
      <c r="F93">
        <v>600</v>
      </c>
      <c r="G93">
        <v>0</v>
      </c>
      <c r="H93">
        <f t="shared" si="12"/>
        <v>0</v>
      </c>
      <c r="I93">
        <f t="shared" si="13"/>
        <v>0</v>
      </c>
      <c r="J93">
        <f t="shared" si="14"/>
        <v>0</v>
      </c>
      <c r="K93">
        <v>0</v>
      </c>
      <c r="L93">
        <f t="shared" si="15"/>
        <v>0</v>
      </c>
      <c r="N93">
        <v>1</v>
      </c>
      <c r="O93">
        <f t="shared" si="16"/>
        <v>0</v>
      </c>
      <c r="Z93">
        <f t="shared" si="17"/>
        <v>0</v>
      </c>
      <c r="AA93">
        <f t="shared" si="18"/>
        <v>0</v>
      </c>
      <c r="AB93">
        <f t="shared" si="19"/>
        <v>0</v>
      </c>
      <c r="AD93">
        <v>21</v>
      </c>
      <c r="AE93">
        <f t="shared" si="20"/>
        <v>0</v>
      </c>
      <c r="AF93">
        <f t="shared" si="21"/>
        <v>0</v>
      </c>
      <c r="AG93">
        <v>1</v>
      </c>
      <c r="AM93">
        <f t="shared" si="22"/>
        <v>0</v>
      </c>
      <c r="AN93">
        <f t="shared" si="23"/>
        <v>0</v>
      </c>
      <c r="AO93" t="s">
        <v>190</v>
      </c>
      <c r="AP93" t="s">
        <v>191</v>
      </c>
      <c r="AQ93" s="11" t="s">
        <v>49</v>
      </c>
    </row>
    <row r="94" spans="1:43" x14ac:dyDescent="0.25">
      <c r="A94" s="2" t="s">
        <v>243</v>
      </c>
      <c r="B94" s="1" t="s">
        <v>38</v>
      </c>
      <c r="C94" s="1" t="s">
        <v>244</v>
      </c>
      <c r="D94" t="s">
        <v>245</v>
      </c>
      <c r="E94" t="s">
        <v>145</v>
      </c>
      <c r="F94">
        <v>2</v>
      </c>
      <c r="G94">
        <v>0</v>
      </c>
      <c r="H94">
        <f t="shared" si="12"/>
        <v>0</v>
      </c>
      <c r="I94">
        <f t="shared" si="13"/>
        <v>0</v>
      </c>
      <c r="J94">
        <f t="shared" si="14"/>
        <v>0</v>
      </c>
      <c r="K94">
        <v>0</v>
      </c>
      <c r="L94">
        <f t="shared" si="15"/>
        <v>0</v>
      </c>
      <c r="N94">
        <v>1</v>
      </c>
      <c r="O94">
        <f t="shared" si="16"/>
        <v>0</v>
      </c>
      <c r="Z94">
        <f t="shared" si="17"/>
        <v>0</v>
      </c>
      <c r="AA94">
        <f t="shared" si="18"/>
        <v>0</v>
      </c>
      <c r="AB94">
        <f t="shared" si="19"/>
        <v>0</v>
      </c>
      <c r="AD94">
        <v>21</v>
      </c>
      <c r="AE94">
        <f t="shared" si="20"/>
        <v>0</v>
      </c>
      <c r="AF94">
        <f t="shared" si="21"/>
        <v>0</v>
      </c>
      <c r="AG94">
        <v>1</v>
      </c>
      <c r="AM94">
        <f t="shared" si="22"/>
        <v>0</v>
      </c>
      <c r="AN94">
        <f t="shared" si="23"/>
        <v>0</v>
      </c>
      <c r="AO94" t="s">
        <v>190</v>
      </c>
      <c r="AP94" t="s">
        <v>191</v>
      </c>
      <c r="AQ94" s="11" t="s">
        <v>49</v>
      </c>
    </row>
    <row r="95" spans="1:43" x14ac:dyDescent="0.25">
      <c r="A95" s="2" t="s">
        <v>246</v>
      </c>
      <c r="B95" s="1" t="s">
        <v>38</v>
      </c>
      <c r="C95" s="1" t="s">
        <v>247</v>
      </c>
      <c r="D95" t="s">
        <v>248</v>
      </c>
      <c r="E95" t="s">
        <v>145</v>
      </c>
      <c r="F95">
        <v>10</v>
      </c>
      <c r="G95">
        <v>0</v>
      </c>
      <c r="H95">
        <f t="shared" si="12"/>
        <v>0</v>
      </c>
      <c r="I95">
        <f t="shared" si="13"/>
        <v>0</v>
      </c>
      <c r="J95">
        <f t="shared" si="14"/>
        <v>0</v>
      </c>
      <c r="K95">
        <v>0</v>
      </c>
      <c r="L95">
        <f t="shared" si="15"/>
        <v>0</v>
      </c>
      <c r="N95">
        <v>1</v>
      </c>
      <c r="O95">
        <f t="shared" si="16"/>
        <v>0</v>
      </c>
      <c r="Z95">
        <f t="shared" si="17"/>
        <v>0</v>
      </c>
      <c r="AA95">
        <f t="shared" si="18"/>
        <v>0</v>
      </c>
      <c r="AB95">
        <f t="shared" si="19"/>
        <v>0</v>
      </c>
      <c r="AD95">
        <v>21</v>
      </c>
      <c r="AE95">
        <f t="shared" si="20"/>
        <v>0</v>
      </c>
      <c r="AF95">
        <f t="shared" si="21"/>
        <v>0</v>
      </c>
      <c r="AG95">
        <v>1</v>
      </c>
      <c r="AM95">
        <f t="shared" si="22"/>
        <v>0</v>
      </c>
      <c r="AN95">
        <f t="shared" si="23"/>
        <v>0</v>
      </c>
      <c r="AO95" t="s">
        <v>190</v>
      </c>
      <c r="AP95" t="s">
        <v>191</v>
      </c>
      <c r="AQ95" s="11" t="s">
        <v>49</v>
      </c>
    </row>
    <row r="96" spans="1:43" x14ac:dyDescent="0.25">
      <c r="A96" s="2" t="s">
        <v>249</v>
      </c>
      <c r="B96" s="1" t="s">
        <v>38</v>
      </c>
      <c r="C96" s="1" t="s">
        <v>250</v>
      </c>
      <c r="D96" t="s">
        <v>251</v>
      </c>
      <c r="E96" t="s">
        <v>145</v>
      </c>
      <c r="F96">
        <v>3</v>
      </c>
      <c r="G96">
        <v>0</v>
      </c>
      <c r="H96">
        <f t="shared" si="12"/>
        <v>0</v>
      </c>
      <c r="I96">
        <f t="shared" si="13"/>
        <v>0</v>
      </c>
      <c r="J96">
        <f t="shared" si="14"/>
        <v>0</v>
      </c>
      <c r="K96">
        <v>0</v>
      </c>
      <c r="L96">
        <f t="shared" si="15"/>
        <v>0</v>
      </c>
      <c r="N96">
        <v>1</v>
      </c>
      <c r="O96">
        <f t="shared" si="16"/>
        <v>0</v>
      </c>
      <c r="Z96">
        <f t="shared" si="17"/>
        <v>0</v>
      </c>
      <c r="AA96">
        <f t="shared" si="18"/>
        <v>0</v>
      </c>
      <c r="AB96">
        <f t="shared" si="19"/>
        <v>0</v>
      </c>
      <c r="AD96">
        <v>21</v>
      </c>
      <c r="AE96">
        <f t="shared" si="20"/>
        <v>0</v>
      </c>
      <c r="AF96">
        <f t="shared" si="21"/>
        <v>0</v>
      </c>
      <c r="AG96">
        <v>1</v>
      </c>
      <c r="AM96">
        <f t="shared" si="22"/>
        <v>0</v>
      </c>
      <c r="AN96">
        <f t="shared" si="23"/>
        <v>0</v>
      </c>
      <c r="AO96" t="s">
        <v>190</v>
      </c>
      <c r="AP96" t="s">
        <v>191</v>
      </c>
      <c r="AQ96" s="11" t="s">
        <v>49</v>
      </c>
    </row>
    <row r="97" spans="1:43" x14ac:dyDescent="0.25">
      <c r="A97" s="2" t="s">
        <v>252</v>
      </c>
      <c r="B97" s="1" t="s">
        <v>38</v>
      </c>
      <c r="C97" s="1" t="s">
        <v>253</v>
      </c>
      <c r="D97" t="s">
        <v>254</v>
      </c>
      <c r="E97" t="s">
        <v>145</v>
      </c>
      <c r="F97">
        <v>3</v>
      </c>
      <c r="G97">
        <v>0</v>
      </c>
      <c r="H97">
        <f t="shared" si="12"/>
        <v>0</v>
      </c>
      <c r="I97">
        <f t="shared" si="13"/>
        <v>0</v>
      </c>
      <c r="J97">
        <f t="shared" si="14"/>
        <v>0</v>
      </c>
      <c r="K97">
        <v>0</v>
      </c>
      <c r="L97">
        <f t="shared" si="15"/>
        <v>0</v>
      </c>
      <c r="N97">
        <v>1</v>
      </c>
      <c r="O97">
        <f t="shared" si="16"/>
        <v>0</v>
      </c>
      <c r="Z97">
        <f t="shared" si="17"/>
        <v>0</v>
      </c>
      <c r="AA97">
        <f t="shared" si="18"/>
        <v>0</v>
      </c>
      <c r="AB97">
        <f t="shared" si="19"/>
        <v>0</v>
      </c>
      <c r="AD97">
        <v>21</v>
      </c>
      <c r="AE97">
        <f t="shared" si="20"/>
        <v>0</v>
      </c>
      <c r="AF97">
        <f t="shared" si="21"/>
        <v>0</v>
      </c>
      <c r="AG97">
        <v>1</v>
      </c>
      <c r="AM97">
        <f t="shared" si="22"/>
        <v>0</v>
      </c>
      <c r="AN97">
        <f t="shared" si="23"/>
        <v>0</v>
      </c>
      <c r="AO97" t="s">
        <v>190</v>
      </c>
      <c r="AP97" t="s">
        <v>191</v>
      </c>
      <c r="AQ97" s="11" t="s">
        <v>49</v>
      </c>
    </row>
    <row r="98" spans="1:43" x14ac:dyDescent="0.25">
      <c r="A98" s="2" t="s">
        <v>255</v>
      </c>
      <c r="B98" s="1" t="s">
        <v>38</v>
      </c>
      <c r="C98" s="1" t="s">
        <v>256</v>
      </c>
      <c r="D98" t="s">
        <v>257</v>
      </c>
      <c r="E98" t="s">
        <v>145</v>
      </c>
      <c r="F98">
        <v>3</v>
      </c>
      <c r="G98">
        <v>0</v>
      </c>
      <c r="H98">
        <f t="shared" si="12"/>
        <v>0</v>
      </c>
      <c r="I98">
        <f t="shared" si="13"/>
        <v>0</v>
      </c>
      <c r="J98">
        <f t="shared" si="14"/>
        <v>0</v>
      </c>
      <c r="K98">
        <v>0</v>
      </c>
      <c r="L98">
        <f t="shared" si="15"/>
        <v>0</v>
      </c>
      <c r="N98">
        <v>1</v>
      </c>
      <c r="O98">
        <f t="shared" si="16"/>
        <v>0</v>
      </c>
      <c r="Z98">
        <f t="shared" si="17"/>
        <v>0</v>
      </c>
      <c r="AA98">
        <f t="shared" si="18"/>
        <v>0</v>
      </c>
      <c r="AB98">
        <f t="shared" si="19"/>
        <v>0</v>
      </c>
      <c r="AD98">
        <v>21</v>
      </c>
      <c r="AE98">
        <f t="shared" si="20"/>
        <v>0</v>
      </c>
      <c r="AF98">
        <f t="shared" si="21"/>
        <v>0</v>
      </c>
      <c r="AG98">
        <v>1</v>
      </c>
      <c r="AM98">
        <f t="shared" si="22"/>
        <v>0</v>
      </c>
      <c r="AN98">
        <f t="shared" si="23"/>
        <v>0</v>
      </c>
      <c r="AO98" t="s">
        <v>190</v>
      </c>
      <c r="AP98" t="s">
        <v>191</v>
      </c>
      <c r="AQ98" s="11" t="s">
        <v>49</v>
      </c>
    </row>
    <row r="99" spans="1:43" x14ac:dyDescent="0.25">
      <c r="A99" s="2" t="s">
        <v>258</v>
      </c>
      <c r="B99" s="1" t="s">
        <v>38</v>
      </c>
      <c r="C99" s="1" t="s">
        <v>259</v>
      </c>
      <c r="D99" t="s">
        <v>260</v>
      </c>
      <c r="E99" t="s">
        <v>145</v>
      </c>
      <c r="F99">
        <v>2</v>
      </c>
      <c r="G99">
        <v>0</v>
      </c>
      <c r="H99">
        <f t="shared" si="12"/>
        <v>0</v>
      </c>
      <c r="I99">
        <f t="shared" si="13"/>
        <v>0</v>
      </c>
      <c r="J99">
        <f t="shared" si="14"/>
        <v>0</v>
      </c>
      <c r="K99">
        <v>0</v>
      </c>
      <c r="L99">
        <f t="shared" si="15"/>
        <v>0</v>
      </c>
      <c r="N99">
        <v>1</v>
      </c>
      <c r="O99">
        <f t="shared" si="16"/>
        <v>0</v>
      </c>
      <c r="Z99">
        <f t="shared" si="17"/>
        <v>0</v>
      </c>
      <c r="AA99">
        <f t="shared" si="18"/>
        <v>0</v>
      </c>
      <c r="AB99">
        <f t="shared" si="19"/>
        <v>0</v>
      </c>
      <c r="AD99">
        <v>21</v>
      </c>
      <c r="AE99">
        <f t="shared" si="20"/>
        <v>0</v>
      </c>
      <c r="AF99">
        <f t="shared" si="21"/>
        <v>0</v>
      </c>
      <c r="AG99">
        <v>1</v>
      </c>
      <c r="AM99">
        <f t="shared" si="22"/>
        <v>0</v>
      </c>
      <c r="AN99">
        <f t="shared" si="23"/>
        <v>0</v>
      </c>
      <c r="AO99" t="s">
        <v>190</v>
      </c>
      <c r="AP99" t="s">
        <v>191</v>
      </c>
      <c r="AQ99" s="11" t="s">
        <v>49</v>
      </c>
    </row>
    <row r="100" spans="1:43" ht="12.75" customHeight="1" x14ac:dyDescent="0.25">
      <c r="C100" s="12" t="s">
        <v>53</v>
      </c>
      <c r="D100" s="37" t="s">
        <v>261</v>
      </c>
      <c r="E100" s="37"/>
      <c r="F100" s="37"/>
      <c r="G100" s="37"/>
      <c r="H100" s="37"/>
      <c r="I100" s="37"/>
      <c r="J100" s="37"/>
      <c r="K100" s="37"/>
      <c r="L100" s="37"/>
      <c r="M100" s="37"/>
    </row>
    <row r="101" spans="1:43" x14ac:dyDescent="0.25">
      <c r="A101" s="13"/>
      <c r="B101" s="14"/>
      <c r="C101" s="14"/>
      <c r="D101" s="11" t="s">
        <v>262</v>
      </c>
      <c r="E101" s="11"/>
      <c r="F101" s="11"/>
      <c r="G101" s="11"/>
      <c r="H101" s="11">
        <f>H102</f>
        <v>0</v>
      </c>
      <c r="I101" s="11">
        <f>I102</f>
        <v>0</v>
      </c>
      <c r="J101" s="11">
        <f>H101+I101</f>
        <v>0</v>
      </c>
      <c r="K101" s="11"/>
      <c r="L101" s="11">
        <f>L102</f>
        <v>0</v>
      </c>
      <c r="M101" s="11"/>
    </row>
    <row r="102" spans="1:43" x14ac:dyDescent="0.25">
      <c r="A102" s="13"/>
      <c r="B102" s="14"/>
      <c r="C102" s="14" t="s">
        <v>86</v>
      </c>
      <c r="D102" s="11" t="s">
        <v>122</v>
      </c>
      <c r="E102" s="11"/>
      <c r="F102" s="11"/>
      <c r="G102" s="11"/>
      <c r="H102" s="11">
        <f>SUM(H103:H103)</f>
        <v>0</v>
      </c>
      <c r="I102" s="11">
        <f>SUM(I103:I103)</f>
        <v>0</v>
      </c>
      <c r="J102" s="11">
        <f>H102+I102</f>
        <v>0</v>
      </c>
      <c r="K102" s="11"/>
      <c r="L102" s="11">
        <f>SUM(L103:L103)</f>
        <v>0</v>
      </c>
      <c r="M102" s="11"/>
      <c r="P102" s="11">
        <f>IF(Q102="PR",J102,SUM(O103:O103))</f>
        <v>0</v>
      </c>
      <c r="Q102" s="11" t="s">
        <v>41</v>
      </c>
      <c r="R102" s="11">
        <f>IF(Q102="HS",H102,0)</f>
        <v>0</v>
      </c>
      <c r="S102" s="11">
        <f>IF(Q102="HS",I102-P102,0)</f>
        <v>0</v>
      </c>
      <c r="T102" s="11">
        <f>IF(Q102="PS",H102,0)</f>
        <v>0</v>
      </c>
      <c r="U102" s="11">
        <f>IF(Q102="PS",I102-P102,0)</f>
        <v>0</v>
      </c>
      <c r="V102" s="11">
        <f>IF(Q102="MP",H102,0)</f>
        <v>0</v>
      </c>
      <c r="W102" s="11">
        <f>IF(Q102="MP",I102-P102,0)</f>
        <v>0</v>
      </c>
      <c r="X102" s="11">
        <f>IF(Q102="OM",H102,0)</f>
        <v>0</v>
      </c>
      <c r="Y102" s="11">
        <v>11</v>
      </c>
      <c r="AI102">
        <f>SUM(Z103:Z103)</f>
        <v>0</v>
      </c>
      <c r="AJ102">
        <f>SUM(AA103:AA103)</f>
        <v>0</v>
      </c>
      <c r="AK102">
        <f>SUM(AB103:AB103)</f>
        <v>0</v>
      </c>
    </row>
    <row r="103" spans="1:43" x14ac:dyDescent="0.25">
      <c r="A103" s="2" t="s">
        <v>263</v>
      </c>
      <c r="C103" s="1" t="s">
        <v>264</v>
      </c>
      <c r="D103" t="s">
        <v>265</v>
      </c>
      <c r="E103" t="s">
        <v>65</v>
      </c>
      <c r="F103">
        <v>366</v>
      </c>
      <c r="G103">
        <v>0</v>
      </c>
      <c r="H103">
        <f>F103*AE103</f>
        <v>0</v>
      </c>
      <c r="I103">
        <f>J103-H103</f>
        <v>0</v>
      </c>
      <c r="J103">
        <f>F103*G103</f>
        <v>0</v>
      </c>
      <c r="K103">
        <v>0</v>
      </c>
      <c r="L103">
        <f>F103*K103</f>
        <v>0</v>
      </c>
      <c r="M103" t="s">
        <v>46</v>
      </c>
      <c r="N103">
        <v>1</v>
      </c>
      <c r="O103">
        <f>IF(N103=5,I103,0)</f>
        <v>0</v>
      </c>
      <c r="Z103">
        <f>IF(AD103=0,J103,0)</f>
        <v>0</v>
      </c>
      <c r="AA103">
        <f>IF(AD103=15,J103,0)</f>
        <v>0</v>
      </c>
      <c r="AB103">
        <f>IF(AD103=21,J103,0)</f>
        <v>0</v>
      </c>
      <c r="AD103">
        <v>21</v>
      </c>
      <c r="AE103">
        <f>G103*AG103</f>
        <v>0</v>
      </c>
      <c r="AF103">
        <f>G103*(1-AG103)</f>
        <v>0</v>
      </c>
      <c r="AG103">
        <v>0</v>
      </c>
      <c r="AM103">
        <f>F103*AE103</f>
        <v>0</v>
      </c>
      <c r="AN103">
        <f>F103*AF103</f>
        <v>0</v>
      </c>
      <c r="AO103" t="s">
        <v>266</v>
      </c>
      <c r="AP103" t="s">
        <v>48</v>
      </c>
      <c r="AQ103" s="11" t="s">
        <v>267</v>
      </c>
    </row>
    <row r="104" spans="1:43" x14ac:dyDescent="0.25">
      <c r="A104" s="15"/>
      <c r="B104" s="16"/>
      <c r="C104" s="16"/>
      <c r="D104" s="17"/>
      <c r="E104" s="17"/>
      <c r="F104" s="17"/>
      <c r="G104" s="17"/>
      <c r="H104" s="38" t="s">
        <v>268</v>
      </c>
      <c r="I104" s="38"/>
      <c r="J104" s="35">
        <f>J9+J38+J41+J44+J47+J49+J51+J70+J102</f>
        <v>0</v>
      </c>
      <c r="K104" s="17"/>
      <c r="L104" s="17"/>
      <c r="M104" s="17"/>
    </row>
    <row r="105" spans="1:43" x14ac:dyDescent="0.25">
      <c r="A105" s="18" t="s">
        <v>53</v>
      </c>
    </row>
    <row r="106" spans="1:43" ht="0" hidden="1" customHeight="1" x14ac:dyDescent="0.25">
      <c r="A106" s="39"/>
      <c r="B106" s="40"/>
      <c r="C106" s="40"/>
      <c r="D106" s="41"/>
      <c r="E106" s="41"/>
      <c r="F106" s="41"/>
      <c r="G106" s="41"/>
      <c r="H106" s="41"/>
      <c r="I106" s="41"/>
      <c r="J106" s="41"/>
      <c r="K106" s="41"/>
      <c r="L106" s="41"/>
      <c r="M106" s="41"/>
    </row>
  </sheetData>
  <sheetProtection formatCells="0" formatColumns="0" formatRows="0" insertColumns="0" insertRows="0" insertHyperlinks="0" deleteColumns="0" deleteRows="0" sort="0" autoFilter="0" pivotTables="0"/>
  <mergeCells count="59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5:M15"/>
    <mergeCell ref="D17:M17"/>
    <mergeCell ref="D19:M19"/>
    <mergeCell ref="D21:M21"/>
    <mergeCell ref="D23:M23"/>
    <mergeCell ref="D25:M25"/>
    <mergeCell ref="D27:M27"/>
    <mergeCell ref="D29:M29"/>
    <mergeCell ref="D31:M31"/>
    <mergeCell ref="D33:M33"/>
    <mergeCell ref="D35:M35"/>
    <mergeCell ref="D37:M37"/>
    <mergeCell ref="D40:M40"/>
    <mergeCell ref="D43:M43"/>
    <mergeCell ref="D46:M46"/>
    <mergeCell ref="D53:M53"/>
    <mergeCell ref="D55:M55"/>
    <mergeCell ref="D58:M58"/>
    <mergeCell ref="D65:M65"/>
    <mergeCell ref="D67:M67"/>
    <mergeCell ref="D69:M69"/>
    <mergeCell ref="D72:M72"/>
    <mergeCell ref="D73:M73"/>
    <mergeCell ref="D75:M75"/>
    <mergeCell ref="D100:M100"/>
    <mergeCell ref="H104:I104"/>
    <mergeCell ref="A106:M106"/>
    <mergeCell ref="D81:M81"/>
    <mergeCell ref="D83:M83"/>
    <mergeCell ref="D85:M85"/>
    <mergeCell ref="D87:M87"/>
    <mergeCell ref="D89:M89"/>
  </mergeCells>
  <pageMargins left="0.31496062992125984" right="0.31496062992125984" top="0.35433070866141736" bottom="0.74803149606299213" header="0.31496062992125984" footer="0.31496062992125984"/>
  <pageSetup paperSize="7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0" workbookViewId="0">
      <selection activeCell="D35" sqref="D35"/>
    </sheetView>
  </sheetViews>
  <sheetFormatPr defaultRowHeight="13.2" x14ac:dyDescent="0.25"/>
  <cols>
    <col min="1" max="1" width="9.109375" customWidth="1"/>
    <col min="2" max="2" width="12.88671875" customWidth="1"/>
    <col min="3" max="3" width="22.33203125" customWidth="1"/>
    <col min="4" max="4" width="21.8867187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7" t="s">
        <v>269</v>
      </c>
      <c r="B1" s="40"/>
      <c r="C1" s="40"/>
      <c r="D1" s="40"/>
      <c r="E1" s="40"/>
      <c r="F1" s="40"/>
      <c r="G1" s="40"/>
      <c r="H1" s="40"/>
      <c r="I1" s="40"/>
    </row>
    <row r="2" spans="1:9" ht="25.5" customHeight="1" x14ac:dyDescent="0.25">
      <c r="A2" s="88" t="s">
        <v>1</v>
      </c>
      <c r="B2" s="89"/>
      <c r="C2" s="34" t="s">
        <v>307</v>
      </c>
      <c r="D2" s="20"/>
      <c r="E2" s="20" t="s">
        <v>3</v>
      </c>
      <c r="F2" s="20"/>
      <c r="G2" s="20"/>
      <c r="H2" s="20" t="s">
        <v>270</v>
      </c>
      <c r="I2" s="22"/>
    </row>
    <row r="3" spans="1:9" ht="25.5" customHeight="1" x14ac:dyDescent="0.25">
      <c r="A3" s="90" t="s">
        <v>4</v>
      </c>
      <c r="B3" s="40"/>
      <c r="C3" s="1" t="s">
        <v>5</v>
      </c>
      <c r="D3" s="1"/>
      <c r="E3" s="1" t="s">
        <v>7</v>
      </c>
      <c r="F3" s="1"/>
      <c r="G3" s="1"/>
      <c r="H3" s="1" t="s">
        <v>270</v>
      </c>
      <c r="I3" s="23"/>
    </row>
    <row r="4" spans="1:9" ht="25.5" customHeight="1" x14ac:dyDescent="0.25">
      <c r="A4" s="90" t="s">
        <v>8</v>
      </c>
      <c r="B4" s="40"/>
      <c r="C4" s="33" t="s">
        <v>308</v>
      </c>
      <c r="D4" s="1"/>
      <c r="E4" s="1" t="s">
        <v>10</v>
      </c>
      <c r="F4" s="1"/>
      <c r="G4" s="1"/>
      <c r="H4" s="1" t="s">
        <v>270</v>
      </c>
      <c r="I4" s="23"/>
    </row>
    <row r="5" spans="1:9" ht="25.5" customHeight="1" x14ac:dyDescent="0.25">
      <c r="A5" s="90" t="s">
        <v>6</v>
      </c>
      <c r="B5" s="40"/>
      <c r="C5" s="1"/>
      <c r="D5" s="1"/>
      <c r="E5" s="1" t="s">
        <v>9</v>
      </c>
      <c r="F5" s="1"/>
      <c r="G5" s="1"/>
      <c r="H5" s="1" t="s">
        <v>271</v>
      </c>
      <c r="I5" s="24">
        <v>54</v>
      </c>
    </row>
    <row r="6" spans="1:9" ht="25.5" customHeight="1" x14ac:dyDescent="0.25">
      <c r="A6" s="83" t="s">
        <v>11</v>
      </c>
      <c r="B6" s="84"/>
      <c r="C6" s="21"/>
      <c r="D6" s="21"/>
      <c r="E6" s="21" t="s">
        <v>13</v>
      </c>
      <c r="F6" s="21"/>
      <c r="G6" s="21"/>
      <c r="H6" s="21" t="s">
        <v>272</v>
      </c>
      <c r="I6" s="25"/>
    </row>
    <row r="7" spans="1:9" ht="25.5" customHeight="1" x14ac:dyDescent="0.25">
      <c r="A7" s="85" t="s">
        <v>273</v>
      </c>
      <c r="B7" s="86"/>
      <c r="C7" s="86"/>
      <c r="D7" s="86"/>
      <c r="E7" s="86"/>
      <c r="F7" s="86"/>
      <c r="G7" s="86"/>
      <c r="H7" s="86"/>
      <c r="I7" s="86"/>
    </row>
    <row r="8" spans="1:9" ht="25.5" customHeight="1" x14ac:dyDescent="0.25">
      <c r="A8" s="31" t="s">
        <v>274</v>
      </c>
      <c r="B8" s="80" t="s">
        <v>275</v>
      </c>
      <c r="C8" s="81"/>
      <c r="D8" s="31" t="s">
        <v>276</v>
      </c>
      <c r="E8" s="80" t="s">
        <v>277</v>
      </c>
      <c r="F8" s="81"/>
      <c r="G8" s="31" t="s">
        <v>278</v>
      </c>
      <c r="H8" s="80" t="s">
        <v>279</v>
      </c>
      <c r="I8" s="81"/>
    </row>
    <row r="9" spans="1:9" ht="15" x14ac:dyDescent="0.25">
      <c r="A9" s="82" t="s">
        <v>280</v>
      </c>
      <c r="B9" s="27" t="s">
        <v>281</v>
      </c>
      <c r="C9" s="28">
        <f>SUM('Stavební rozpočet'!R9:R103)</f>
        <v>0</v>
      </c>
      <c r="D9" s="66" t="s">
        <v>282</v>
      </c>
      <c r="E9" s="67"/>
      <c r="F9" s="28">
        <v>0</v>
      </c>
      <c r="G9" s="66" t="s">
        <v>283</v>
      </c>
      <c r="H9" s="67"/>
      <c r="I9" s="28">
        <v>0</v>
      </c>
    </row>
    <row r="10" spans="1:9" ht="15" x14ac:dyDescent="0.25">
      <c r="A10" s="82"/>
      <c r="B10" s="27" t="s">
        <v>26</v>
      </c>
      <c r="C10" s="28">
        <f>SUM('Stavební rozpočet'!S9:S103)</f>
        <v>0</v>
      </c>
      <c r="D10" s="66" t="s">
        <v>284</v>
      </c>
      <c r="E10" s="67"/>
      <c r="F10" s="28">
        <v>0</v>
      </c>
      <c r="G10" s="66" t="s">
        <v>285</v>
      </c>
      <c r="H10" s="67"/>
      <c r="I10" s="28">
        <v>0</v>
      </c>
    </row>
    <row r="11" spans="1:9" ht="15" x14ac:dyDescent="0.25">
      <c r="A11" s="82" t="s">
        <v>286</v>
      </c>
      <c r="B11" s="27" t="s">
        <v>281</v>
      </c>
      <c r="C11" s="28">
        <f>SUM('Stavební rozpočet'!T9:T103)</f>
        <v>0</v>
      </c>
      <c r="D11" s="66" t="s">
        <v>287</v>
      </c>
      <c r="E11" s="67"/>
      <c r="F11" s="28">
        <v>0</v>
      </c>
      <c r="G11" s="66" t="s">
        <v>288</v>
      </c>
      <c r="H11" s="67"/>
      <c r="I11" s="28">
        <v>0</v>
      </c>
    </row>
    <row r="12" spans="1:9" ht="15" x14ac:dyDescent="0.25">
      <c r="A12" s="82"/>
      <c r="B12" s="27" t="s">
        <v>26</v>
      </c>
      <c r="C12" s="28">
        <f>SUM('Stavební rozpočet'!U9:U103)</f>
        <v>0</v>
      </c>
      <c r="D12" s="66"/>
      <c r="E12" s="67"/>
      <c r="F12" s="28">
        <v>0</v>
      </c>
      <c r="G12" s="66" t="s">
        <v>289</v>
      </c>
      <c r="H12" s="67"/>
      <c r="I12" s="28">
        <v>0</v>
      </c>
    </row>
    <row r="13" spans="1:9" ht="15" x14ac:dyDescent="0.25">
      <c r="A13" s="82" t="s">
        <v>290</v>
      </c>
      <c r="B13" s="27" t="s">
        <v>281</v>
      </c>
      <c r="C13" s="28">
        <f>SUM('Stavební rozpočet'!V9:V103)</f>
        <v>0</v>
      </c>
      <c r="D13" s="66"/>
      <c r="E13" s="67"/>
      <c r="F13" s="28">
        <v>0</v>
      </c>
      <c r="G13" s="66" t="s">
        <v>291</v>
      </c>
      <c r="H13" s="67"/>
      <c r="I13" s="28">
        <v>0</v>
      </c>
    </row>
    <row r="14" spans="1:9" ht="15" x14ac:dyDescent="0.25">
      <c r="A14" s="82"/>
      <c r="B14" s="27" t="s">
        <v>26</v>
      </c>
      <c r="C14" s="28">
        <f>SUM('Stavební rozpočet'!W9:W103)</f>
        <v>0</v>
      </c>
      <c r="D14" s="66"/>
      <c r="E14" s="67"/>
      <c r="F14" s="28">
        <v>0</v>
      </c>
      <c r="G14" s="66" t="s">
        <v>292</v>
      </c>
      <c r="H14" s="67"/>
      <c r="I14" s="28">
        <v>0</v>
      </c>
    </row>
    <row r="15" spans="1:9" ht="15.6" x14ac:dyDescent="0.25">
      <c r="A15" s="78" t="s">
        <v>183</v>
      </c>
      <c r="B15" s="67"/>
      <c r="C15" s="28">
        <f>SUM('Stavební rozpočet'!X9:X103)</f>
        <v>0</v>
      </c>
      <c r="D15" s="66"/>
      <c r="E15" s="67"/>
      <c r="F15" s="28">
        <v>0</v>
      </c>
      <c r="G15" s="26"/>
      <c r="H15" s="27"/>
      <c r="I15" s="28"/>
    </row>
    <row r="16" spans="1:9" ht="15.6" x14ac:dyDescent="0.25">
      <c r="A16" s="78" t="s">
        <v>293</v>
      </c>
      <c r="B16" s="67"/>
      <c r="C16" s="28">
        <f>SUM('Stavební rozpočet'!P9:P103)</f>
        <v>0</v>
      </c>
      <c r="D16" s="66"/>
      <c r="E16" s="67"/>
      <c r="F16" s="28">
        <v>0</v>
      </c>
      <c r="G16" s="26"/>
      <c r="H16" s="27"/>
      <c r="I16" s="28"/>
    </row>
    <row r="17" spans="1:9" ht="15.6" x14ac:dyDescent="0.25">
      <c r="A17" s="78" t="s">
        <v>294</v>
      </c>
      <c r="B17" s="67"/>
      <c r="C17" s="28">
        <f>SUM(C9:C16)</f>
        <v>0</v>
      </c>
      <c r="D17" s="78" t="s">
        <v>295</v>
      </c>
      <c r="E17" s="79"/>
      <c r="F17" s="28">
        <f>SUM(F9:F16)</f>
        <v>0</v>
      </c>
      <c r="G17" s="78" t="s">
        <v>296</v>
      </c>
      <c r="H17" s="79"/>
      <c r="I17" s="28">
        <f>SUM(I9:I16)</f>
        <v>0</v>
      </c>
    </row>
    <row r="18" spans="1:9" ht="15.6" x14ac:dyDescent="0.25">
      <c r="A18" s="19"/>
      <c r="B18" s="19"/>
      <c r="C18" s="19"/>
      <c r="D18" s="78" t="s">
        <v>297</v>
      </c>
      <c r="E18" s="79"/>
      <c r="F18" s="28">
        <v>0</v>
      </c>
      <c r="G18" s="78" t="s">
        <v>298</v>
      </c>
      <c r="H18" s="79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8" t="s">
        <v>299</v>
      </c>
      <c r="B22" s="69"/>
      <c r="C22" s="29">
        <f>SUM('Stavební rozpočet'!Z10:Z103)*(1-C18/100)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8" t="s">
        <v>300</v>
      </c>
      <c r="B23" s="69"/>
      <c r="C23" s="29">
        <f>SUM('Stavební rozpočet'!AA10:AA103)*(1-C18/100)</f>
        <v>0</v>
      </c>
      <c r="D23" s="68" t="s">
        <v>301</v>
      </c>
      <c r="E23" s="69"/>
      <c r="F23" s="29">
        <f>ROUND(C23*(15/100),2)</f>
        <v>0</v>
      </c>
      <c r="G23" s="68" t="s">
        <v>302</v>
      </c>
      <c r="H23" s="69"/>
      <c r="I23" s="29">
        <f>SUM(C22:C24)</f>
        <v>0</v>
      </c>
    </row>
    <row r="24" spans="1:9" ht="15.6" x14ac:dyDescent="0.25">
      <c r="A24" s="68" t="s">
        <v>303</v>
      </c>
      <c r="B24" s="69"/>
      <c r="C24" s="29">
        <f>SUM('Stavební rozpočet'!AB10:AB103)*(1-C18/100)+(F17+I17+F18+I18+I19+I20)</f>
        <v>0</v>
      </c>
      <c r="D24" s="68" t="s">
        <v>304</v>
      </c>
      <c r="E24" s="69"/>
      <c r="F24" s="29">
        <f>ROUND(C24*(21/100),2)</f>
        <v>0</v>
      </c>
      <c r="G24" s="68" t="s">
        <v>305</v>
      </c>
      <c r="H24" s="69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70" t="s">
        <v>7</v>
      </c>
      <c r="B26" s="71"/>
      <c r="C26" s="72"/>
      <c r="D26" s="70" t="s">
        <v>3</v>
      </c>
      <c r="E26" s="71"/>
      <c r="F26" s="72"/>
      <c r="G26" s="70" t="s">
        <v>10</v>
      </c>
      <c r="H26" s="71"/>
      <c r="I26" s="72"/>
    </row>
    <row r="27" spans="1:9" x14ac:dyDescent="0.25">
      <c r="A27" s="73"/>
      <c r="B27" s="65"/>
      <c r="C27" s="74"/>
      <c r="D27" s="73"/>
      <c r="E27" s="65"/>
      <c r="F27" s="74"/>
      <c r="G27" s="73"/>
      <c r="H27" s="65"/>
      <c r="I27" s="74"/>
    </row>
    <row r="28" spans="1:9" x14ac:dyDescent="0.25">
      <c r="A28" s="73"/>
      <c r="B28" s="65"/>
      <c r="C28" s="74"/>
      <c r="D28" s="73"/>
      <c r="E28" s="65"/>
      <c r="F28" s="74"/>
      <c r="G28" s="73"/>
      <c r="H28" s="65"/>
      <c r="I28" s="74"/>
    </row>
    <row r="29" spans="1:9" x14ac:dyDescent="0.25">
      <c r="A29" s="73"/>
      <c r="B29" s="65"/>
      <c r="C29" s="74"/>
      <c r="D29" s="73"/>
      <c r="E29" s="65"/>
      <c r="F29" s="74"/>
      <c r="G29" s="73"/>
      <c r="H29" s="65"/>
      <c r="I29" s="74"/>
    </row>
    <row r="30" spans="1:9" ht="15" x14ac:dyDescent="0.25">
      <c r="A30" s="75" t="s">
        <v>306</v>
      </c>
      <c r="B30" s="76"/>
      <c r="C30" s="77"/>
      <c r="D30" s="75" t="s">
        <v>306</v>
      </c>
      <c r="E30" s="76"/>
      <c r="F30" s="77"/>
      <c r="G30" s="75" t="s">
        <v>306</v>
      </c>
      <c r="H30" s="76"/>
      <c r="I30" s="77"/>
    </row>
    <row r="31" spans="1:9" ht="15" x14ac:dyDescent="0.25">
      <c r="A31" s="32" t="s">
        <v>53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4"/>
      <c r="B32" s="65"/>
      <c r="C32" s="65"/>
      <c r="D32" s="65"/>
      <c r="E32" s="65"/>
      <c r="F32" s="65"/>
      <c r="G32" s="65"/>
      <c r="H32" s="65"/>
      <c r="I32" s="65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III_9_STADION LAPAČ</dc:title>
  <dc:subject/>
  <dc:creator>Verlag Dashőfer, s.r.o.</dc:creator>
  <cp:keywords/>
  <dc:description/>
  <cp:lastModifiedBy>Štěpančíková Taťána, Ing.</cp:lastModifiedBy>
  <cp:lastPrinted>2023-10-24T11:33:42Z</cp:lastPrinted>
  <dcterms:created xsi:type="dcterms:W3CDTF">2023-08-22T12:33:23Z</dcterms:created>
  <dcterms:modified xsi:type="dcterms:W3CDTF">2024-07-25T09:05:46Z</dcterms:modified>
  <cp:category/>
</cp:coreProperties>
</file>