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48" i="1"/>
  <c r="AN48" i="1" s="1"/>
  <c r="AE48" i="1"/>
  <c r="AM48" i="1" s="1"/>
  <c r="AA48" i="1"/>
  <c r="Z48" i="1"/>
  <c r="O48" i="1"/>
  <c r="L48" i="1"/>
  <c r="J48" i="1"/>
  <c r="AB48" i="1" s="1"/>
  <c r="AF47" i="1"/>
  <c r="AN47" i="1" s="1"/>
  <c r="AE47" i="1"/>
  <c r="AM47" i="1" s="1"/>
  <c r="AA47" i="1"/>
  <c r="Z47" i="1"/>
  <c r="O47" i="1"/>
  <c r="L47" i="1"/>
  <c r="J47" i="1"/>
  <c r="AB47" i="1" s="1"/>
  <c r="H47" i="1"/>
  <c r="AF45" i="1"/>
  <c r="AN45" i="1" s="1"/>
  <c r="AE45" i="1"/>
  <c r="H45" i="1" s="1"/>
  <c r="I45" i="1" s="1"/>
  <c r="AB45" i="1"/>
  <c r="AA45" i="1"/>
  <c r="Z45" i="1"/>
  <c r="O45" i="1"/>
  <c r="L45" i="1"/>
  <c r="J45" i="1"/>
  <c r="AF44" i="1"/>
  <c r="AN44" i="1" s="1"/>
  <c r="AE44" i="1"/>
  <c r="AM44" i="1" s="1"/>
  <c r="AA44" i="1"/>
  <c r="Z44" i="1"/>
  <c r="O44" i="1"/>
  <c r="L44" i="1"/>
  <c r="J44" i="1"/>
  <c r="AB44" i="1" s="1"/>
  <c r="H44" i="1"/>
  <c r="I44" i="1" s="1"/>
  <c r="AF43" i="1"/>
  <c r="AN43" i="1" s="1"/>
  <c r="AE43" i="1"/>
  <c r="AM43" i="1" s="1"/>
  <c r="AA43" i="1"/>
  <c r="Z43" i="1"/>
  <c r="O43" i="1"/>
  <c r="L43" i="1"/>
  <c r="J43" i="1"/>
  <c r="AB43" i="1" s="1"/>
  <c r="AF41" i="1"/>
  <c r="AN41" i="1" s="1"/>
  <c r="AE41" i="1"/>
  <c r="AM41" i="1" s="1"/>
  <c r="AA41" i="1"/>
  <c r="Z41" i="1"/>
  <c r="O41" i="1"/>
  <c r="L41" i="1"/>
  <c r="J41" i="1"/>
  <c r="AB41" i="1" s="1"/>
  <c r="AF38" i="1"/>
  <c r="AN38" i="1" s="1"/>
  <c r="AE38" i="1"/>
  <c r="H38" i="1" s="1"/>
  <c r="AA38" i="1"/>
  <c r="Z38" i="1"/>
  <c r="O38" i="1"/>
  <c r="L38" i="1"/>
  <c r="J38" i="1"/>
  <c r="AB38" i="1" s="1"/>
  <c r="W37" i="1"/>
  <c r="V37" i="1"/>
  <c r="U37" i="1"/>
  <c r="T37" i="1"/>
  <c r="S37" i="1"/>
  <c r="R37" i="1"/>
  <c r="L37" i="1"/>
  <c r="AF35" i="1"/>
  <c r="AN35" i="1" s="1"/>
  <c r="AE35" i="1"/>
  <c r="H35" i="1" s="1"/>
  <c r="AA35" i="1"/>
  <c r="Z35" i="1"/>
  <c r="O35" i="1"/>
  <c r="L35" i="1"/>
  <c r="J35" i="1"/>
  <c r="AB35" i="1" s="1"/>
  <c r="AF34" i="1"/>
  <c r="AN34" i="1" s="1"/>
  <c r="AE34" i="1"/>
  <c r="AM34" i="1" s="1"/>
  <c r="AA34" i="1"/>
  <c r="Z34" i="1"/>
  <c r="O34" i="1"/>
  <c r="L34" i="1"/>
  <c r="J34" i="1"/>
  <c r="AB34" i="1" s="1"/>
  <c r="AF32" i="1"/>
  <c r="AN32" i="1" s="1"/>
  <c r="AE32" i="1"/>
  <c r="AM32" i="1" s="1"/>
  <c r="AA32" i="1"/>
  <c r="Z32" i="1"/>
  <c r="O32" i="1"/>
  <c r="L32" i="1"/>
  <c r="J32" i="1"/>
  <c r="AB32" i="1" s="1"/>
  <c r="H32" i="1"/>
  <c r="I32" i="1" s="1"/>
  <c r="AF30" i="1"/>
  <c r="AN30" i="1" s="1"/>
  <c r="AE30" i="1"/>
  <c r="AM30" i="1" s="1"/>
  <c r="AA30" i="1"/>
  <c r="Z30" i="1"/>
  <c r="O30" i="1"/>
  <c r="L30" i="1"/>
  <c r="L29" i="1" s="1"/>
  <c r="J30" i="1"/>
  <c r="AB30" i="1" s="1"/>
  <c r="H30" i="1"/>
  <c r="X29" i="1"/>
  <c r="W29" i="1"/>
  <c r="V29" i="1"/>
  <c r="U29" i="1"/>
  <c r="T29" i="1"/>
  <c r="S29" i="1"/>
  <c r="R29" i="1"/>
  <c r="AF28" i="1"/>
  <c r="AN28" i="1" s="1"/>
  <c r="AE28" i="1"/>
  <c r="H28" i="1" s="1"/>
  <c r="AA28" i="1"/>
  <c r="AJ27" i="1" s="1"/>
  <c r="Z28" i="1"/>
  <c r="AI27" i="1" s="1"/>
  <c r="O28" i="1"/>
  <c r="P27" i="1" s="1"/>
  <c r="L28" i="1"/>
  <c r="L27" i="1" s="1"/>
  <c r="J28" i="1"/>
  <c r="AB28" i="1" s="1"/>
  <c r="AK27" i="1" s="1"/>
  <c r="X27" i="1"/>
  <c r="W27" i="1"/>
  <c r="V27" i="1"/>
  <c r="U27" i="1"/>
  <c r="T27" i="1"/>
  <c r="S27" i="1"/>
  <c r="R27" i="1"/>
  <c r="AF25" i="1"/>
  <c r="AN25" i="1" s="1"/>
  <c r="AE25" i="1"/>
  <c r="AM25" i="1" s="1"/>
  <c r="AA25" i="1"/>
  <c r="AJ24" i="1" s="1"/>
  <c r="Z25" i="1"/>
  <c r="AI24" i="1" s="1"/>
  <c r="L25" i="1"/>
  <c r="J25" i="1"/>
  <c r="AB25" i="1" s="1"/>
  <c r="AK24" i="1" s="1"/>
  <c r="X24" i="1"/>
  <c r="W24" i="1"/>
  <c r="V24" i="1"/>
  <c r="U24" i="1"/>
  <c r="T24" i="1"/>
  <c r="S24" i="1"/>
  <c r="R24" i="1"/>
  <c r="L24" i="1"/>
  <c r="AF22" i="1"/>
  <c r="AN22" i="1" s="1"/>
  <c r="AE22" i="1"/>
  <c r="H22" i="1" s="1"/>
  <c r="AA22" i="1"/>
  <c r="AJ21" i="1" s="1"/>
  <c r="Z22" i="1"/>
  <c r="O22" i="1"/>
  <c r="P21" i="1" s="1"/>
  <c r="L22" i="1"/>
  <c r="J22" i="1"/>
  <c r="AB22" i="1" s="1"/>
  <c r="AK21" i="1" s="1"/>
  <c r="AI21" i="1"/>
  <c r="X21" i="1"/>
  <c r="W21" i="1"/>
  <c r="V21" i="1"/>
  <c r="U21" i="1"/>
  <c r="T21" i="1"/>
  <c r="L21" i="1"/>
  <c r="AF19" i="1"/>
  <c r="AN19" i="1" s="1"/>
  <c r="AE19" i="1"/>
  <c r="H19" i="1" s="1"/>
  <c r="AA19" i="1"/>
  <c r="Z19" i="1"/>
  <c r="O19" i="1"/>
  <c r="L19" i="1"/>
  <c r="J19" i="1"/>
  <c r="AB19" i="1" s="1"/>
  <c r="AF17" i="1"/>
  <c r="AN17" i="1" s="1"/>
  <c r="AE17" i="1"/>
  <c r="AM17" i="1" s="1"/>
  <c r="AA17" i="1"/>
  <c r="Z17" i="1"/>
  <c r="O17" i="1"/>
  <c r="L17" i="1"/>
  <c r="J17" i="1"/>
  <c r="AB17" i="1" s="1"/>
  <c r="H17" i="1"/>
  <c r="AF15" i="1"/>
  <c r="AN15" i="1" s="1"/>
  <c r="AE15" i="1"/>
  <c r="AM15" i="1" s="1"/>
  <c r="AA15" i="1"/>
  <c r="Z15" i="1"/>
  <c r="O15" i="1"/>
  <c r="L15" i="1"/>
  <c r="J15" i="1"/>
  <c r="AB15" i="1" s="1"/>
  <c r="AF13" i="1"/>
  <c r="AN13" i="1" s="1"/>
  <c r="AE13" i="1"/>
  <c r="AM13" i="1" s="1"/>
  <c r="AA13" i="1"/>
  <c r="Z13" i="1"/>
  <c r="O13" i="1"/>
  <c r="L13" i="1"/>
  <c r="J13" i="1"/>
  <c r="AB13" i="1" s="1"/>
  <c r="AF11" i="1"/>
  <c r="AN11" i="1" s="1"/>
  <c r="AE11" i="1"/>
  <c r="AM11" i="1" s="1"/>
  <c r="AA11" i="1"/>
  <c r="Z11" i="1"/>
  <c r="O11" i="1"/>
  <c r="L11" i="1"/>
  <c r="J11" i="1"/>
  <c r="AB11" i="1" s="1"/>
  <c r="H11" i="1"/>
  <c r="I11" i="1" s="1"/>
  <c r="AF10" i="1"/>
  <c r="AN10" i="1" s="1"/>
  <c r="AE10" i="1"/>
  <c r="AM10" i="1" s="1"/>
  <c r="AA10" i="1"/>
  <c r="Z10" i="1"/>
  <c r="O10" i="1"/>
  <c r="L10" i="1"/>
  <c r="L9" i="1" s="1"/>
  <c r="J10" i="1"/>
  <c r="AB10" i="1" s="1"/>
  <c r="X9" i="1"/>
  <c r="W9" i="1"/>
  <c r="V9" i="1"/>
  <c r="U9" i="1"/>
  <c r="T9" i="1"/>
  <c r="I17" i="1" l="1"/>
  <c r="I35" i="1"/>
  <c r="H34" i="1"/>
  <c r="I34" i="1" s="1"/>
  <c r="H15" i="1"/>
  <c r="I15" i="1" s="1"/>
  <c r="I47" i="1"/>
  <c r="AI37" i="1"/>
  <c r="P37" i="1"/>
  <c r="AJ37" i="1"/>
  <c r="H41" i="1"/>
  <c r="I41" i="1" s="1"/>
  <c r="C13" i="2"/>
  <c r="AM35" i="1"/>
  <c r="AJ29" i="1"/>
  <c r="H29" i="1"/>
  <c r="P29" i="1"/>
  <c r="AI29" i="1"/>
  <c r="C14" i="2"/>
  <c r="C11" i="2"/>
  <c r="C12" i="2"/>
  <c r="AM19" i="1"/>
  <c r="I19" i="1"/>
  <c r="C23" i="2"/>
  <c r="F23" i="2" s="1"/>
  <c r="P9" i="1"/>
  <c r="H13" i="1"/>
  <c r="I13" i="1" s="1"/>
  <c r="AI9" i="1"/>
  <c r="AJ9" i="1"/>
  <c r="H10" i="1"/>
  <c r="I10" i="1" s="1"/>
  <c r="AK29" i="1"/>
  <c r="H27" i="1"/>
  <c r="I28" i="1"/>
  <c r="I27" i="1" s="1"/>
  <c r="AK37" i="1"/>
  <c r="C24" i="2"/>
  <c r="I38" i="1"/>
  <c r="H21" i="1"/>
  <c r="I22" i="1"/>
  <c r="I21" i="1" s="1"/>
  <c r="S21" i="1" s="1"/>
  <c r="AK9" i="1"/>
  <c r="L8" i="1"/>
  <c r="AM38" i="1"/>
  <c r="I30" i="1"/>
  <c r="I29" i="1" s="1"/>
  <c r="AM45" i="1"/>
  <c r="AM22" i="1"/>
  <c r="AM28" i="1"/>
  <c r="H48" i="1"/>
  <c r="I48" i="1" s="1"/>
  <c r="H25" i="1"/>
  <c r="H43" i="1"/>
  <c r="I43" i="1" s="1"/>
  <c r="C22" i="2"/>
  <c r="I9" i="1" l="1"/>
  <c r="J29" i="1"/>
  <c r="H9" i="1"/>
  <c r="F24" i="2"/>
  <c r="I25" i="1"/>
  <c r="H24" i="1"/>
  <c r="R21" i="1"/>
  <c r="J21" i="1"/>
  <c r="S9" i="1"/>
  <c r="C10" i="2" s="1"/>
  <c r="I37" i="1"/>
  <c r="H37" i="1"/>
  <c r="H8" i="1" s="1"/>
  <c r="I23" i="2"/>
  <c r="R9" i="1"/>
  <c r="C9" i="2" s="1"/>
  <c r="J9" i="1"/>
  <c r="J27" i="1"/>
  <c r="I24" i="2" l="1"/>
  <c r="J37" i="1"/>
  <c r="X37" i="1"/>
  <c r="C15" i="2" s="1"/>
  <c r="O25" i="1"/>
  <c r="P24" i="1" s="1"/>
  <c r="C16" i="2" s="1"/>
  <c r="I24" i="1"/>
  <c r="I8" i="1" s="1"/>
  <c r="J8" i="1" s="1"/>
  <c r="C17" i="2" l="1"/>
  <c r="J24" i="1"/>
  <c r="J50" i="1" s="1"/>
</calcChain>
</file>

<file path=xl/sharedStrings.xml><?xml version="1.0" encoding="utf-8"?>
<sst xmlns="http://schemas.openxmlformats.org/spreadsheetml/2006/main" count="333" uniqueCount="185">
  <si>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</si>
  <si>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</si>
  <si>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</si>
  <si>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</si>
  <si>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</si>
  <si>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</si>
  <si>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</si>
  <si>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</si>
  <si>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</si>
  <si>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</si>
  <si>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</si>
  <si>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</si>
  <si>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</si>
  <si>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</si>
  <si>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</si>
  <si>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</si>
  <si>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</si>
  <si>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</si>
  <si>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</si>
  <si>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</si>
  <si>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</si>
  <si>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</si>
  <si>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</si>
  <si>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</si>
  <si>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</si>
  <si>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</si>
  <si>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</si>
  <si>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</si>
  <si>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</si>
  <si>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</si>
  <si>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</si>
  <si>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</si>
  <si>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</si>
  <si>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</si>
  <si>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</si>
  <si>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</si>
  <si>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</si>
  <si>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</si>
  <si>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</si>
  <si>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</si>
  <si>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</si>
  <si>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</si>
  <si>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</si>
  <si>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</si>
  <si>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</si>
  <si>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</si>
  <si>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</si>
  <si>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</si>
  <si>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</si>
  <si>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</si>
  <si>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</si>
  <si>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183101314R00</t>
  </si>
  <si>
    <t>Hloub. jamek s výměnou 100% půdy do 0,125 m3, 1:5</t>
  </si>
  <si>
    <t>Poznámka:</t>
  </si>
  <si>
    <t>výměna půdy - rašelina (Hydrangea)</t>
  </si>
  <si>
    <t>3</t>
  </si>
  <si>
    <t>183205112R00</t>
  </si>
  <si>
    <t>Založení záhonu v rovině/svah 1 : 5, hor. 3</t>
  </si>
  <si>
    <t>m2</t>
  </si>
  <si>
    <t>Obdělání půdy nakopáním,frézováním nebo rytím. Plošné urovnání terénu. Případné naložení odpadu na 
dopravní prostředek, odvoz do 20km.</t>
  </si>
  <si>
    <t>4</t>
  </si>
  <si>
    <t>184102111R00</t>
  </si>
  <si>
    <t>Výsadba dřevin s balem D do 20 cm, v rovině</t>
  </si>
  <si>
    <t>výsadba keřů do vel 40 cm a 60 cm</t>
  </si>
  <si>
    <t>5</t>
  </si>
  <si>
    <t>184802111R00</t>
  </si>
  <si>
    <t>Chem. odplevelení před založ. postřikem, v rovině</t>
  </si>
  <si>
    <t>2 x opakovat ( 16 x2), záhony keřů</t>
  </si>
  <si>
    <t>6</t>
  </si>
  <si>
    <t>184921093R00</t>
  </si>
  <si>
    <t>Mulčování rostlin tl. do 0,1 m rovina</t>
  </si>
  <si>
    <t xml:space="preserve">záhony 16 m2 </t>
  </si>
  <si>
    <t>19</t>
  </si>
  <si>
    <t>Hloubení pro podzemní stěny, ražení a hloubení důlní</t>
  </si>
  <si>
    <t>7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</si>
  <si>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</si>
  <si>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</si>
  <si>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</si>
  <si>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</si>
  <si>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</si>
  <si>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</si>
  <si>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</si>
  <si>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8</t>
  </si>
  <si>
    <t>998231311R00</t>
  </si>
  <si>
    <t>Přesun hmot pro sadovnické a krajin. úpravy do 5km</t>
  </si>
  <si>
    <t>H23_</t>
  </si>
  <si>
    <t>9_</t>
  </si>
  <si>
    <t>(stromy - 0,15t/ks, keře - 0,02/m2 )</t>
  </si>
  <si>
    <t>VK1</t>
  </si>
  <si>
    <t>Vytyčení</t>
  </si>
  <si>
    <t>9</t>
  </si>
  <si>
    <t>Vytyčení keřů</t>
  </si>
  <si>
    <t>VK1_</t>
  </si>
  <si>
    <t>VU1</t>
  </si>
  <si>
    <t>Vegetační úpravy</t>
  </si>
  <si>
    <t>10</t>
  </si>
  <si>
    <t>Aplikace půdního kondicionéru</t>
  </si>
  <si>
    <t>VU1_</t>
  </si>
  <si>
    <t>(keře 16 m2)</t>
  </si>
  <si>
    <t>11</t>
  </si>
  <si>
    <t>VU15</t>
  </si>
  <si>
    <t>Hnojení tabletovým hnojivem</t>
  </si>
  <si>
    <t>ks</t>
  </si>
  <si>
    <t>stromy+keře</t>
  </si>
  <si>
    <t>12</t>
  </si>
  <si>
    <t>VU19</t>
  </si>
  <si>
    <t>Dovoz vody pro zálivku do 1000 m (1x 0,02m3/m2, keře) včetně ceny vody</t>
  </si>
  <si>
    <t>m3</t>
  </si>
  <si>
    <t>13</t>
  </si>
  <si>
    <t>VU1RPK</t>
  </si>
  <si>
    <t>Rozvojová péče - skupiny keřů, 3 roky</t>
  </si>
  <si>
    <t>Zálivka vč.dopravy a ceny vody (10xrok), odplevelení, doplnění mulče vč. ceny mulče, ochrana proti 
chorobám,výchovný řez,hnojení</t>
  </si>
  <si>
    <t>Ostatní materiál</t>
  </si>
  <si>
    <t>OM</t>
  </si>
  <si>
    <t>Z999</t>
  </si>
  <si>
    <t>14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</si>
  <si>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</si>
  <si>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</si>
  <si>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</si>
  <si>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</si>
  <si>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</si>
  <si>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</si>
  <si>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</si>
  <si>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</si>
  <si>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15</t>
  </si>
  <si>
    <t>25234000.A</t>
  </si>
  <si>
    <t>ROUNDUP BIAKTIV herbicid totální bal. po 1 litru</t>
  </si>
  <si>
    <t>l</t>
  </si>
  <si>
    <t>20ml / 1l vody / 100m2</t>
  </si>
  <si>
    <t>16</t>
  </si>
  <si>
    <t>kercl</t>
  </si>
  <si>
    <t>cl - Clematis montana , v  40-60 cm</t>
  </si>
  <si>
    <t>17</t>
  </si>
  <si>
    <t>kerhp</t>
  </si>
  <si>
    <t>hp - Hydrangea petiolaris, v 40-60 cm</t>
  </si>
  <si>
    <t>OM1</t>
  </si>
  <si>
    <t>tabletové hnojivo</t>
  </si>
  <si>
    <t>strom/ 3ks, keř / 2 ks</t>
  </si>
  <si>
    <t>OM18</t>
  </si>
  <si>
    <t>mulčovací kůra (tl.10cm)</t>
  </si>
  <si>
    <t>20</t>
  </si>
  <si>
    <t>OM1ras</t>
  </si>
  <si>
    <t>Rašelina</t>
  </si>
  <si>
    <t>30l / ks (Hydrangea)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</si>
  <si>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</si>
  <si>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</si>
  <si>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</si>
  <si>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</si>
  <si>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</si>
  <si>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</si>
  <si>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</si>
  <si>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</si>
  <si>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</si>
  <si>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</si>
  <si>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</si>
  <si>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</si>
  <si>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</si>
  <si>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</si>
  <si>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</si>
  <si>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</si>
  <si>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</si>
  <si>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</si>
  <si>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</si>
  <si>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</si>
  <si>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</si>
  <si>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</si>
  <si>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</si>
  <si>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</si>
  <si>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</si>
  <si>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</si>
  <si>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</si>
  <si>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</si>
  <si>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</si>
  <si>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</si>
  <si>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</si>
  <si>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</si>
  <si>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</si>
  <si>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</si>
  <si>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</si>
  <si>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</si>
  <si>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</si>
  <si>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</si>
  <si>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</si>
  <si>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</si>
  <si>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17 ULICE SLOVÁCKÁ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</si>
</sst>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" fontId="3" fillId="0" borderId="0" xfId="0" applyNumberFormat="1" applyFont="1" applyAlignment="1">
      <alignment vertical="top" wrapText="1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2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2.55468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3" ht="25.5" customHeight="1" x14ac:dyDescent="0.25">
      <c r="A2" s="55" t="s">
        <v>1</v>
      </c>
      <c r="B2" s="56"/>
      <c r="C2" s="56"/>
      <c r="D2" s="34" t="s">
        <v>183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184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H9+H21+H24+H27+H29+H37</f>
        <v>0</v>
      </c>
      <c r="I8" s="11">
        <f>I9+I21+I24+I27+I29+I37</f>
        <v>0</v>
      </c>
      <c r="J8" s="11">
        <f>H8+I8</f>
        <v>0</v>
      </c>
      <c r="K8" s="11"/>
      <c r="L8" s="11">
        <f>L9+L21+L24+L27+L29+L37</f>
        <v>1.6064E-3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SUM(H10:H19)</f>
        <v>0</v>
      </c>
      <c r="I9" s="11">
        <f>SUM(I10:I19)</f>
        <v>0</v>
      </c>
      <c r="J9" s="11">
        <f>H9+I9</f>
        <v>0</v>
      </c>
      <c r="K9" s="11"/>
      <c r="L9" s="11">
        <f>SUM(L10:L19)</f>
        <v>0</v>
      </c>
      <c r="M9" s="11"/>
      <c r="P9" s="11">
        <f>IF(Q9="PR",J9,SUM(O10:O19))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SUM(Z10:Z19)</f>
        <v>0</v>
      </c>
      <c r="AJ9">
        <f>SUM(AA10:AA19)</f>
        <v>0</v>
      </c>
      <c r="AK9">
        <f>SUM(AB10:AB19)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6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45</v>
      </c>
      <c r="F11">
        <v>10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12.75" customHeight="1" x14ac:dyDescent="0.25">
      <c r="C12" s="12" t="s">
        <v>53</v>
      </c>
      <c r="D12" s="39" t="s">
        <v>54</v>
      </c>
      <c r="E12" s="39"/>
      <c r="F12" s="39"/>
      <c r="G12" s="39"/>
      <c r="H12" s="39"/>
      <c r="I12" s="39"/>
      <c r="J12" s="39"/>
      <c r="K12" s="39"/>
      <c r="L12" s="39"/>
      <c r="M12" s="39"/>
    </row>
    <row r="13" spans="1:43" x14ac:dyDescent="0.25">
      <c r="A13" s="2" t="s">
        <v>55</v>
      </c>
      <c r="B13" s="1" t="s">
        <v>38</v>
      </c>
      <c r="C13" s="1" t="s">
        <v>56</v>
      </c>
      <c r="D13" t="s">
        <v>57</v>
      </c>
      <c r="E13" t="s">
        <v>58</v>
      </c>
      <c r="F13">
        <v>16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ht="25.5" customHeight="1" x14ac:dyDescent="0.25">
      <c r="C14" s="12" t="s">
        <v>53</v>
      </c>
      <c r="D14" s="39" t="s">
        <v>59</v>
      </c>
      <c r="E14" s="39"/>
      <c r="F14" s="39"/>
      <c r="G14" s="39"/>
      <c r="H14" s="39"/>
      <c r="I14" s="39"/>
      <c r="J14" s="39"/>
      <c r="K14" s="39"/>
      <c r="L14" s="39"/>
      <c r="M14" s="39"/>
    </row>
    <row r="15" spans="1:43" x14ac:dyDescent="0.25">
      <c r="A15" s="2" t="s">
        <v>60</v>
      </c>
      <c r="B15" s="1" t="s">
        <v>38</v>
      </c>
      <c r="C15" s="1" t="s">
        <v>61</v>
      </c>
      <c r="D15" t="s">
        <v>62</v>
      </c>
      <c r="E15" t="s">
        <v>45</v>
      </c>
      <c r="F15">
        <v>16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9.4871794871794878E-3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12.75" customHeight="1" x14ac:dyDescent="0.25">
      <c r="C16" s="12" t="s">
        <v>53</v>
      </c>
      <c r="D16" s="39" t="s">
        <v>63</v>
      </c>
      <c r="E16" s="39"/>
      <c r="F16" s="39"/>
      <c r="G16" s="39"/>
      <c r="H16" s="39"/>
      <c r="I16" s="39"/>
      <c r="J16" s="39"/>
      <c r="K16" s="39"/>
      <c r="L16" s="39"/>
      <c r="M16" s="39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58</v>
      </c>
      <c r="F17">
        <v>32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5.6710775047258974E-3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12.75" customHeight="1" x14ac:dyDescent="0.25">
      <c r="C18" s="12" t="s">
        <v>53</v>
      </c>
      <c r="D18" s="39" t="s">
        <v>67</v>
      </c>
      <c r="E18" s="39"/>
      <c r="F18" s="39"/>
      <c r="G18" s="39"/>
      <c r="H18" s="39"/>
      <c r="I18" s="39"/>
      <c r="J18" s="39"/>
      <c r="K18" s="39"/>
      <c r="L18" s="39"/>
      <c r="M18" s="39"/>
    </row>
    <row r="19" spans="1:43" x14ac:dyDescent="0.25">
      <c r="A19" s="2" t="s">
        <v>68</v>
      </c>
      <c r="B19" s="1" t="s">
        <v>38</v>
      </c>
      <c r="C19" s="1" t="s">
        <v>69</v>
      </c>
      <c r="D19" t="s">
        <v>70</v>
      </c>
      <c r="E19" t="s">
        <v>58</v>
      </c>
      <c r="F19">
        <v>16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47</v>
      </c>
      <c r="AP19" t="s">
        <v>48</v>
      </c>
      <c r="AQ19" s="11" t="s">
        <v>49</v>
      </c>
    </row>
    <row r="20" spans="1:43" ht="12.75" customHeight="1" x14ac:dyDescent="0.25">
      <c r="C20" s="12" t="s">
        <v>53</v>
      </c>
      <c r="D20" s="39" t="s">
        <v>71</v>
      </c>
      <c r="E20" s="39"/>
      <c r="F20" s="39"/>
      <c r="G20" s="39"/>
      <c r="H20" s="39"/>
      <c r="I20" s="39"/>
      <c r="J20" s="39"/>
      <c r="K20" s="39"/>
      <c r="L20" s="39"/>
      <c r="M20" s="39"/>
    </row>
    <row r="21" spans="1:43" x14ac:dyDescent="0.25">
      <c r="A21" s="13"/>
      <c r="B21" s="14" t="s">
        <v>38</v>
      </c>
      <c r="C21" s="14" t="s">
        <v>72</v>
      </c>
      <c r="D21" s="11" t="s">
        <v>73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 t="s">
        <v>41</v>
      </c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>
        <v>19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74</v>
      </c>
      <c r="B22" s="1" t="s">
        <v>38</v>
      </c>
      <c r="C22" s="1" t="s">
        <v>75</v>
      </c>
      <c r="D22" t="s">
        <v>76</v>
      </c>
      <c r="E22" t="s">
        <v>77</v>
      </c>
      <c r="F22">
        <v>0.16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0</v>
      </c>
      <c r="AM22">
        <f>F22*AE22</f>
        <v>0</v>
      </c>
      <c r="AN22">
        <f>F22*AF22</f>
        <v>0</v>
      </c>
      <c r="AO22" t="s">
        <v>78</v>
      </c>
      <c r="AP22" t="s">
        <v>48</v>
      </c>
      <c r="AQ22" s="11" t="s">
        <v>49</v>
      </c>
    </row>
    <row r="23" spans="1:43" ht="12.75" customHeight="1" x14ac:dyDescent="0.25">
      <c r="C23" s="12" t="s">
        <v>53</v>
      </c>
      <c r="D23" s="39" t="s">
        <v>79</v>
      </c>
      <c r="E23" s="39"/>
      <c r="F23" s="39"/>
      <c r="G23" s="39"/>
      <c r="H23" s="39"/>
      <c r="I23" s="39"/>
      <c r="J23" s="39"/>
      <c r="K23" s="39"/>
      <c r="L23" s="39"/>
      <c r="M23" s="39"/>
    </row>
    <row r="24" spans="1:43" x14ac:dyDescent="0.25">
      <c r="A24" s="13"/>
      <c r="B24" s="14" t="s">
        <v>38</v>
      </c>
      <c r="C24" s="14" t="s">
        <v>80</v>
      </c>
      <c r="D24" s="11" t="s">
        <v>81</v>
      </c>
      <c r="E24" s="11"/>
      <c r="F24" s="11"/>
      <c r="G24" s="11"/>
      <c r="H24" s="11">
        <f>SUM(H25:H25)</f>
        <v>0</v>
      </c>
      <c r="I24" s="11">
        <f>SUM(I25:I25)</f>
        <v>0</v>
      </c>
      <c r="J24" s="11">
        <f>H24+I24</f>
        <v>0</v>
      </c>
      <c r="K24" s="11"/>
      <c r="L24" s="11">
        <f>SUM(L25:L25)</f>
        <v>0</v>
      </c>
      <c r="M24" s="11"/>
      <c r="P24" s="11">
        <f>IF(Q24="PR",J24,SUM(O25:O25))</f>
        <v>0</v>
      </c>
      <c r="Q24" s="11"/>
      <c r="R24" s="11">
        <f>IF(Q24="HS",H24,0)</f>
        <v>0</v>
      </c>
      <c r="S24" s="11">
        <f>IF(Q24="HS",I24-P24,0)</f>
        <v>0</v>
      </c>
      <c r="T24" s="11">
        <f>IF(Q24="PS",H24,0)</f>
        <v>0</v>
      </c>
      <c r="U24" s="11">
        <f>IF(Q24="PS",I24-P24,0)</f>
        <v>0</v>
      </c>
      <c r="V24" s="11">
        <f>IF(Q24="MP",H24,0)</f>
        <v>0</v>
      </c>
      <c r="W24" s="11">
        <f>IF(Q24="MP",I24-P24,0)</f>
        <v>0</v>
      </c>
      <c r="X24" s="11">
        <f>IF(Q24="OM",H24,0)</f>
        <v>0</v>
      </c>
      <c r="Y24" s="11" t="s">
        <v>80</v>
      </c>
      <c r="AI24">
        <f>SUM(Z25:Z25)</f>
        <v>0</v>
      </c>
      <c r="AJ24">
        <f>SUM(AA25:AA25)</f>
        <v>0</v>
      </c>
      <c r="AK24">
        <f>SUM(AB25:AB25)</f>
        <v>0</v>
      </c>
    </row>
    <row r="25" spans="1:43" x14ac:dyDescent="0.25">
      <c r="A25" s="2" t="s">
        <v>82</v>
      </c>
      <c r="B25" s="1" t="s">
        <v>38</v>
      </c>
      <c r="C25" s="1" t="s">
        <v>83</v>
      </c>
      <c r="D25" t="s">
        <v>84</v>
      </c>
      <c r="E25" t="s">
        <v>77</v>
      </c>
      <c r="F25">
        <v>0.32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0</v>
      </c>
      <c r="L25">
        <f>F25*K25</f>
        <v>0</v>
      </c>
      <c r="M25" t="s">
        <v>46</v>
      </c>
      <c r="N25">
        <v>5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0</v>
      </c>
      <c r="AM25">
        <f>F25*AE25</f>
        <v>0</v>
      </c>
      <c r="AN25">
        <f>F25*AF25</f>
        <v>0</v>
      </c>
      <c r="AO25" t="s">
        <v>85</v>
      </c>
      <c r="AP25" t="s">
        <v>86</v>
      </c>
      <c r="AQ25" s="11" t="s">
        <v>49</v>
      </c>
    </row>
    <row r="26" spans="1:43" ht="12.75" customHeight="1" x14ac:dyDescent="0.25">
      <c r="C26" s="12" t="s">
        <v>53</v>
      </c>
      <c r="D26" s="39" t="s">
        <v>87</v>
      </c>
      <c r="E26" s="39"/>
      <c r="F26" s="39"/>
      <c r="G26" s="39"/>
      <c r="H26" s="39"/>
      <c r="I26" s="39"/>
      <c r="J26" s="39"/>
      <c r="K26" s="39"/>
      <c r="L26" s="39"/>
      <c r="M26" s="39"/>
    </row>
    <row r="27" spans="1:43" x14ac:dyDescent="0.25">
      <c r="A27" s="13"/>
      <c r="B27" s="14" t="s">
        <v>38</v>
      </c>
      <c r="C27" s="14" t="s">
        <v>88</v>
      </c>
      <c r="D27" s="11" t="s">
        <v>89</v>
      </c>
      <c r="E27" s="11"/>
      <c r="F27" s="11"/>
      <c r="G27" s="11"/>
      <c r="H27" s="11">
        <f>SUM(H28:H28)</f>
        <v>0</v>
      </c>
      <c r="I27" s="11">
        <f>SUM(I28:I28)</f>
        <v>0</v>
      </c>
      <c r="J27" s="11">
        <f>H27+I27</f>
        <v>0</v>
      </c>
      <c r="K27" s="11"/>
      <c r="L27" s="11">
        <f>SUM(L28:L28)</f>
        <v>0</v>
      </c>
      <c r="M27" s="11"/>
      <c r="P27" s="11">
        <f>IF(Q27="PR",J27,SUM(O28:O28))</f>
        <v>0</v>
      </c>
      <c r="Q27" s="11"/>
      <c r="R27" s="11">
        <f>IF(Q27="HS",H27,0)</f>
        <v>0</v>
      </c>
      <c r="S27" s="11">
        <f>IF(Q27="HS",I27-P27,0)</f>
        <v>0</v>
      </c>
      <c r="T27" s="11">
        <f>IF(Q27="PS",H27,0)</f>
        <v>0</v>
      </c>
      <c r="U27" s="11">
        <f>IF(Q27="PS",I27-P27,0)</f>
        <v>0</v>
      </c>
      <c r="V27" s="11">
        <f>IF(Q27="MP",H27,0)</f>
        <v>0</v>
      </c>
      <c r="W27" s="11">
        <f>IF(Q27="MP",I27-P27,0)</f>
        <v>0</v>
      </c>
      <c r="X27" s="11">
        <f>IF(Q27="OM",H27,0)</f>
        <v>0</v>
      </c>
      <c r="Y27" s="11" t="s">
        <v>88</v>
      </c>
      <c r="AI27">
        <f>SUM(Z28:Z28)</f>
        <v>0</v>
      </c>
      <c r="AJ27">
        <f>SUM(AA28:AA28)</f>
        <v>0</v>
      </c>
      <c r="AK27">
        <f>SUM(AB28:AB28)</f>
        <v>0</v>
      </c>
    </row>
    <row r="28" spans="1:43" x14ac:dyDescent="0.25">
      <c r="A28" s="2" t="s">
        <v>90</v>
      </c>
      <c r="B28" s="1" t="s">
        <v>38</v>
      </c>
      <c r="C28" s="1" t="s">
        <v>88</v>
      </c>
      <c r="D28" t="s">
        <v>91</v>
      </c>
      <c r="F28">
        <v>16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92</v>
      </c>
      <c r="AP28" t="s">
        <v>86</v>
      </c>
      <c r="AQ28" s="11" t="s">
        <v>49</v>
      </c>
    </row>
    <row r="29" spans="1:43" x14ac:dyDescent="0.25">
      <c r="A29" s="13"/>
      <c r="B29" s="14" t="s">
        <v>38</v>
      </c>
      <c r="C29" s="14" t="s">
        <v>93</v>
      </c>
      <c r="D29" s="11" t="s">
        <v>94</v>
      </c>
      <c r="E29" s="11"/>
      <c r="F29" s="11"/>
      <c r="G29" s="11"/>
      <c r="H29" s="11">
        <f>SUM(H30:H35)</f>
        <v>0</v>
      </c>
      <c r="I29" s="11">
        <f>SUM(I30:I35)</f>
        <v>0</v>
      </c>
      <c r="J29" s="11">
        <f>H29+I29</f>
        <v>0</v>
      </c>
      <c r="K29" s="11"/>
      <c r="L29" s="11">
        <f>SUM(L30:L35)</f>
        <v>0</v>
      </c>
      <c r="M29" s="11"/>
      <c r="P29" s="11">
        <f>IF(Q29="PR",J29,SUM(O30:O35))</f>
        <v>0</v>
      </c>
      <c r="Q29" s="11"/>
      <c r="R29" s="11">
        <f>IF(Q29="HS",H29,0)</f>
        <v>0</v>
      </c>
      <c r="S29" s="11">
        <f>IF(Q29="HS",I29-P29,0)</f>
        <v>0</v>
      </c>
      <c r="T29" s="11">
        <f>IF(Q29="PS",H29,0)</f>
        <v>0</v>
      </c>
      <c r="U29" s="11">
        <f>IF(Q29="PS",I29-P29,0)</f>
        <v>0</v>
      </c>
      <c r="V29" s="11">
        <f>IF(Q29="MP",H29,0)</f>
        <v>0</v>
      </c>
      <c r="W29" s="11">
        <f>IF(Q29="MP",I29-P29,0)</f>
        <v>0</v>
      </c>
      <c r="X29" s="11">
        <f>IF(Q29="OM",H29,0)</f>
        <v>0</v>
      </c>
      <c r="Y29" s="11" t="s">
        <v>93</v>
      </c>
      <c r="AI29">
        <f>SUM(Z30:Z35)</f>
        <v>0</v>
      </c>
      <c r="AJ29">
        <f>SUM(AA30:AA35)</f>
        <v>0</v>
      </c>
      <c r="AK29">
        <f>SUM(AB30:AB35)</f>
        <v>0</v>
      </c>
    </row>
    <row r="30" spans="1:43" x14ac:dyDescent="0.25">
      <c r="A30" s="2" t="s">
        <v>95</v>
      </c>
      <c r="B30" s="1" t="s">
        <v>38</v>
      </c>
      <c r="C30" s="1" t="s">
        <v>93</v>
      </c>
      <c r="D30" t="s">
        <v>96</v>
      </c>
      <c r="E30" t="s">
        <v>58</v>
      </c>
      <c r="F30">
        <v>16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1</v>
      </c>
      <c r="AM30">
        <f>F30*AE30</f>
        <v>0</v>
      </c>
      <c r="AN30">
        <f>F30*AF30</f>
        <v>0</v>
      </c>
      <c r="AO30" t="s">
        <v>97</v>
      </c>
      <c r="AP30" t="s">
        <v>86</v>
      </c>
      <c r="AQ30" s="11" t="s">
        <v>49</v>
      </c>
    </row>
    <row r="31" spans="1:43" ht="12.75" customHeight="1" x14ac:dyDescent="0.25">
      <c r="C31" s="12" t="s">
        <v>53</v>
      </c>
      <c r="D31" s="39" t="s">
        <v>98</v>
      </c>
      <c r="E31" s="39"/>
      <c r="F31" s="39"/>
      <c r="G31" s="39"/>
      <c r="H31" s="39"/>
      <c r="I31" s="39"/>
      <c r="J31" s="39"/>
      <c r="K31" s="39"/>
      <c r="L31" s="39"/>
      <c r="M31" s="39"/>
    </row>
    <row r="32" spans="1:43" x14ac:dyDescent="0.25">
      <c r="A32" s="2" t="s">
        <v>99</v>
      </c>
      <c r="B32" s="1" t="s">
        <v>38</v>
      </c>
      <c r="C32" s="1" t="s">
        <v>100</v>
      </c>
      <c r="D32" t="s">
        <v>101</v>
      </c>
      <c r="E32" t="s">
        <v>102</v>
      </c>
      <c r="F32">
        <v>16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97</v>
      </c>
      <c r="AP32" t="s">
        <v>86</v>
      </c>
      <c r="AQ32" s="11" t="s">
        <v>49</v>
      </c>
    </row>
    <row r="33" spans="1:43" ht="12.75" customHeight="1" x14ac:dyDescent="0.25">
      <c r="C33" s="12" t="s">
        <v>53</v>
      </c>
      <c r="D33" s="39" t="s">
        <v>103</v>
      </c>
      <c r="E33" s="39"/>
      <c r="F33" s="39"/>
      <c r="G33" s="39"/>
      <c r="H33" s="39"/>
      <c r="I33" s="39"/>
      <c r="J33" s="39"/>
      <c r="K33" s="39"/>
      <c r="L33" s="39"/>
      <c r="M33" s="39"/>
    </row>
    <row r="34" spans="1:43" x14ac:dyDescent="0.25">
      <c r="A34" s="2" t="s">
        <v>104</v>
      </c>
      <c r="B34" s="1" t="s">
        <v>38</v>
      </c>
      <c r="C34" s="1" t="s">
        <v>105</v>
      </c>
      <c r="D34" t="s">
        <v>106</v>
      </c>
      <c r="E34" t="s">
        <v>107</v>
      </c>
      <c r="F34">
        <v>0.32</v>
      </c>
      <c r="G34">
        <v>0</v>
      </c>
      <c r="H34">
        <f>F34*AE34</f>
        <v>0</v>
      </c>
      <c r="I34">
        <f>J34-H34</f>
        <v>0</v>
      </c>
      <c r="J34">
        <f>F34*G34</f>
        <v>0</v>
      </c>
      <c r="K34">
        <v>0</v>
      </c>
      <c r="L34">
        <f>F34*K34</f>
        <v>0</v>
      </c>
      <c r="N34">
        <v>1</v>
      </c>
      <c r="O34">
        <f>IF(N34=5,I34,0)</f>
        <v>0</v>
      </c>
      <c r="Z34">
        <f>IF(AD34=0,J34,0)</f>
        <v>0</v>
      </c>
      <c r="AA34">
        <f>IF(AD34=15,J34,0)</f>
        <v>0</v>
      </c>
      <c r="AB34">
        <f>IF(AD34=21,J34,0)</f>
        <v>0</v>
      </c>
      <c r="AD34">
        <v>21</v>
      </c>
      <c r="AE34">
        <f>G34*AG34</f>
        <v>0</v>
      </c>
      <c r="AF34">
        <f>G34*(1-AG34)</f>
        <v>0</v>
      </c>
      <c r="AG34">
        <v>1</v>
      </c>
      <c r="AM34">
        <f>F34*AE34</f>
        <v>0</v>
      </c>
      <c r="AN34">
        <f>F34*AF34</f>
        <v>0</v>
      </c>
      <c r="AO34" t="s">
        <v>97</v>
      </c>
      <c r="AP34" t="s">
        <v>86</v>
      </c>
      <c r="AQ34" s="11" t="s">
        <v>49</v>
      </c>
    </row>
    <row r="35" spans="1:43" x14ac:dyDescent="0.25">
      <c r="A35" s="2" t="s">
        <v>108</v>
      </c>
      <c r="B35" s="1" t="s">
        <v>38</v>
      </c>
      <c r="C35" s="1" t="s">
        <v>109</v>
      </c>
      <c r="D35" t="s">
        <v>110</v>
      </c>
      <c r="E35" t="s">
        <v>58</v>
      </c>
      <c r="F35">
        <v>16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1</v>
      </c>
      <c r="AM35">
        <f>F35*AE35</f>
        <v>0</v>
      </c>
      <c r="AN35">
        <f>F35*AF35</f>
        <v>0</v>
      </c>
      <c r="AO35" t="s">
        <v>97</v>
      </c>
      <c r="AP35" t="s">
        <v>86</v>
      </c>
      <c r="AQ35" s="11" t="s">
        <v>49</v>
      </c>
    </row>
    <row r="36" spans="1:43" ht="25.5" customHeight="1" x14ac:dyDescent="0.25">
      <c r="C36" s="12" t="s">
        <v>53</v>
      </c>
      <c r="D36" s="39" t="s">
        <v>111</v>
      </c>
      <c r="E36" s="39"/>
      <c r="F36" s="39"/>
      <c r="G36" s="39"/>
      <c r="H36" s="39"/>
      <c r="I36" s="39"/>
      <c r="J36" s="39"/>
      <c r="K36" s="39"/>
      <c r="L36" s="39"/>
      <c r="M36" s="39"/>
    </row>
    <row r="37" spans="1:43" x14ac:dyDescent="0.25">
      <c r="A37" s="13"/>
      <c r="B37" s="14" t="s">
        <v>38</v>
      </c>
      <c r="C37" s="14"/>
      <c r="D37" s="11" t="s">
        <v>112</v>
      </c>
      <c r="E37" s="11"/>
      <c r="F37" s="11"/>
      <c r="G37" s="11"/>
      <c r="H37" s="11">
        <f>SUM(H38:H48)</f>
        <v>0</v>
      </c>
      <c r="I37" s="11">
        <f>SUM(I38:I48)</f>
        <v>0</v>
      </c>
      <c r="J37" s="11">
        <f>H37+I37</f>
        <v>0</v>
      </c>
      <c r="K37" s="11"/>
      <c r="L37" s="11">
        <f>SUM(L38:L48)</f>
        <v>1.6064E-3</v>
      </c>
      <c r="M37" s="11"/>
      <c r="P37" s="11">
        <f>IF(Q37="PR",J37,SUM(O38:O48))</f>
        <v>0</v>
      </c>
      <c r="Q37" s="11" t="s">
        <v>113</v>
      </c>
      <c r="R37" s="11">
        <f>IF(Q37="HS",H37,0)</f>
        <v>0</v>
      </c>
      <c r="S37" s="11">
        <f>IF(Q37="HS",I37-P37,0)</f>
        <v>0</v>
      </c>
      <c r="T37" s="11">
        <f>IF(Q37="PS",H37,0)</f>
        <v>0</v>
      </c>
      <c r="U37" s="11">
        <f>IF(Q37="PS",I37-P37,0)</f>
        <v>0</v>
      </c>
      <c r="V37" s="11">
        <f>IF(Q37="MP",H37,0)</f>
        <v>0</v>
      </c>
      <c r="W37" s="11">
        <f>IF(Q37="MP",I37-P37,0)</f>
        <v>0</v>
      </c>
      <c r="X37" s="11">
        <f>IF(Q37="OM",H37,0)</f>
        <v>0</v>
      </c>
      <c r="Y37" s="11" t="s">
        <v>114</v>
      </c>
      <c r="AI37">
        <f>SUM(Z38:Z48)</f>
        <v>0</v>
      </c>
      <c r="AJ37">
        <f>SUM(AA38:AA48)</f>
        <v>0</v>
      </c>
      <c r="AK37">
        <f>SUM(AB38:AB48)</f>
        <v>0</v>
      </c>
    </row>
    <row r="38" spans="1:43" x14ac:dyDescent="0.25">
      <c r="A38" s="2" t="s">
        <v>115</v>
      </c>
      <c r="B38" s="1" t="s">
        <v>38</v>
      </c>
      <c r="C38" s="1" t="s">
        <v>116</v>
      </c>
      <c r="D38" t="s">
        <v>117</v>
      </c>
      <c r="E38" t="s">
        <v>118</v>
      </c>
      <c r="F38">
        <v>1.6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1E-3</v>
      </c>
      <c r="L38">
        <f>F38*K38</f>
        <v>1.6000000000000001E-3</v>
      </c>
      <c r="M38" t="s">
        <v>46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119</v>
      </c>
      <c r="AP38" t="s">
        <v>120</v>
      </c>
      <c r="AQ38" s="11" t="s">
        <v>49</v>
      </c>
    </row>
    <row r="39" spans="1:43" ht="25.5" customHeight="1" x14ac:dyDescent="0.25">
      <c r="C39" s="12" t="s">
        <v>121</v>
      </c>
      <c r="D39" s="39" t="s">
        <v>122</v>
      </c>
      <c r="E39" s="39"/>
      <c r="F39" s="39"/>
      <c r="G39" s="39"/>
      <c r="H39" s="39"/>
      <c r="I39" s="39"/>
      <c r="J39" s="39"/>
      <c r="K39" s="39"/>
      <c r="L39" s="39"/>
      <c r="M39" s="39"/>
    </row>
    <row r="40" spans="1:43" ht="12.75" customHeight="1" x14ac:dyDescent="0.25">
      <c r="C40" s="12" t="s">
        <v>53</v>
      </c>
      <c r="D40" s="39" t="s">
        <v>123</v>
      </c>
      <c r="E40" s="39"/>
      <c r="F40" s="39"/>
      <c r="G40" s="39"/>
      <c r="H40" s="39"/>
      <c r="I40" s="39"/>
      <c r="J40" s="39"/>
      <c r="K40" s="39"/>
      <c r="L40" s="39"/>
      <c r="M40" s="39"/>
    </row>
    <row r="41" spans="1:43" x14ac:dyDescent="0.25">
      <c r="A41" s="2" t="s">
        <v>124</v>
      </c>
      <c r="B41" s="1" t="s">
        <v>38</v>
      </c>
      <c r="C41" s="1" t="s">
        <v>125</v>
      </c>
      <c r="D41" t="s">
        <v>126</v>
      </c>
      <c r="E41" t="s">
        <v>127</v>
      </c>
      <c r="F41">
        <v>6.4000000000000003E-3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1E-3</v>
      </c>
      <c r="L41">
        <f>F41*K41</f>
        <v>6.4000000000000006E-6</v>
      </c>
      <c r="M41" t="s">
        <v>46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119</v>
      </c>
      <c r="AP41" t="s">
        <v>120</v>
      </c>
      <c r="AQ41" s="11" t="s">
        <v>49</v>
      </c>
    </row>
    <row r="42" spans="1:43" ht="12.75" customHeight="1" x14ac:dyDescent="0.25">
      <c r="C42" s="12" t="s">
        <v>53</v>
      </c>
      <c r="D42" s="39" t="s">
        <v>128</v>
      </c>
      <c r="E42" s="39"/>
      <c r="F42" s="39"/>
      <c r="G42" s="39"/>
      <c r="H42" s="39"/>
      <c r="I42" s="39"/>
      <c r="J42" s="39"/>
      <c r="K42" s="39"/>
      <c r="L42" s="39"/>
      <c r="M42" s="39"/>
    </row>
    <row r="43" spans="1:43" x14ac:dyDescent="0.25">
      <c r="A43" s="2" t="s">
        <v>129</v>
      </c>
      <c r="B43" s="1" t="s">
        <v>38</v>
      </c>
      <c r="C43" s="1" t="s">
        <v>130</v>
      </c>
      <c r="D43" t="s">
        <v>131</v>
      </c>
      <c r="E43" t="s">
        <v>102</v>
      </c>
      <c r="F43">
        <v>6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119</v>
      </c>
      <c r="AP43" t="s">
        <v>120</v>
      </c>
      <c r="AQ43" s="11" t="s">
        <v>49</v>
      </c>
    </row>
    <row r="44" spans="1:43" x14ac:dyDescent="0.25">
      <c r="A44" s="2" t="s">
        <v>132</v>
      </c>
      <c r="B44" s="1" t="s">
        <v>38</v>
      </c>
      <c r="C44" s="1" t="s">
        <v>133</v>
      </c>
      <c r="D44" t="s">
        <v>134</v>
      </c>
      <c r="E44" t="s">
        <v>102</v>
      </c>
      <c r="F44">
        <v>10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1</v>
      </c>
      <c r="AM44">
        <f>F44*AE44</f>
        <v>0</v>
      </c>
      <c r="AN44">
        <f>F44*AF44</f>
        <v>0</v>
      </c>
      <c r="AO44" t="s">
        <v>119</v>
      </c>
      <c r="AP44" t="s">
        <v>120</v>
      </c>
      <c r="AQ44" s="11" t="s">
        <v>49</v>
      </c>
    </row>
    <row r="45" spans="1:43" x14ac:dyDescent="0.25">
      <c r="A45" s="2" t="s">
        <v>39</v>
      </c>
      <c r="B45" s="1" t="s">
        <v>38</v>
      </c>
      <c r="C45" s="1" t="s">
        <v>135</v>
      </c>
      <c r="D45" t="s">
        <v>136</v>
      </c>
      <c r="E45" t="s">
        <v>102</v>
      </c>
      <c r="F45">
        <v>32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119</v>
      </c>
      <c r="AP45" t="s">
        <v>120</v>
      </c>
      <c r="AQ45" s="11" t="s">
        <v>49</v>
      </c>
    </row>
    <row r="46" spans="1:43" ht="12.75" customHeight="1" x14ac:dyDescent="0.25">
      <c r="C46" s="12" t="s">
        <v>53</v>
      </c>
      <c r="D46" s="39" t="s">
        <v>137</v>
      </c>
      <c r="E46" s="39"/>
      <c r="F46" s="39"/>
      <c r="G46" s="39"/>
      <c r="H46" s="39"/>
      <c r="I46" s="39"/>
      <c r="J46" s="39"/>
      <c r="K46" s="39"/>
      <c r="L46" s="39"/>
      <c r="M46" s="39"/>
    </row>
    <row r="47" spans="1:43" x14ac:dyDescent="0.25">
      <c r="A47" s="2" t="s">
        <v>72</v>
      </c>
      <c r="B47" s="1" t="s">
        <v>38</v>
      </c>
      <c r="C47" s="1" t="s">
        <v>138</v>
      </c>
      <c r="D47" t="s">
        <v>139</v>
      </c>
      <c r="E47" t="s">
        <v>107</v>
      </c>
      <c r="F47">
        <v>1.6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119</v>
      </c>
      <c r="AP47" t="s">
        <v>120</v>
      </c>
      <c r="AQ47" s="11" t="s">
        <v>49</v>
      </c>
    </row>
    <row r="48" spans="1:43" x14ac:dyDescent="0.25">
      <c r="A48" s="2" t="s">
        <v>140</v>
      </c>
      <c r="B48" s="1" t="s">
        <v>38</v>
      </c>
      <c r="C48" s="1" t="s">
        <v>141</v>
      </c>
      <c r="D48" t="s">
        <v>142</v>
      </c>
      <c r="E48" t="s">
        <v>127</v>
      </c>
      <c r="F48">
        <v>300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119</v>
      </c>
      <c r="AP48" t="s">
        <v>120</v>
      </c>
      <c r="AQ48" s="11" t="s">
        <v>49</v>
      </c>
    </row>
    <row r="49" spans="1:13" ht="12.75" customHeight="1" x14ac:dyDescent="0.25">
      <c r="C49" s="12" t="s">
        <v>53</v>
      </c>
      <c r="D49" s="39" t="s">
        <v>143</v>
      </c>
      <c r="E49" s="39"/>
      <c r="F49" s="39"/>
      <c r="G49" s="39"/>
      <c r="H49" s="39"/>
      <c r="I49" s="39"/>
      <c r="J49" s="39"/>
      <c r="K49" s="39"/>
      <c r="L49" s="39"/>
      <c r="M49" s="39"/>
    </row>
    <row r="50" spans="1:13" x14ac:dyDescent="0.25">
      <c r="A50" s="15"/>
      <c r="B50" s="16"/>
      <c r="C50" s="16"/>
      <c r="D50" s="17"/>
      <c r="E50" s="17"/>
      <c r="F50" s="17"/>
      <c r="G50" s="17"/>
      <c r="H50" s="35" t="s">
        <v>144</v>
      </c>
      <c r="I50" s="35"/>
      <c r="J50" s="17">
        <f>J9+J21+J24+J27+J29+J37</f>
        <v>0</v>
      </c>
      <c r="K50" s="17"/>
      <c r="L50" s="17"/>
      <c r="M50" s="17"/>
    </row>
    <row r="51" spans="1:13" x14ac:dyDescent="0.25">
      <c r="A51" s="18" t="s">
        <v>53</v>
      </c>
    </row>
    <row r="52" spans="1:13" ht="0" hidden="1" customHeight="1" x14ac:dyDescent="0.25">
      <c r="A52" s="36"/>
      <c r="B52" s="37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</row>
  </sheetData>
  <sheetProtection formatCells="0" formatColumns="0" formatRows="0" insertColumns="0" insertRows="0" insertHyperlinks="0" deleteColumns="0" deleteRows="0" sort="0" autoFilter="0" pivotTables="0"/>
  <mergeCells count="43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3:M23"/>
    <mergeCell ref="D26:M26"/>
    <mergeCell ref="D31:M31"/>
    <mergeCell ref="D33:M33"/>
    <mergeCell ref="D36:M36"/>
    <mergeCell ref="H50:I50"/>
    <mergeCell ref="A52:M52"/>
    <mergeCell ref="D39:M39"/>
    <mergeCell ref="D40:M40"/>
    <mergeCell ref="D42:M42"/>
    <mergeCell ref="D46:M46"/>
    <mergeCell ref="D49:M49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7" workbookViewId="0">
      <selection sqref="A1:I33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145</v>
      </c>
      <c r="B1" s="37"/>
      <c r="C1" s="37"/>
      <c r="D1" s="37"/>
      <c r="E1" s="37"/>
      <c r="F1" s="37"/>
      <c r="G1" s="37"/>
      <c r="H1" s="37"/>
      <c r="I1" s="37"/>
    </row>
    <row r="2" spans="1:9" ht="25.5" customHeight="1" x14ac:dyDescent="0.25">
      <c r="A2" s="86" t="s">
        <v>1</v>
      </c>
      <c r="B2" s="87"/>
      <c r="C2" s="34" t="s">
        <v>183</v>
      </c>
      <c r="D2" s="20"/>
      <c r="E2" s="20" t="s">
        <v>3</v>
      </c>
      <c r="F2" s="20"/>
      <c r="G2" s="20"/>
      <c r="H2" s="20" t="s">
        <v>146</v>
      </c>
      <c r="I2" s="22"/>
    </row>
    <row r="3" spans="1:9" ht="25.5" customHeight="1" x14ac:dyDescent="0.25">
      <c r="A3" s="88" t="s">
        <v>4</v>
      </c>
      <c r="B3" s="37"/>
      <c r="C3" s="1" t="s">
        <v>5</v>
      </c>
      <c r="D3" s="1"/>
      <c r="E3" s="1" t="s">
        <v>7</v>
      </c>
      <c r="F3" s="1"/>
      <c r="G3" s="1"/>
      <c r="H3" s="1" t="s">
        <v>146</v>
      </c>
      <c r="I3" s="23"/>
    </row>
    <row r="4" spans="1:9" ht="25.5" customHeight="1" x14ac:dyDescent="0.25">
      <c r="A4" s="88" t="s">
        <v>8</v>
      </c>
      <c r="B4" s="37"/>
      <c r="C4" s="33" t="s">
        <v>184</v>
      </c>
      <c r="D4" s="1"/>
      <c r="E4" s="1" t="s">
        <v>10</v>
      </c>
      <c r="F4" s="1"/>
      <c r="G4" s="1"/>
      <c r="H4" s="1" t="s">
        <v>146</v>
      </c>
      <c r="I4" s="23"/>
    </row>
    <row r="5" spans="1:9" ht="25.5" customHeight="1" x14ac:dyDescent="0.25">
      <c r="A5" s="88" t="s">
        <v>6</v>
      </c>
      <c r="B5" s="37"/>
      <c r="C5" s="1"/>
      <c r="D5" s="1"/>
      <c r="E5" s="1" t="s">
        <v>9</v>
      </c>
      <c r="F5" s="1"/>
      <c r="G5" s="1"/>
      <c r="H5" s="1" t="s">
        <v>147</v>
      </c>
      <c r="I5" s="24">
        <v>20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148</v>
      </c>
      <c r="I6" s="25"/>
    </row>
    <row r="7" spans="1:9" ht="25.5" customHeight="1" x14ac:dyDescent="0.25">
      <c r="A7" s="83" t="s">
        <v>149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150</v>
      </c>
      <c r="B8" s="78" t="s">
        <v>151</v>
      </c>
      <c r="C8" s="79"/>
      <c r="D8" s="31" t="s">
        <v>152</v>
      </c>
      <c r="E8" s="78" t="s">
        <v>153</v>
      </c>
      <c r="F8" s="79"/>
      <c r="G8" s="31" t="s">
        <v>154</v>
      </c>
      <c r="H8" s="78" t="s">
        <v>155</v>
      </c>
      <c r="I8" s="79"/>
    </row>
    <row r="9" spans="1:9" ht="15" x14ac:dyDescent="0.25">
      <c r="A9" s="80" t="s">
        <v>156</v>
      </c>
      <c r="B9" s="27" t="s">
        <v>157</v>
      </c>
      <c r="C9" s="28">
        <f>SUM('Stavební rozpočet'!R9:R49)</f>
        <v>0</v>
      </c>
      <c r="D9" s="64" t="s">
        <v>158</v>
      </c>
      <c r="E9" s="65"/>
      <c r="F9" s="28">
        <v>0</v>
      </c>
      <c r="G9" s="64" t="s">
        <v>159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rozpočet'!S9:S49)</f>
        <v>0</v>
      </c>
      <c r="D10" s="64" t="s">
        <v>160</v>
      </c>
      <c r="E10" s="65"/>
      <c r="F10" s="28">
        <v>0</v>
      </c>
      <c r="G10" s="64" t="s">
        <v>161</v>
      </c>
      <c r="H10" s="65"/>
      <c r="I10" s="28">
        <v>0</v>
      </c>
    </row>
    <row r="11" spans="1:9" ht="15" x14ac:dyDescent="0.25">
      <c r="A11" s="80" t="s">
        <v>162</v>
      </c>
      <c r="B11" s="27" t="s">
        <v>157</v>
      </c>
      <c r="C11" s="28">
        <f>SUM('Stavební rozpočet'!T9:T49)</f>
        <v>0</v>
      </c>
      <c r="D11" s="64" t="s">
        <v>163</v>
      </c>
      <c r="E11" s="65"/>
      <c r="F11" s="28">
        <v>0</v>
      </c>
      <c r="G11" s="64" t="s">
        <v>164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rozpočet'!U9:U49)</f>
        <v>0</v>
      </c>
      <c r="D12" s="64"/>
      <c r="E12" s="65"/>
      <c r="F12" s="28">
        <v>0</v>
      </c>
      <c r="G12" s="64" t="s">
        <v>165</v>
      </c>
      <c r="H12" s="65"/>
      <c r="I12" s="28">
        <v>0</v>
      </c>
    </row>
    <row r="13" spans="1:9" ht="15" x14ac:dyDescent="0.25">
      <c r="A13" s="80" t="s">
        <v>166</v>
      </c>
      <c r="B13" s="27" t="s">
        <v>157</v>
      </c>
      <c r="C13" s="28">
        <f>SUM('Stavební rozpočet'!V9:V49)</f>
        <v>0</v>
      </c>
      <c r="D13" s="64"/>
      <c r="E13" s="65"/>
      <c r="F13" s="28">
        <v>0</v>
      </c>
      <c r="G13" s="64" t="s">
        <v>167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rozpočet'!W9:W49)</f>
        <v>0</v>
      </c>
      <c r="D14" s="64"/>
      <c r="E14" s="65"/>
      <c r="F14" s="28">
        <v>0</v>
      </c>
      <c r="G14" s="64" t="s">
        <v>168</v>
      </c>
      <c r="H14" s="65"/>
      <c r="I14" s="28">
        <v>0</v>
      </c>
    </row>
    <row r="15" spans="1:9" ht="15.6" x14ac:dyDescent="0.25">
      <c r="A15" s="76" t="s">
        <v>112</v>
      </c>
      <c r="B15" s="65"/>
      <c r="C15" s="28">
        <f>SUM('Stavební rozpočet'!X9:X49)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169</v>
      </c>
      <c r="B16" s="65"/>
      <c r="C16" s="28">
        <f>SUM('Stavební rozpočet'!P9:P49)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170</v>
      </c>
      <c r="B17" s="65"/>
      <c r="C17" s="28">
        <f>SUM(C9:C16)</f>
        <v>0</v>
      </c>
      <c r="D17" s="76" t="s">
        <v>171</v>
      </c>
      <c r="E17" s="77"/>
      <c r="F17" s="28">
        <f>SUM(F9:F16)</f>
        <v>0</v>
      </c>
      <c r="G17" s="76" t="s">
        <v>172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173</v>
      </c>
      <c r="E18" s="77"/>
      <c r="F18" s="28">
        <v>0</v>
      </c>
      <c r="G18" s="76" t="s">
        <v>174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175</v>
      </c>
      <c r="B22" s="67"/>
      <c r="C22" s="29">
        <f>SUM('Stavební rozpočet'!Z10:Z49)*(1-C18/100)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176</v>
      </c>
      <c r="B23" s="67"/>
      <c r="C23" s="29">
        <f>SUM('Stavební rozpočet'!AA10:AA49)*(1-C18/100)</f>
        <v>0</v>
      </c>
      <c r="D23" s="66" t="s">
        <v>177</v>
      </c>
      <c r="E23" s="67"/>
      <c r="F23" s="29">
        <f>ROUND(C23*(15/100),2)</f>
        <v>0</v>
      </c>
      <c r="G23" s="66" t="s">
        <v>178</v>
      </c>
      <c r="H23" s="67"/>
      <c r="I23" s="29">
        <f>SUM(C22:C24)</f>
        <v>0</v>
      </c>
    </row>
    <row r="24" spans="1:9" ht="15.6" x14ac:dyDescent="0.25">
      <c r="A24" s="66" t="s">
        <v>179</v>
      </c>
      <c r="B24" s="67"/>
      <c r="C24" s="29">
        <f>SUM('Stavební rozpočet'!AB10:AB49)*(1-C18/100)+(F17+I17+F18+I18+I19+I20)</f>
        <v>0</v>
      </c>
      <c r="D24" s="66" t="s">
        <v>180</v>
      </c>
      <c r="E24" s="67"/>
      <c r="F24" s="29">
        <f>ROUND(C24*(21/100),2)</f>
        <v>0</v>
      </c>
      <c r="G24" s="66" t="s">
        <v>181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182</v>
      </c>
      <c r="B30" s="74"/>
      <c r="C30" s="75"/>
      <c r="D30" s="73" t="s">
        <v>182</v>
      </c>
      <c r="E30" s="74"/>
      <c r="F30" s="75"/>
      <c r="G30" s="73" t="s">
        <v>182</v>
      </c>
      <c r="H30" s="74"/>
      <c r="I30" s="75"/>
    </row>
    <row r="31" spans="1:9" ht="15" x14ac:dyDescent="0.25">
      <c r="A31" s="32" t="s">
        <v>53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III_17_UL. SLOVÁCKÁ</dc:title>
  <dc:subject/>
  <dc:creator>Verlag Dashőfer, s.r.o.</dc:creator>
  <cp:keywords/>
  <dc:description/>
  <cp:lastModifiedBy>Štěpančíková Taťána, Ing.</cp:lastModifiedBy>
  <cp:lastPrinted>2023-10-24T12:19:46Z</cp:lastPrinted>
  <dcterms:created xsi:type="dcterms:W3CDTF">2023-08-22T12:36:56Z</dcterms:created>
  <dcterms:modified xsi:type="dcterms:W3CDTF">2024-07-25T09:07:14Z</dcterms:modified>
  <cp:category/>
</cp:coreProperties>
</file>