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53" i="1"/>
  <c r="AN53" i="1" s="1"/>
  <c r="AE53" i="1"/>
  <c r="H53" i="1" s="1"/>
  <c r="AA53" i="1"/>
  <c r="Z53" i="1"/>
  <c r="O53" i="1"/>
  <c r="L53" i="1"/>
  <c r="J53" i="1"/>
  <c r="AB53" i="1" s="1"/>
  <c r="AF51" i="1"/>
  <c r="AN51" i="1" s="1"/>
  <c r="AE51" i="1"/>
  <c r="AM51" i="1" s="1"/>
  <c r="AA51" i="1"/>
  <c r="Z51" i="1"/>
  <c r="O51" i="1"/>
  <c r="L51" i="1"/>
  <c r="J51" i="1"/>
  <c r="AB51" i="1" s="1"/>
  <c r="H51" i="1"/>
  <c r="I51" i="1" s="1"/>
  <c r="AF50" i="1"/>
  <c r="AN50" i="1" s="1"/>
  <c r="AE50" i="1"/>
  <c r="H50" i="1" s="1"/>
  <c r="I50" i="1" s="1"/>
  <c r="AB50" i="1"/>
  <c r="AA50" i="1"/>
  <c r="Z50" i="1"/>
  <c r="O50" i="1"/>
  <c r="L50" i="1"/>
  <c r="J50" i="1"/>
  <c r="AF49" i="1"/>
  <c r="AN49" i="1" s="1"/>
  <c r="AE49" i="1"/>
  <c r="AM49" i="1" s="1"/>
  <c r="AA49" i="1"/>
  <c r="Z49" i="1"/>
  <c r="O49" i="1"/>
  <c r="L49" i="1"/>
  <c r="J49" i="1"/>
  <c r="AB49" i="1" s="1"/>
  <c r="H49" i="1"/>
  <c r="I49" i="1" s="1"/>
  <c r="AF48" i="1"/>
  <c r="AN48" i="1" s="1"/>
  <c r="AE48" i="1"/>
  <c r="H48" i="1" s="1"/>
  <c r="AA48" i="1"/>
  <c r="Z48" i="1"/>
  <c r="O48" i="1"/>
  <c r="L48" i="1"/>
  <c r="J48" i="1"/>
  <c r="AB48" i="1" s="1"/>
  <c r="AF46" i="1"/>
  <c r="AN46" i="1" s="1"/>
  <c r="AE46" i="1"/>
  <c r="AM46" i="1" s="1"/>
  <c r="AA46" i="1"/>
  <c r="Z46" i="1"/>
  <c r="O46" i="1"/>
  <c r="L46" i="1"/>
  <c r="J46" i="1"/>
  <c r="AB46" i="1" s="1"/>
  <c r="AF43" i="1"/>
  <c r="AN43" i="1" s="1"/>
  <c r="AE43" i="1"/>
  <c r="H43" i="1" s="1"/>
  <c r="AA43" i="1"/>
  <c r="Z43" i="1"/>
  <c r="O43" i="1"/>
  <c r="L43" i="1"/>
  <c r="J43" i="1"/>
  <c r="AB43" i="1" s="1"/>
  <c r="W42" i="1"/>
  <c r="V42" i="1"/>
  <c r="U42" i="1"/>
  <c r="T42" i="1"/>
  <c r="S42" i="1"/>
  <c r="R42" i="1"/>
  <c r="L42" i="1"/>
  <c r="AF40" i="1"/>
  <c r="AN40" i="1" s="1"/>
  <c r="AE40" i="1"/>
  <c r="H40" i="1" s="1"/>
  <c r="AA40" i="1"/>
  <c r="Z40" i="1"/>
  <c r="O40" i="1"/>
  <c r="L40" i="1"/>
  <c r="J40" i="1"/>
  <c r="AB40" i="1" s="1"/>
  <c r="AF38" i="1"/>
  <c r="AN38" i="1" s="1"/>
  <c r="AE38" i="1"/>
  <c r="AM38" i="1" s="1"/>
  <c r="AA38" i="1"/>
  <c r="Z38" i="1"/>
  <c r="O38" i="1"/>
  <c r="L38" i="1"/>
  <c r="J38" i="1"/>
  <c r="AB38" i="1" s="1"/>
  <c r="AF37" i="1"/>
  <c r="AN37" i="1" s="1"/>
  <c r="AE37" i="1"/>
  <c r="AM37" i="1" s="1"/>
  <c r="AA37" i="1"/>
  <c r="Z37" i="1"/>
  <c r="O37" i="1"/>
  <c r="L37" i="1"/>
  <c r="J37" i="1"/>
  <c r="AB37" i="1" s="1"/>
  <c r="H37" i="1"/>
  <c r="I37" i="1" s="1"/>
  <c r="AF35" i="1"/>
  <c r="AN35" i="1" s="1"/>
  <c r="AE35" i="1"/>
  <c r="AM35" i="1" s="1"/>
  <c r="AA35" i="1"/>
  <c r="Z35" i="1"/>
  <c r="O35" i="1"/>
  <c r="L35" i="1"/>
  <c r="J35" i="1"/>
  <c r="AB35" i="1" s="1"/>
  <c r="AF33" i="1"/>
  <c r="AN33" i="1" s="1"/>
  <c r="AE33" i="1"/>
  <c r="AM33" i="1" s="1"/>
  <c r="AA33" i="1"/>
  <c r="Z33" i="1"/>
  <c r="O33" i="1"/>
  <c r="L33" i="1"/>
  <c r="J33" i="1"/>
  <c r="AB33" i="1" s="1"/>
  <c r="X32" i="1"/>
  <c r="W32" i="1"/>
  <c r="V32" i="1"/>
  <c r="U32" i="1"/>
  <c r="T32" i="1"/>
  <c r="S32" i="1"/>
  <c r="R32" i="1"/>
  <c r="L32" i="1"/>
  <c r="AF31" i="1"/>
  <c r="AN31" i="1" s="1"/>
  <c r="AE31" i="1"/>
  <c r="AM31" i="1" s="1"/>
  <c r="AA31" i="1"/>
  <c r="Z31" i="1"/>
  <c r="O31" i="1"/>
  <c r="P30" i="1" s="1"/>
  <c r="L31" i="1"/>
  <c r="L30" i="1" s="1"/>
  <c r="J31" i="1"/>
  <c r="AB31" i="1" s="1"/>
  <c r="AK30" i="1" s="1"/>
  <c r="H31" i="1"/>
  <c r="H30" i="1" s="1"/>
  <c r="AJ30" i="1"/>
  <c r="AI30" i="1"/>
  <c r="X30" i="1"/>
  <c r="W30" i="1"/>
  <c r="V30" i="1"/>
  <c r="U30" i="1"/>
  <c r="T30" i="1"/>
  <c r="S30" i="1"/>
  <c r="R30" i="1"/>
  <c r="AF28" i="1"/>
  <c r="AN28" i="1" s="1"/>
  <c r="AE28" i="1"/>
  <c r="AM28" i="1" s="1"/>
  <c r="AA28" i="1"/>
  <c r="AJ27" i="1" s="1"/>
  <c r="Z28" i="1"/>
  <c r="AI27" i="1" s="1"/>
  <c r="O28" i="1"/>
  <c r="P27" i="1" s="1"/>
  <c r="L28" i="1"/>
  <c r="L27" i="1" s="1"/>
  <c r="J28" i="1"/>
  <c r="AB28" i="1" s="1"/>
  <c r="AK27" i="1" s="1"/>
  <c r="X27" i="1"/>
  <c r="W27" i="1"/>
  <c r="V27" i="1"/>
  <c r="U27" i="1"/>
  <c r="T27" i="1"/>
  <c r="S27" i="1"/>
  <c r="R27" i="1"/>
  <c r="AF25" i="1"/>
  <c r="AN25" i="1" s="1"/>
  <c r="AE25" i="1"/>
  <c r="AM25" i="1" s="1"/>
  <c r="AA25" i="1"/>
  <c r="AJ24" i="1" s="1"/>
  <c r="Z25" i="1"/>
  <c r="AI24" i="1" s="1"/>
  <c r="L25" i="1"/>
  <c r="L24" i="1" s="1"/>
  <c r="J25" i="1"/>
  <c r="AB25" i="1" s="1"/>
  <c r="AK24" i="1" s="1"/>
  <c r="X24" i="1"/>
  <c r="W24" i="1"/>
  <c r="V24" i="1"/>
  <c r="U24" i="1"/>
  <c r="T24" i="1"/>
  <c r="S24" i="1"/>
  <c r="R24" i="1"/>
  <c r="AF22" i="1"/>
  <c r="AN22" i="1" s="1"/>
  <c r="AE22" i="1"/>
  <c r="AM22" i="1" s="1"/>
  <c r="AA22" i="1"/>
  <c r="Z22" i="1"/>
  <c r="AI21" i="1" s="1"/>
  <c r="O22" i="1"/>
  <c r="P21" i="1" s="1"/>
  <c r="L22" i="1"/>
  <c r="L21" i="1" s="1"/>
  <c r="J22" i="1"/>
  <c r="AB22" i="1" s="1"/>
  <c r="AK21" i="1" s="1"/>
  <c r="H22" i="1"/>
  <c r="H21" i="1" s="1"/>
  <c r="AJ21" i="1"/>
  <c r="X21" i="1"/>
  <c r="W21" i="1"/>
  <c r="V21" i="1"/>
  <c r="U21" i="1"/>
  <c r="T21" i="1"/>
  <c r="AF19" i="1"/>
  <c r="AN19" i="1" s="1"/>
  <c r="AE19" i="1"/>
  <c r="H19" i="1" s="1"/>
  <c r="AA19" i="1"/>
  <c r="Z19" i="1"/>
  <c r="O19" i="1"/>
  <c r="L19" i="1"/>
  <c r="J19" i="1"/>
  <c r="AB19" i="1" s="1"/>
  <c r="AF17" i="1"/>
  <c r="AN17" i="1" s="1"/>
  <c r="AE17" i="1"/>
  <c r="AM17" i="1" s="1"/>
  <c r="AA17" i="1"/>
  <c r="Z17" i="1"/>
  <c r="O17" i="1"/>
  <c r="L17" i="1"/>
  <c r="J17" i="1"/>
  <c r="AB17" i="1" s="1"/>
  <c r="H17" i="1"/>
  <c r="I17" i="1" s="1"/>
  <c r="AF15" i="1"/>
  <c r="AN15" i="1" s="1"/>
  <c r="AE15" i="1"/>
  <c r="H15" i="1" s="1"/>
  <c r="AA15" i="1"/>
  <c r="Z15" i="1"/>
  <c r="O15" i="1"/>
  <c r="L15" i="1"/>
  <c r="J15" i="1"/>
  <c r="AB15" i="1" s="1"/>
  <c r="AF13" i="1"/>
  <c r="AN13" i="1" s="1"/>
  <c r="AE13" i="1"/>
  <c r="H13" i="1" s="1"/>
  <c r="AA13" i="1"/>
  <c r="Z13" i="1"/>
  <c r="O13" i="1"/>
  <c r="L13" i="1"/>
  <c r="J13" i="1"/>
  <c r="AB13" i="1" s="1"/>
  <c r="AF11" i="1"/>
  <c r="AN11" i="1" s="1"/>
  <c r="AE11" i="1"/>
  <c r="H11" i="1" s="1"/>
  <c r="AA11" i="1"/>
  <c r="Z11" i="1"/>
  <c r="O11" i="1"/>
  <c r="L11" i="1"/>
  <c r="J11" i="1"/>
  <c r="AB11" i="1" s="1"/>
  <c r="AF10" i="1"/>
  <c r="AN10" i="1" s="1"/>
  <c r="AE10" i="1"/>
  <c r="AM10" i="1" s="1"/>
  <c r="AA10" i="1"/>
  <c r="Z10" i="1"/>
  <c r="O10" i="1"/>
  <c r="L10" i="1"/>
  <c r="L9" i="1" s="1"/>
  <c r="J10" i="1"/>
  <c r="AB10" i="1" s="1"/>
  <c r="H10" i="1"/>
  <c r="X9" i="1"/>
  <c r="W9" i="1"/>
  <c r="V9" i="1"/>
  <c r="U9" i="1"/>
  <c r="T9" i="1"/>
  <c r="I40" i="1" l="1"/>
  <c r="P32" i="1"/>
  <c r="H38" i="1"/>
  <c r="H33" i="1"/>
  <c r="I33" i="1" s="1"/>
  <c r="H25" i="1"/>
  <c r="H24" i="1" s="1"/>
  <c r="I19" i="1"/>
  <c r="I13" i="1"/>
  <c r="I53" i="1"/>
  <c r="AJ42" i="1"/>
  <c r="P42" i="1"/>
  <c r="AI42" i="1"/>
  <c r="I48" i="1"/>
  <c r="H46" i="1"/>
  <c r="I46" i="1" s="1"/>
  <c r="AM40" i="1"/>
  <c r="H35" i="1"/>
  <c r="H32" i="1" s="1"/>
  <c r="C12" i="2"/>
  <c r="AI32" i="1"/>
  <c r="C11" i="2"/>
  <c r="C13" i="2"/>
  <c r="AJ32" i="1"/>
  <c r="H28" i="1"/>
  <c r="I28" i="1" s="1"/>
  <c r="I27" i="1" s="1"/>
  <c r="C14" i="2"/>
  <c r="AK9" i="1"/>
  <c r="I15" i="1"/>
  <c r="AM13" i="1"/>
  <c r="C22" i="2"/>
  <c r="C23" i="2"/>
  <c r="F23" i="2" s="1"/>
  <c r="P9" i="1"/>
  <c r="I11" i="1"/>
  <c r="AI9" i="1"/>
  <c r="AJ9" i="1"/>
  <c r="AK32" i="1"/>
  <c r="R21" i="1"/>
  <c r="H9" i="1"/>
  <c r="L8" i="1"/>
  <c r="AK42" i="1"/>
  <c r="I43" i="1"/>
  <c r="I42" i="1" s="1"/>
  <c r="C24" i="2"/>
  <c r="I22" i="1"/>
  <c r="I21" i="1" s="1"/>
  <c r="S21" i="1" s="1"/>
  <c r="I35" i="1"/>
  <c r="I38" i="1"/>
  <c r="AM43" i="1"/>
  <c r="AM48" i="1"/>
  <c r="AM50" i="1"/>
  <c r="AM53" i="1"/>
  <c r="I25" i="1"/>
  <c r="AM15" i="1"/>
  <c r="I31" i="1"/>
  <c r="I30" i="1" s="1"/>
  <c r="J30" i="1" s="1"/>
  <c r="AM19" i="1"/>
  <c r="I10" i="1"/>
  <c r="AM11" i="1"/>
  <c r="H42" i="1" l="1"/>
  <c r="H27" i="1"/>
  <c r="J27" i="1" s="1"/>
  <c r="I9" i="1"/>
  <c r="F24" i="2"/>
  <c r="O25" i="1"/>
  <c r="P24" i="1" s="1"/>
  <c r="C16" i="2" s="1"/>
  <c r="I24" i="1"/>
  <c r="J24" i="1" s="1"/>
  <c r="X42" i="1"/>
  <c r="C15" i="2" s="1"/>
  <c r="J42" i="1"/>
  <c r="J9" i="1"/>
  <c r="R9" i="1"/>
  <c r="C9" i="2" s="1"/>
  <c r="H8" i="1"/>
  <c r="I23" i="2"/>
  <c r="I32" i="1"/>
  <c r="J32" i="1" s="1"/>
  <c r="S9" i="1"/>
  <c r="C10" i="2" s="1"/>
  <c r="J21" i="1"/>
  <c r="I24" i="2" l="1"/>
  <c r="I8" i="1"/>
  <c r="J8" i="1" s="1"/>
  <c r="J54" i="1"/>
  <c r="C17" i="2"/>
</calcChain>
</file>

<file path=xl/sharedStrings.xml><?xml version="1.0" encoding="utf-8"?>
<sst xmlns="http://schemas.openxmlformats.org/spreadsheetml/2006/main" count="355" uniqueCount="196">
  <si>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</si>
  <si>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</si>
  <si>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</si>
  <si>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</si>
  <si>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</si>
  <si>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</si>
  <si>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</si>
  <si>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</si>
  <si>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</si>
  <si>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</si>
  <si>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</si>
  <si>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</si>
  <si>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</si>
  <si>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</si>
  <si>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</si>
  <si>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</si>
  <si>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</si>
  <si>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</si>
  <si>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</si>
  <si>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</si>
  <si>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</si>
  <si>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</si>
  <si>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</si>
  <si>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</si>
  <si>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</si>
  <si>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</si>
  <si>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</si>
  <si>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</si>
  <si>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</si>
  <si>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</si>
  <si>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</si>
  <si>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</si>
  <si>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</si>
  <si>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</si>
  <si>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</si>
  <si>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</si>
  <si>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</si>
  <si>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</si>
  <si>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</si>
  <si>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</si>
  <si>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</si>
  <si>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</si>
  <si>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</si>
  <si>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183101114R00</t>
  </si>
  <si>
    <t>Hloub. jamek bez výměny půdy do 0,125 m3, rovina, keře</t>
  </si>
  <si>
    <t>kus</t>
  </si>
  <si>
    <t>RTS I / 2023</t>
  </si>
  <si>
    <t>18_</t>
  </si>
  <si>
    <t>1_</t>
  </si>
  <si>
    <t>SO 01_</t>
  </si>
  <si>
    <t>2</t>
  </si>
  <si>
    <t>183205112R00</t>
  </si>
  <si>
    <t>Založení záhonu v rovině/svah 1 : 5, hor. 3</t>
  </si>
  <si>
    <t>m2</t>
  </si>
  <si>
    <t>Poznámka:</t>
  </si>
  <si>
    <t>Obdělání půdy nakopáním,frézováním nebo rytím. Plošné urovnání terénu. Případné naložení odpadu na 
dopravní prostředek, odvoz do 20km.</t>
  </si>
  <si>
    <t>3</t>
  </si>
  <si>
    <t>184102111R00</t>
  </si>
  <si>
    <t>Výsadba dřevin s balem D do 20 cm, v rovině</t>
  </si>
  <si>
    <t>výsadba keřů do vel 40 cm a 60 cm</t>
  </si>
  <si>
    <t>4</t>
  </si>
  <si>
    <t>184102112R00</t>
  </si>
  <si>
    <t>Výsadba dřevin s balem D do 30 cm, v rovině</t>
  </si>
  <si>
    <t>výsadba keřů nad 100 cm</t>
  </si>
  <si>
    <t>5</t>
  </si>
  <si>
    <t>184802111R00</t>
  </si>
  <si>
    <t>Chem. odplevelení před založ. postřikem, v rovině</t>
  </si>
  <si>
    <t>2 x opakovat ( 36 x2), záhony keřů</t>
  </si>
  <si>
    <t>6</t>
  </si>
  <si>
    <t>184921093R00</t>
  </si>
  <si>
    <t>Mulčování rostlin tl. do 0,1 m rovina</t>
  </si>
  <si>
    <t>záhony 36 m2</t>
  </si>
  <si>
    <t>19</t>
  </si>
  <si>
    <t>Hloubení pro podzemní stěny, ražení a hloubení důlní</t>
  </si>
  <si>
    <t>7</t>
  </si>
  <si>
    <t>199000005R00</t>
  </si>
  <si>
    <t>Poplatek za skládku zeminy a odpadu 1- 4</t>
  </si>
  <si>
    <t>t</t>
  </si>
  <si>
    <t>19_</t>
  </si>
  <si>
    <t>odpad ze založení záhonů</t>
  </si>
  <si>
    <t>H23</t>
  </si>
  <si>
    <t>Plochy a úpravy území</t>
  </si>
  <si>
    <t>8</t>
  </si>
  <si>
    <t>998231311R00</t>
  </si>
  <si>
    <t>Přesun hmot pro sadovnické a krajin. úpravy do 5km</t>
  </si>
  <si>
    <t>H23_</t>
  </si>
  <si>
    <t>9_</t>
  </si>
  <si>
    <t>(stromy - 0,15t/ks, keře - 0,02/m2 )</t>
  </si>
  <si>
    <t>LK</t>
  </si>
  <si>
    <t>Přípravné a přidružené práce</t>
  </si>
  <si>
    <t>9</t>
  </si>
  <si>
    <t>LK 1</t>
  </si>
  <si>
    <t>Likvidace dřevní hmoty</t>
  </si>
  <si>
    <t>akce</t>
  </si>
  <si>
    <t>LK_</t>
  </si>
  <si>
    <t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</si>
  <si>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>VK1</t>
  </si>
  <si>
    <t>Vytyčení</t>
  </si>
  <si>
    <t>10</t>
  </si>
  <si>
    <t>Vytyčení keřů</t>
  </si>
  <si>
    <t>VK1_</t>
  </si>
  <si>
    <t>VU1</t>
  </si>
  <si>
    <t>Vegetační úpravy</t>
  </si>
  <si>
    <t>11</t>
  </si>
  <si>
    <t>Aplikace půdního kondicionéru</t>
  </si>
  <si>
    <t>VU1_</t>
  </si>
  <si>
    <t>(keře 36 m2)</t>
  </si>
  <si>
    <t>12</t>
  </si>
  <si>
    <t>VU15</t>
  </si>
  <si>
    <t>Hnojení tabletovým hnojivem</t>
  </si>
  <si>
    <t>ks</t>
  </si>
  <si>
    <t>stromy+keře</t>
  </si>
  <si>
    <t>13</t>
  </si>
  <si>
    <t>VU19</t>
  </si>
  <si>
    <t>Dovoz vody pro zálivku do 1000 m (1x 0,02m3/m2, keře) včetně ceny vody</t>
  </si>
  <si>
    <t>m3</t>
  </si>
  <si>
    <t>14</t>
  </si>
  <si>
    <t>VU1rezZR200</t>
  </si>
  <si>
    <t>Řez stromů zdravotní, plocha koruny do 200m2</t>
  </si>
  <si>
    <t>vč.rozřezání větví a přemístění do 50m</t>
  </si>
  <si>
    <t>15</t>
  </si>
  <si>
    <t>VU1RPK</t>
  </si>
  <si>
    <t>Rozvojová péče - skupiny keřů, 3 roky</t>
  </si>
  <si>
    <t>Zálivka vč.dopravy a ceny vody (10xrok), odplevelení, doplnění mulče vč. ceny mulče, ochrana proti 
chorobám,výchovný řez,hnojení</t>
  </si>
  <si>
    <t>Ostatní materiál</t>
  </si>
  <si>
    <t>OM</t>
  </si>
  <si>
    <t>Z999</t>
  </si>
  <si>
    <t>16</t>
  </si>
  <si>
    <t>10391505.A</t>
  </si>
  <si>
    <t>TerraCottem fyzikální půdní kondicionér po 20 kg, nebo jiný</t>
  </si>
  <si>
    <t>kg</t>
  </si>
  <si>
    <t>Z999_</t>
  </si>
  <si>
    <t>Z_</t>
  </si>
  <si>
    <t>RTS komentář: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</si>
  <si>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</si>
  <si>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1kg/strom, 0,1kg/ m2 záhony</t>
  </si>
  <si>
    <t>17</t>
  </si>
  <si>
    <t>25234000.A</t>
  </si>
  <si>
    <t>ROUNDUP BIAKTIV herbicid totální bal. po 1 litru</t>
  </si>
  <si>
    <t>l</t>
  </si>
  <si>
    <t>20ml / 1l vody / 100m2</t>
  </si>
  <si>
    <t>kerpl</t>
  </si>
  <si>
    <t>plo - Prunus laurocerasus ´OTTO LUYKEN´, v = 40-60 cm</t>
  </si>
  <si>
    <t>kervb</t>
  </si>
  <si>
    <t>vb - Viburnum bodnatense ´Dawn´, v =120 cm</t>
  </si>
  <si>
    <t>20</t>
  </si>
  <si>
    <t>kervpm</t>
  </si>
  <si>
    <t>vpm - Viburnum plicatum ´Mariesii´, v 120 cm</t>
  </si>
  <si>
    <t>21</t>
  </si>
  <si>
    <t>OM1</t>
  </si>
  <si>
    <t>tabletové hnojivo</t>
  </si>
  <si>
    <t>strom/ 3ks, keř / 2 ks</t>
  </si>
  <si>
    <t>22</t>
  </si>
  <si>
    <t>OM18</t>
  </si>
  <si>
    <t>mulčovací kůra (tl.10cm)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</si>
  <si>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</si>
  <si>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</si>
  <si>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</si>
  <si>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</si>
  <si>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</si>
  <si>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</si>
  <si>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</si>
  <si>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</si>
  <si>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</si>
  <si>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</si>
  <si>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</si>
  <si>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</si>
  <si>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</si>
  <si>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</si>
  <si>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</si>
  <si>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</si>
  <si>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</si>
  <si>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</si>
  <si>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</si>
  <si>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</si>
  <si>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</si>
  <si>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</si>
  <si>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</si>
  <si>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</si>
  <si>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</si>
  <si>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</si>
  <si>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</si>
  <si>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</si>
  <si>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</si>
  <si>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</si>
  <si>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</si>
  <si>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</si>
  <si>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</si>
  <si>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</si>
  <si>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</si>
  <si>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</si>
  <si>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</si>
  <si>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</si>
  <si>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</si>
  <si>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</si>
  <si>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10 PRŮCHOD KE STUDNI BARBORKA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</si>
</sst>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6"/>
  <sheetViews>
    <sheetView tabSelected="1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64.10937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4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43" ht="25.5" customHeight="1" x14ac:dyDescent="0.25">
      <c r="A2" s="55" t="s">
        <v>1</v>
      </c>
      <c r="B2" s="56"/>
      <c r="C2" s="56"/>
      <c r="D2" s="34" t="s">
        <v>194</v>
      </c>
      <c r="E2" s="56" t="s">
        <v>2</v>
      </c>
      <c r="F2" s="56"/>
      <c r="G2" s="56"/>
      <c r="H2" s="56"/>
      <c r="I2" s="3" t="s">
        <v>3</v>
      </c>
      <c r="J2" s="56"/>
      <c r="K2" s="56"/>
      <c r="L2" s="56"/>
      <c r="M2" s="60"/>
    </row>
    <row r="3" spans="1:43" ht="25.5" customHeight="1" x14ac:dyDescent="0.25">
      <c r="A3" s="57" t="s">
        <v>4</v>
      </c>
      <c r="B3" s="58"/>
      <c r="C3" s="58"/>
      <c r="D3" s="4" t="s">
        <v>5</v>
      </c>
      <c r="E3" s="58" t="s">
        <v>6</v>
      </c>
      <c r="F3" s="58"/>
      <c r="G3" s="58"/>
      <c r="H3" s="58"/>
      <c r="I3" s="4" t="s">
        <v>7</v>
      </c>
      <c r="J3" s="58"/>
      <c r="K3" s="58"/>
      <c r="L3" s="58"/>
      <c r="M3" s="61"/>
    </row>
    <row r="4" spans="1:43" ht="25.5" customHeight="1" x14ac:dyDescent="0.25">
      <c r="A4" s="57" t="s">
        <v>8</v>
      </c>
      <c r="B4" s="58"/>
      <c r="C4" s="58"/>
      <c r="D4" s="4" t="s">
        <v>195</v>
      </c>
      <c r="E4" s="58" t="s">
        <v>9</v>
      </c>
      <c r="F4" s="58"/>
      <c r="G4" s="58"/>
      <c r="H4" s="58"/>
      <c r="I4" s="4" t="s">
        <v>10</v>
      </c>
      <c r="J4" s="58"/>
      <c r="K4" s="58"/>
      <c r="L4" s="58"/>
      <c r="M4" s="61"/>
    </row>
    <row r="5" spans="1:43" ht="25.5" customHeight="1" x14ac:dyDescent="0.25">
      <c r="A5" s="59" t="s">
        <v>11</v>
      </c>
      <c r="B5" s="40"/>
      <c r="C5" s="40"/>
      <c r="D5" s="5"/>
      <c r="E5" s="40" t="s">
        <v>12</v>
      </c>
      <c r="F5" s="40"/>
      <c r="G5" s="40"/>
      <c r="H5" s="40"/>
      <c r="I5" s="5" t="s">
        <v>13</v>
      </c>
      <c r="J5" s="40"/>
      <c r="K5" s="40"/>
      <c r="L5" s="40"/>
      <c r="M5" s="41"/>
    </row>
    <row r="6" spans="1:43" x14ac:dyDescent="0.25">
      <c r="A6" s="42" t="s">
        <v>14</v>
      </c>
      <c r="B6" s="44" t="s">
        <v>15</v>
      </c>
      <c r="C6" s="44" t="s">
        <v>16</v>
      </c>
      <c r="D6" s="6" t="s">
        <v>17</v>
      </c>
      <c r="E6" s="46" t="s">
        <v>18</v>
      </c>
      <c r="F6" s="46" t="s">
        <v>19</v>
      </c>
      <c r="G6" s="48" t="s">
        <v>20</v>
      </c>
      <c r="H6" s="50" t="s">
        <v>21</v>
      </c>
      <c r="I6" s="48"/>
      <c r="J6" s="51"/>
      <c r="K6" s="50" t="s">
        <v>22</v>
      </c>
      <c r="L6" s="51"/>
      <c r="M6" s="52" t="s">
        <v>23</v>
      </c>
    </row>
    <row r="7" spans="1:43" x14ac:dyDescent="0.25">
      <c r="A7" s="43"/>
      <c r="B7" s="45"/>
      <c r="C7" s="45"/>
      <c r="D7" s="7" t="s">
        <v>24</v>
      </c>
      <c r="E7" s="47"/>
      <c r="F7" s="47"/>
      <c r="G7" s="49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3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H9+H21+H24+H27+H30+H32+H42</f>
        <v>0</v>
      </c>
      <c r="I8" s="11">
        <f>I9+I21+I24+I27+I30+I32+I42</f>
        <v>0</v>
      </c>
      <c r="J8" s="11">
        <f>H8+I8</f>
        <v>0</v>
      </c>
      <c r="K8" s="11"/>
      <c r="L8" s="11">
        <f>L9+L21+L24+L27+L30+L32+L42</f>
        <v>3.6144000000000003E-3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SUM(H10:H19)</f>
        <v>0</v>
      </c>
      <c r="I9" s="11">
        <f>SUM(I10:I19)</f>
        <v>0</v>
      </c>
      <c r="J9" s="11">
        <f>H9+I9</f>
        <v>0</v>
      </c>
      <c r="K9" s="11"/>
      <c r="L9" s="11">
        <f>SUM(L10:L19)</f>
        <v>0</v>
      </c>
      <c r="M9" s="11"/>
      <c r="P9" s="11">
        <f>IF(Q9="PR",J9,SUM(O10:O19))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18</v>
      </c>
      <c r="AI9">
        <f>SUM(Z10:Z19)</f>
        <v>0</v>
      </c>
      <c r="AJ9">
        <f>SUM(AA10:AA19)</f>
        <v>0</v>
      </c>
      <c r="AK9">
        <f>SUM(AB10:AB19)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41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x14ac:dyDescent="0.25">
      <c r="A11" s="2" t="s">
        <v>50</v>
      </c>
      <c r="B11" s="1" t="s">
        <v>38</v>
      </c>
      <c r="C11" s="1" t="s">
        <v>51</v>
      </c>
      <c r="D11" t="s">
        <v>52</v>
      </c>
      <c r="E11" t="s">
        <v>53</v>
      </c>
      <c r="F11">
        <v>36</v>
      </c>
      <c r="G11">
        <v>0</v>
      </c>
      <c r="H11">
        <f>F11*AE11</f>
        <v>0</v>
      </c>
      <c r="I11">
        <f>J11-H11</f>
        <v>0</v>
      </c>
      <c r="J11">
        <f>F11*G11</f>
        <v>0</v>
      </c>
      <c r="K11">
        <v>0</v>
      </c>
      <c r="L11">
        <f>F11*K11</f>
        <v>0</v>
      </c>
      <c r="M11" t="s">
        <v>46</v>
      </c>
      <c r="N11">
        <v>1</v>
      </c>
      <c r="O11">
        <f>IF(N11=5,I11,0)</f>
        <v>0</v>
      </c>
      <c r="Z11">
        <f>IF(AD11=0,J11,0)</f>
        <v>0</v>
      </c>
      <c r="AA11">
        <f>IF(AD11=15,J11,0)</f>
        <v>0</v>
      </c>
      <c r="AB11">
        <f>IF(AD11=21,J11,0)</f>
        <v>0</v>
      </c>
      <c r="AD11">
        <v>21</v>
      </c>
      <c r="AE11">
        <f>G11*AG11</f>
        <v>0</v>
      </c>
      <c r="AF11">
        <f>G11*(1-AG11)</f>
        <v>0</v>
      </c>
      <c r="AG11">
        <v>0</v>
      </c>
      <c r="AM11">
        <f>F11*AE11</f>
        <v>0</v>
      </c>
      <c r="AN11">
        <f>F11*AF11</f>
        <v>0</v>
      </c>
      <c r="AO11" t="s">
        <v>47</v>
      </c>
      <c r="AP11" t="s">
        <v>48</v>
      </c>
      <c r="AQ11" s="11" t="s">
        <v>49</v>
      </c>
    </row>
    <row r="12" spans="1:43" ht="25.5" customHeight="1" x14ac:dyDescent="0.25">
      <c r="C12" s="12" t="s">
        <v>54</v>
      </c>
      <c r="D12" s="35" t="s">
        <v>55</v>
      </c>
      <c r="E12" s="35"/>
      <c r="F12" s="35"/>
      <c r="G12" s="35"/>
      <c r="H12" s="35"/>
      <c r="I12" s="35"/>
      <c r="J12" s="35"/>
      <c r="K12" s="35"/>
      <c r="L12" s="35"/>
      <c r="M12" s="35"/>
    </row>
    <row r="13" spans="1:43" x14ac:dyDescent="0.25">
      <c r="A13" s="2" t="s">
        <v>56</v>
      </c>
      <c r="B13" s="1" t="s">
        <v>38</v>
      </c>
      <c r="C13" s="1" t="s">
        <v>57</v>
      </c>
      <c r="D13" t="s">
        <v>58</v>
      </c>
      <c r="E13" t="s">
        <v>45</v>
      </c>
      <c r="F13">
        <v>26</v>
      </c>
      <c r="G13">
        <v>0</v>
      </c>
      <c r="H13">
        <f>F13*AE13</f>
        <v>0</v>
      </c>
      <c r="I13">
        <f>J13-H13</f>
        <v>0</v>
      </c>
      <c r="J13">
        <f>F13*G13</f>
        <v>0</v>
      </c>
      <c r="K13">
        <v>0</v>
      </c>
      <c r="L13">
        <f>F13*K13</f>
        <v>0</v>
      </c>
      <c r="M13" t="s">
        <v>46</v>
      </c>
      <c r="N13">
        <v>1</v>
      </c>
      <c r="O13">
        <f>IF(N13=5,I13,0)</f>
        <v>0</v>
      </c>
      <c r="Z13">
        <f>IF(AD13=0,J13,0)</f>
        <v>0</v>
      </c>
      <c r="AA13">
        <f>IF(AD13=15,J13,0)</f>
        <v>0</v>
      </c>
      <c r="AB13">
        <f>IF(AD13=21,J13,0)</f>
        <v>0</v>
      </c>
      <c r="AD13">
        <v>21</v>
      </c>
      <c r="AE13">
        <f>G13*AG13</f>
        <v>0</v>
      </c>
      <c r="AF13">
        <f>G13*(1-AG13)</f>
        <v>0</v>
      </c>
      <c r="AG13">
        <v>9.4871794871794861E-3</v>
      </c>
      <c r="AM13">
        <f>F13*AE13</f>
        <v>0</v>
      </c>
      <c r="AN13">
        <f>F13*AF13</f>
        <v>0</v>
      </c>
      <c r="AO13" t="s">
        <v>47</v>
      </c>
      <c r="AP13" t="s">
        <v>48</v>
      </c>
      <c r="AQ13" s="11" t="s">
        <v>49</v>
      </c>
    </row>
    <row r="14" spans="1:43" ht="12.75" customHeight="1" x14ac:dyDescent="0.25">
      <c r="C14" s="12" t="s">
        <v>54</v>
      </c>
      <c r="D14" s="35" t="s">
        <v>59</v>
      </c>
      <c r="E14" s="35"/>
      <c r="F14" s="35"/>
      <c r="G14" s="35"/>
      <c r="H14" s="35"/>
      <c r="I14" s="35"/>
      <c r="J14" s="35"/>
      <c r="K14" s="35"/>
      <c r="L14" s="35"/>
      <c r="M14" s="35"/>
    </row>
    <row r="15" spans="1:43" x14ac:dyDescent="0.25">
      <c r="A15" s="2" t="s">
        <v>60</v>
      </c>
      <c r="B15" s="1" t="s">
        <v>38</v>
      </c>
      <c r="C15" s="1" t="s">
        <v>61</v>
      </c>
      <c r="D15" t="s">
        <v>62</v>
      </c>
      <c r="E15" t="s">
        <v>45</v>
      </c>
      <c r="F15">
        <v>15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0</v>
      </c>
      <c r="L15">
        <f>F15*K15</f>
        <v>0</v>
      </c>
      <c r="M15" t="s">
        <v>46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21</v>
      </c>
      <c r="AE15">
        <f>G15*AG15</f>
        <v>0</v>
      </c>
      <c r="AF15">
        <f>G15*(1-AG15)</f>
        <v>0</v>
      </c>
      <c r="AG15">
        <v>1.124613178353083E-2</v>
      </c>
      <c r="AM15">
        <f>F15*AE15</f>
        <v>0</v>
      </c>
      <c r="AN15">
        <f>F15*AF15</f>
        <v>0</v>
      </c>
      <c r="AO15" t="s">
        <v>47</v>
      </c>
      <c r="AP15" t="s">
        <v>48</v>
      </c>
      <c r="AQ15" s="11" t="s">
        <v>49</v>
      </c>
    </row>
    <row r="16" spans="1:43" ht="12.75" customHeight="1" x14ac:dyDescent="0.25">
      <c r="C16" s="12" t="s">
        <v>54</v>
      </c>
      <c r="D16" s="35" t="s">
        <v>63</v>
      </c>
      <c r="E16" s="35"/>
      <c r="F16" s="35"/>
      <c r="G16" s="35"/>
      <c r="H16" s="35"/>
      <c r="I16" s="35"/>
      <c r="J16" s="35"/>
      <c r="K16" s="35"/>
      <c r="L16" s="35"/>
      <c r="M16" s="35"/>
    </row>
    <row r="17" spans="1:43" x14ac:dyDescent="0.25">
      <c r="A17" s="2" t="s">
        <v>64</v>
      </c>
      <c r="B17" s="1" t="s">
        <v>38</v>
      </c>
      <c r="C17" s="1" t="s">
        <v>65</v>
      </c>
      <c r="D17" t="s">
        <v>66</v>
      </c>
      <c r="E17" t="s">
        <v>53</v>
      </c>
      <c r="F17">
        <v>72</v>
      </c>
      <c r="G17">
        <v>0</v>
      </c>
      <c r="H17">
        <f>F17*AE17</f>
        <v>0</v>
      </c>
      <c r="I17">
        <f>J17-H17</f>
        <v>0</v>
      </c>
      <c r="J17">
        <f>F17*G17</f>
        <v>0</v>
      </c>
      <c r="K17">
        <v>0</v>
      </c>
      <c r="L17">
        <f>F17*K17</f>
        <v>0</v>
      </c>
      <c r="M17" t="s">
        <v>46</v>
      </c>
      <c r="N17">
        <v>1</v>
      </c>
      <c r="O17">
        <f>IF(N17=5,I17,0)</f>
        <v>0</v>
      </c>
      <c r="Z17">
        <f>IF(AD17=0,J17,0)</f>
        <v>0</v>
      </c>
      <c r="AA17">
        <f>IF(AD17=15,J17,0)</f>
        <v>0</v>
      </c>
      <c r="AB17">
        <f>IF(AD17=21,J17,0)</f>
        <v>0</v>
      </c>
      <c r="AD17">
        <v>21</v>
      </c>
      <c r="AE17">
        <f>G17*AG17</f>
        <v>0</v>
      </c>
      <c r="AF17">
        <f>G17*(1-AG17)</f>
        <v>0</v>
      </c>
      <c r="AG17">
        <v>5.6710775047258983E-3</v>
      </c>
      <c r="AM17">
        <f>F17*AE17</f>
        <v>0</v>
      </c>
      <c r="AN17">
        <f>F17*AF17</f>
        <v>0</v>
      </c>
      <c r="AO17" t="s">
        <v>47</v>
      </c>
      <c r="AP17" t="s">
        <v>48</v>
      </c>
      <c r="AQ17" s="11" t="s">
        <v>49</v>
      </c>
    </row>
    <row r="18" spans="1:43" ht="12.75" customHeight="1" x14ac:dyDescent="0.25">
      <c r="C18" s="12" t="s">
        <v>54</v>
      </c>
      <c r="D18" s="35" t="s">
        <v>67</v>
      </c>
      <c r="E18" s="35"/>
      <c r="F18" s="35"/>
      <c r="G18" s="35"/>
      <c r="H18" s="35"/>
      <c r="I18" s="35"/>
      <c r="J18" s="35"/>
      <c r="K18" s="35"/>
      <c r="L18" s="35"/>
      <c r="M18" s="35"/>
    </row>
    <row r="19" spans="1:43" x14ac:dyDescent="0.25">
      <c r="A19" s="2" t="s">
        <v>68</v>
      </c>
      <c r="B19" s="1" t="s">
        <v>38</v>
      </c>
      <c r="C19" s="1" t="s">
        <v>69</v>
      </c>
      <c r="D19" t="s">
        <v>70</v>
      </c>
      <c r="E19" t="s">
        <v>53</v>
      </c>
      <c r="F19">
        <v>36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0</v>
      </c>
      <c r="L19">
        <f>F19*K19</f>
        <v>0</v>
      </c>
      <c r="M19" t="s">
        <v>46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0</v>
      </c>
      <c r="AM19">
        <f>F19*AE19</f>
        <v>0</v>
      </c>
      <c r="AN19">
        <f>F19*AF19</f>
        <v>0</v>
      </c>
      <c r="AO19" t="s">
        <v>47</v>
      </c>
      <c r="AP19" t="s">
        <v>48</v>
      </c>
      <c r="AQ19" s="11" t="s">
        <v>49</v>
      </c>
    </row>
    <row r="20" spans="1:43" ht="12.75" customHeight="1" x14ac:dyDescent="0.25">
      <c r="C20" s="12" t="s">
        <v>54</v>
      </c>
      <c r="D20" s="35" t="s">
        <v>71</v>
      </c>
      <c r="E20" s="35"/>
      <c r="F20" s="35"/>
      <c r="G20" s="35"/>
      <c r="H20" s="35"/>
      <c r="I20" s="35"/>
      <c r="J20" s="35"/>
      <c r="K20" s="35"/>
      <c r="L20" s="35"/>
      <c r="M20" s="35"/>
    </row>
    <row r="21" spans="1:43" x14ac:dyDescent="0.25">
      <c r="A21" s="13"/>
      <c r="B21" s="14" t="s">
        <v>38</v>
      </c>
      <c r="C21" s="14" t="s">
        <v>72</v>
      </c>
      <c r="D21" s="11" t="s">
        <v>73</v>
      </c>
      <c r="E21" s="11"/>
      <c r="F21" s="11"/>
      <c r="G21" s="11"/>
      <c r="H21" s="11">
        <f>SUM(H22:H22)</f>
        <v>0</v>
      </c>
      <c r="I21" s="11">
        <f>SUM(I22:I22)</f>
        <v>0</v>
      </c>
      <c r="J21" s="11">
        <f>H21+I21</f>
        <v>0</v>
      </c>
      <c r="K21" s="11"/>
      <c r="L21" s="11">
        <f>SUM(L22:L22)</f>
        <v>0</v>
      </c>
      <c r="M21" s="11"/>
      <c r="P21" s="11">
        <f>IF(Q21="PR",J21,SUM(O22:O22))</f>
        <v>0</v>
      </c>
      <c r="Q21" s="11" t="s">
        <v>41</v>
      </c>
      <c r="R21" s="11">
        <f>IF(Q21="HS",H21,0)</f>
        <v>0</v>
      </c>
      <c r="S21" s="11">
        <f>IF(Q21="HS",I21-P21,0)</f>
        <v>0</v>
      </c>
      <c r="T21" s="11">
        <f>IF(Q21="PS",H21,0)</f>
        <v>0</v>
      </c>
      <c r="U21" s="11">
        <f>IF(Q21="PS",I21-P21,0)</f>
        <v>0</v>
      </c>
      <c r="V21" s="11">
        <f>IF(Q21="MP",H21,0)</f>
        <v>0</v>
      </c>
      <c r="W21" s="11">
        <f>IF(Q21="MP",I21-P21,0)</f>
        <v>0</v>
      </c>
      <c r="X21" s="11">
        <f>IF(Q21="OM",H21,0)</f>
        <v>0</v>
      </c>
      <c r="Y21" s="11">
        <v>19</v>
      </c>
      <c r="AI21">
        <f>SUM(Z22:Z22)</f>
        <v>0</v>
      </c>
      <c r="AJ21">
        <f>SUM(AA22:AA22)</f>
        <v>0</v>
      </c>
      <c r="AK21">
        <f>SUM(AB22:AB22)</f>
        <v>0</v>
      </c>
    </row>
    <row r="22" spans="1:43" x14ac:dyDescent="0.25">
      <c r="A22" s="2" t="s">
        <v>74</v>
      </c>
      <c r="B22" s="1" t="s">
        <v>38</v>
      </c>
      <c r="C22" s="1" t="s">
        <v>75</v>
      </c>
      <c r="D22" t="s">
        <v>76</v>
      </c>
      <c r="E22" t="s">
        <v>77</v>
      </c>
      <c r="F22">
        <v>0.36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0</v>
      </c>
      <c r="L22">
        <f>F22*K22</f>
        <v>0</v>
      </c>
      <c r="M22" t="s">
        <v>46</v>
      </c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21</v>
      </c>
      <c r="AE22">
        <f>G22*AG22</f>
        <v>0</v>
      </c>
      <c r="AF22">
        <f>G22*(1-AG22)</f>
        <v>0</v>
      </c>
      <c r="AG22">
        <v>0</v>
      </c>
      <c r="AM22">
        <f>F22*AE22</f>
        <v>0</v>
      </c>
      <c r="AN22">
        <f>F22*AF22</f>
        <v>0</v>
      </c>
      <c r="AO22" t="s">
        <v>78</v>
      </c>
      <c r="AP22" t="s">
        <v>48</v>
      </c>
      <c r="AQ22" s="11" t="s">
        <v>49</v>
      </c>
    </row>
    <row r="23" spans="1:43" ht="12.75" customHeight="1" x14ac:dyDescent="0.25">
      <c r="C23" s="12" t="s">
        <v>54</v>
      </c>
      <c r="D23" s="35" t="s">
        <v>79</v>
      </c>
      <c r="E23" s="35"/>
      <c r="F23" s="35"/>
      <c r="G23" s="35"/>
      <c r="H23" s="35"/>
      <c r="I23" s="35"/>
      <c r="J23" s="35"/>
      <c r="K23" s="35"/>
      <c r="L23" s="35"/>
      <c r="M23" s="35"/>
    </row>
    <row r="24" spans="1:43" x14ac:dyDescent="0.25">
      <c r="A24" s="13"/>
      <c r="B24" s="14" t="s">
        <v>38</v>
      </c>
      <c r="C24" s="14" t="s">
        <v>80</v>
      </c>
      <c r="D24" s="11" t="s">
        <v>81</v>
      </c>
      <c r="E24" s="11"/>
      <c r="F24" s="11"/>
      <c r="G24" s="11"/>
      <c r="H24" s="11">
        <f>SUM(H25:H25)</f>
        <v>0</v>
      </c>
      <c r="I24" s="11">
        <f>SUM(I25:I25)</f>
        <v>0</v>
      </c>
      <c r="J24" s="11">
        <f>H24+I24</f>
        <v>0</v>
      </c>
      <c r="K24" s="11"/>
      <c r="L24" s="11">
        <f>SUM(L25:L25)</f>
        <v>0</v>
      </c>
      <c r="M24" s="11"/>
      <c r="P24" s="11">
        <f>IF(Q24="PR",J24,SUM(O25:O25))</f>
        <v>0</v>
      </c>
      <c r="Q24" s="11"/>
      <c r="R24" s="11">
        <f>IF(Q24="HS",H24,0)</f>
        <v>0</v>
      </c>
      <c r="S24" s="11">
        <f>IF(Q24="HS",I24-P24,0)</f>
        <v>0</v>
      </c>
      <c r="T24" s="11">
        <f>IF(Q24="PS",H24,0)</f>
        <v>0</v>
      </c>
      <c r="U24" s="11">
        <f>IF(Q24="PS",I24-P24,0)</f>
        <v>0</v>
      </c>
      <c r="V24" s="11">
        <f>IF(Q24="MP",H24,0)</f>
        <v>0</v>
      </c>
      <c r="W24" s="11">
        <f>IF(Q24="MP",I24-P24,0)</f>
        <v>0</v>
      </c>
      <c r="X24" s="11">
        <f>IF(Q24="OM",H24,0)</f>
        <v>0</v>
      </c>
      <c r="Y24" s="11" t="s">
        <v>80</v>
      </c>
      <c r="AI24">
        <f>SUM(Z25:Z25)</f>
        <v>0</v>
      </c>
      <c r="AJ24">
        <f>SUM(AA25:AA25)</f>
        <v>0</v>
      </c>
      <c r="AK24">
        <f>SUM(AB25:AB25)</f>
        <v>0</v>
      </c>
    </row>
    <row r="25" spans="1:43" x14ac:dyDescent="0.25">
      <c r="A25" s="2" t="s">
        <v>82</v>
      </c>
      <c r="B25" s="1" t="s">
        <v>38</v>
      </c>
      <c r="C25" s="1" t="s">
        <v>83</v>
      </c>
      <c r="D25" t="s">
        <v>84</v>
      </c>
      <c r="E25" t="s">
        <v>77</v>
      </c>
      <c r="F25">
        <v>0.72</v>
      </c>
      <c r="G25">
        <v>0</v>
      </c>
      <c r="H25">
        <f>F25*AE25</f>
        <v>0</v>
      </c>
      <c r="I25">
        <f>J25-H25</f>
        <v>0</v>
      </c>
      <c r="J25">
        <f>F25*G25</f>
        <v>0</v>
      </c>
      <c r="K25">
        <v>0</v>
      </c>
      <c r="L25">
        <f>F25*K25</f>
        <v>0</v>
      </c>
      <c r="M25" t="s">
        <v>46</v>
      </c>
      <c r="N25">
        <v>5</v>
      </c>
      <c r="O25">
        <f>IF(N25=5,I25,0)</f>
        <v>0</v>
      </c>
      <c r="Z25">
        <f>IF(AD25=0,J25,0)</f>
        <v>0</v>
      </c>
      <c r="AA25">
        <f>IF(AD25=15,J25,0)</f>
        <v>0</v>
      </c>
      <c r="AB25">
        <f>IF(AD25=21,J25,0)</f>
        <v>0</v>
      </c>
      <c r="AD25">
        <v>21</v>
      </c>
      <c r="AE25">
        <f>G25*AG25</f>
        <v>0</v>
      </c>
      <c r="AF25">
        <f>G25*(1-AG25)</f>
        <v>0</v>
      </c>
      <c r="AG25">
        <v>0</v>
      </c>
      <c r="AM25">
        <f>F25*AE25</f>
        <v>0</v>
      </c>
      <c r="AN25">
        <f>F25*AF25</f>
        <v>0</v>
      </c>
      <c r="AO25" t="s">
        <v>85</v>
      </c>
      <c r="AP25" t="s">
        <v>86</v>
      </c>
      <c r="AQ25" s="11" t="s">
        <v>49</v>
      </c>
    </row>
    <row r="26" spans="1:43" ht="12.75" customHeight="1" x14ac:dyDescent="0.25">
      <c r="C26" s="12" t="s">
        <v>54</v>
      </c>
      <c r="D26" s="35" t="s">
        <v>87</v>
      </c>
      <c r="E26" s="35"/>
      <c r="F26" s="35"/>
      <c r="G26" s="35"/>
      <c r="H26" s="35"/>
      <c r="I26" s="35"/>
      <c r="J26" s="35"/>
      <c r="K26" s="35"/>
      <c r="L26" s="35"/>
      <c r="M26" s="35"/>
    </row>
    <row r="27" spans="1:43" x14ac:dyDescent="0.25">
      <c r="A27" s="13"/>
      <c r="B27" s="14" t="s">
        <v>38</v>
      </c>
      <c r="C27" s="14" t="s">
        <v>88</v>
      </c>
      <c r="D27" s="11" t="s">
        <v>89</v>
      </c>
      <c r="E27" s="11"/>
      <c r="F27" s="11"/>
      <c r="G27" s="11"/>
      <c r="H27" s="11">
        <f>SUM(H28:H28)</f>
        <v>0</v>
      </c>
      <c r="I27" s="11">
        <f>SUM(I28:I28)</f>
        <v>0</v>
      </c>
      <c r="J27" s="11">
        <f>H27+I27</f>
        <v>0</v>
      </c>
      <c r="K27" s="11"/>
      <c r="L27" s="11">
        <f>SUM(L28:L28)</f>
        <v>0</v>
      </c>
      <c r="M27" s="11"/>
      <c r="P27" s="11">
        <f>IF(Q27="PR",J27,SUM(O28:O28))</f>
        <v>0</v>
      </c>
      <c r="Q27" s="11"/>
      <c r="R27" s="11">
        <f>IF(Q27="HS",H27,0)</f>
        <v>0</v>
      </c>
      <c r="S27" s="11">
        <f>IF(Q27="HS",I27-P27,0)</f>
        <v>0</v>
      </c>
      <c r="T27" s="11">
        <f>IF(Q27="PS",H27,0)</f>
        <v>0</v>
      </c>
      <c r="U27" s="11">
        <f>IF(Q27="PS",I27-P27,0)</f>
        <v>0</v>
      </c>
      <c r="V27" s="11">
        <f>IF(Q27="MP",H27,0)</f>
        <v>0</v>
      </c>
      <c r="W27" s="11">
        <f>IF(Q27="MP",I27-P27,0)</f>
        <v>0</v>
      </c>
      <c r="X27" s="11">
        <f>IF(Q27="OM",H27,0)</f>
        <v>0</v>
      </c>
      <c r="Y27" s="11" t="s">
        <v>88</v>
      </c>
      <c r="AI27">
        <f>SUM(Z28:Z28)</f>
        <v>0</v>
      </c>
      <c r="AJ27">
        <f>SUM(AA28:AA28)</f>
        <v>0</v>
      </c>
      <c r="AK27">
        <f>SUM(AB28:AB28)</f>
        <v>0</v>
      </c>
    </row>
    <row r="28" spans="1:43" x14ac:dyDescent="0.25">
      <c r="A28" s="2" t="s">
        <v>90</v>
      </c>
      <c r="B28" s="1" t="s">
        <v>38</v>
      </c>
      <c r="C28" s="1" t="s">
        <v>91</v>
      </c>
      <c r="D28" t="s">
        <v>92</v>
      </c>
      <c r="E28" t="s">
        <v>93</v>
      </c>
      <c r="F28">
        <v>1</v>
      </c>
      <c r="G28">
        <v>0</v>
      </c>
      <c r="H28">
        <f>F28*AE28</f>
        <v>0</v>
      </c>
      <c r="I28">
        <f>J28-H28</f>
        <v>0</v>
      </c>
      <c r="J28">
        <f>F28*G28</f>
        <v>0</v>
      </c>
      <c r="K28">
        <v>0</v>
      </c>
      <c r="L28">
        <f>F28*K28</f>
        <v>0</v>
      </c>
      <c r="N28">
        <v>1</v>
      </c>
      <c r="O28">
        <f>IF(N28=5,I28,0)</f>
        <v>0</v>
      </c>
      <c r="Z28">
        <f>IF(AD28=0,J28,0)</f>
        <v>0</v>
      </c>
      <c r="AA28">
        <f>IF(AD28=15,J28,0)</f>
        <v>0</v>
      </c>
      <c r="AB28">
        <f>IF(AD28=21,J28,0)</f>
        <v>0</v>
      </c>
      <c r="AD28">
        <v>21</v>
      </c>
      <c r="AE28">
        <f>G28*AG28</f>
        <v>0</v>
      </c>
      <c r="AF28">
        <f>G28*(1-AG28)</f>
        <v>0</v>
      </c>
      <c r="AG28">
        <v>1</v>
      </c>
      <c r="AM28">
        <f>F28*AE28</f>
        <v>0</v>
      </c>
      <c r="AN28">
        <f>F28*AF28</f>
        <v>0</v>
      </c>
      <c r="AO28" t="s">
        <v>94</v>
      </c>
      <c r="AP28" t="s">
        <v>86</v>
      </c>
      <c r="AQ28" s="11" t="s">
        <v>49</v>
      </c>
    </row>
    <row r="29" spans="1:43" ht="76.5" customHeight="1" x14ac:dyDescent="0.25">
      <c r="C29" s="12" t="s">
        <v>54</v>
      </c>
      <c r="D29" s="35" t="s">
        <v>95</v>
      </c>
      <c r="E29" s="35"/>
      <c r="F29" s="35"/>
      <c r="G29" s="35"/>
      <c r="H29" s="35"/>
      <c r="I29" s="35"/>
      <c r="J29" s="35"/>
      <c r="K29" s="35"/>
      <c r="L29" s="35"/>
      <c r="M29" s="35"/>
    </row>
    <row r="30" spans="1:43" x14ac:dyDescent="0.25">
      <c r="A30" s="13"/>
      <c r="B30" s="14" t="s">
        <v>38</v>
      </c>
      <c r="C30" s="14" t="s">
        <v>96</v>
      </c>
      <c r="D30" s="11" t="s">
        <v>97</v>
      </c>
      <c r="E30" s="11"/>
      <c r="F30" s="11"/>
      <c r="G30" s="11"/>
      <c r="H30" s="11">
        <f>SUM(H31:H31)</f>
        <v>0</v>
      </c>
      <c r="I30" s="11">
        <f>SUM(I31:I31)</f>
        <v>0</v>
      </c>
      <c r="J30" s="11">
        <f>H30+I30</f>
        <v>0</v>
      </c>
      <c r="K30" s="11"/>
      <c r="L30" s="11">
        <f>SUM(L31:L31)</f>
        <v>0</v>
      </c>
      <c r="M30" s="11"/>
      <c r="P30" s="11">
        <f>IF(Q30="PR",J30,SUM(O31:O31))</f>
        <v>0</v>
      </c>
      <c r="Q30" s="11"/>
      <c r="R30" s="11">
        <f>IF(Q30="HS",H30,0)</f>
        <v>0</v>
      </c>
      <c r="S30" s="11">
        <f>IF(Q30="HS",I30-P30,0)</f>
        <v>0</v>
      </c>
      <c r="T30" s="11">
        <f>IF(Q30="PS",H30,0)</f>
        <v>0</v>
      </c>
      <c r="U30" s="11">
        <f>IF(Q30="PS",I30-P30,0)</f>
        <v>0</v>
      </c>
      <c r="V30" s="11">
        <f>IF(Q30="MP",H30,0)</f>
        <v>0</v>
      </c>
      <c r="W30" s="11">
        <f>IF(Q30="MP",I30-P30,0)</f>
        <v>0</v>
      </c>
      <c r="X30" s="11">
        <f>IF(Q30="OM",H30,0)</f>
        <v>0</v>
      </c>
      <c r="Y30" s="11" t="s">
        <v>96</v>
      </c>
      <c r="AI30">
        <f>SUM(Z31:Z31)</f>
        <v>0</v>
      </c>
      <c r="AJ30">
        <f>SUM(AA31:AA31)</f>
        <v>0</v>
      </c>
      <c r="AK30">
        <f>SUM(AB31:AB31)</f>
        <v>0</v>
      </c>
    </row>
    <row r="31" spans="1:43" x14ac:dyDescent="0.25">
      <c r="A31" s="2" t="s">
        <v>98</v>
      </c>
      <c r="B31" s="1" t="s">
        <v>38</v>
      </c>
      <c r="C31" s="1" t="s">
        <v>96</v>
      </c>
      <c r="D31" t="s">
        <v>99</v>
      </c>
      <c r="F31">
        <v>41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0</v>
      </c>
      <c r="L31">
        <f>F31*K31</f>
        <v>0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21</v>
      </c>
      <c r="AE31">
        <f>G31*AG31</f>
        <v>0</v>
      </c>
      <c r="AF31">
        <f>G31*(1-AG31)</f>
        <v>0</v>
      </c>
      <c r="AG31">
        <v>1</v>
      </c>
      <c r="AM31">
        <f>F31*AE31</f>
        <v>0</v>
      </c>
      <c r="AN31">
        <f>F31*AF31</f>
        <v>0</v>
      </c>
      <c r="AO31" t="s">
        <v>100</v>
      </c>
      <c r="AP31" t="s">
        <v>86</v>
      </c>
      <c r="AQ31" s="11" t="s">
        <v>49</v>
      </c>
    </row>
    <row r="32" spans="1:43" x14ac:dyDescent="0.25">
      <c r="A32" s="13"/>
      <c r="B32" s="14" t="s">
        <v>38</v>
      </c>
      <c r="C32" s="14" t="s">
        <v>101</v>
      </c>
      <c r="D32" s="11" t="s">
        <v>102</v>
      </c>
      <c r="E32" s="11"/>
      <c r="F32" s="11"/>
      <c r="G32" s="11"/>
      <c r="H32" s="11">
        <f>SUM(H33:H40)</f>
        <v>0</v>
      </c>
      <c r="I32" s="11">
        <f>SUM(I33:I40)</f>
        <v>0</v>
      </c>
      <c r="J32" s="11">
        <f>H32+I32</f>
        <v>0</v>
      </c>
      <c r="K32" s="11"/>
      <c r="L32" s="11">
        <f>SUM(L33:L40)</f>
        <v>0</v>
      </c>
      <c r="M32" s="11"/>
      <c r="P32" s="11">
        <f>IF(Q32="PR",J32,SUM(O33:O40))</f>
        <v>0</v>
      </c>
      <c r="Q32" s="11"/>
      <c r="R32" s="11">
        <f>IF(Q32="HS",H32,0)</f>
        <v>0</v>
      </c>
      <c r="S32" s="11">
        <f>IF(Q32="HS",I32-P32,0)</f>
        <v>0</v>
      </c>
      <c r="T32" s="11">
        <f>IF(Q32="PS",H32,0)</f>
        <v>0</v>
      </c>
      <c r="U32" s="11">
        <f>IF(Q32="PS",I32-P32,0)</f>
        <v>0</v>
      </c>
      <c r="V32" s="11">
        <f>IF(Q32="MP",H32,0)</f>
        <v>0</v>
      </c>
      <c r="W32" s="11">
        <f>IF(Q32="MP",I32-P32,0)</f>
        <v>0</v>
      </c>
      <c r="X32" s="11">
        <f>IF(Q32="OM",H32,0)</f>
        <v>0</v>
      </c>
      <c r="Y32" s="11" t="s">
        <v>101</v>
      </c>
      <c r="AI32">
        <f>SUM(Z33:Z40)</f>
        <v>0</v>
      </c>
      <c r="AJ32">
        <f>SUM(AA33:AA40)</f>
        <v>0</v>
      </c>
      <c r="AK32">
        <f>SUM(AB33:AB40)</f>
        <v>0</v>
      </c>
    </row>
    <row r="33" spans="1:43" x14ac:dyDescent="0.25">
      <c r="A33" s="2" t="s">
        <v>103</v>
      </c>
      <c r="B33" s="1" t="s">
        <v>38</v>
      </c>
      <c r="C33" s="1" t="s">
        <v>101</v>
      </c>
      <c r="D33" t="s">
        <v>104</v>
      </c>
      <c r="E33" t="s">
        <v>53</v>
      </c>
      <c r="F33">
        <v>36</v>
      </c>
      <c r="G33">
        <v>0</v>
      </c>
      <c r="H33">
        <f>F33*AE33</f>
        <v>0</v>
      </c>
      <c r="I33">
        <f>J33-H33</f>
        <v>0</v>
      </c>
      <c r="J33">
        <f>F33*G33</f>
        <v>0</v>
      </c>
      <c r="K33">
        <v>0</v>
      </c>
      <c r="L33">
        <f>F33*K33</f>
        <v>0</v>
      </c>
      <c r="N33">
        <v>1</v>
      </c>
      <c r="O33">
        <f>IF(N33=5,I33,0)</f>
        <v>0</v>
      </c>
      <c r="Z33">
        <f>IF(AD33=0,J33,0)</f>
        <v>0</v>
      </c>
      <c r="AA33">
        <f>IF(AD33=15,J33,0)</f>
        <v>0</v>
      </c>
      <c r="AB33">
        <f>IF(AD33=21,J33,0)</f>
        <v>0</v>
      </c>
      <c r="AD33">
        <v>21</v>
      </c>
      <c r="AE33">
        <f>G33*AG33</f>
        <v>0</v>
      </c>
      <c r="AF33">
        <f>G33*(1-AG33)</f>
        <v>0</v>
      </c>
      <c r="AG33">
        <v>1</v>
      </c>
      <c r="AM33">
        <f>F33*AE33</f>
        <v>0</v>
      </c>
      <c r="AN33">
        <f>F33*AF33</f>
        <v>0</v>
      </c>
      <c r="AO33" t="s">
        <v>105</v>
      </c>
      <c r="AP33" t="s">
        <v>86</v>
      </c>
      <c r="AQ33" s="11" t="s">
        <v>49</v>
      </c>
    </row>
    <row r="34" spans="1:43" ht="12.75" customHeight="1" x14ac:dyDescent="0.25">
      <c r="C34" s="12" t="s">
        <v>54</v>
      </c>
      <c r="D34" s="35" t="s">
        <v>106</v>
      </c>
      <c r="E34" s="35"/>
      <c r="F34" s="35"/>
      <c r="G34" s="35"/>
      <c r="H34" s="35"/>
      <c r="I34" s="35"/>
      <c r="J34" s="35"/>
      <c r="K34" s="35"/>
      <c r="L34" s="35"/>
      <c r="M34" s="35"/>
    </row>
    <row r="35" spans="1:43" x14ac:dyDescent="0.25">
      <c r="A35" s="2" t="s">
        <v>107</v>
      </c>
      <c r="B35" s="1" t="s">
        <v>38</v>
      </c>
      <c r="C35" s="1" t="s">
        <v>108</v>
      </c>
      <c r="D35" t="s">
        <v>109</v>
      </c>
      <c r="E35" t="s">
        <v>110</v>
      </c>
      <c r="F35">
        <v>41</v>
      </c>
      <c r="G35">
        <v>0</v>
      </c>
      <c r="H35">
        <f>F35*AE35</f>
        <v>0</v>
      </c>
      <c r="I35">
        <f>J35-H35</f>
        <v>0</v>
      </c>
      <c r="J35">
        <f>F35*G35</f>
        <v>0</v>
      </c>
      <c r="K35">
        <v>0</v>
      </c>
      <c r="L35">
        <f>F35*K35</f>
        <v>0</v>
      </c>
      <c r="N35">
        <v>1</v>
      </c>
      <c r="O35">
        <f>IF(N35=5,I35,0)</f>
        <v>0</v>
      </c>
      <c r="Z35">
        <f>IF(AD35=0,J35,0)</f>
        <v>0</v>
      </c>
      <c r="AA35">
        <f>IF(AD35=15,J35,0)</f>
        <v>0</v>
      </c>
      <c r="AB35">
        <f>IF(AD35=21,J35,0)</f>
        <v>0</v>
      </c>
      <c r="AD35">
        <v>21</v>
      </c>
      <c r="AE35">
        <f>G35*AG35</f>
        <v>0</v>
      </c>
      <c r="AF35">
        <f>G35*(1-AG35)</f>
        <v>0</v>
      </c>
      <c r="AG35">
        <v>1</v>
      </c>
      <c r="AM35">
        <f>F35*AE35</f>
        <v>0</v>
      </c>
      <c r="AN35">
        <f>F35*AF35</f>
        <v>0</v>
      </c>
      <c r="AO35" t="s">
        <v>105</v>
      </c>
      <c r="AP35" t="s">
        <v>86</v>
      </c>
      <c r="AQ35" s="11" t="s">
        <v>49</v>
      </c>
    </row>
    <row r="36" spans="1:43" ht="12.75" customHeight="1" x14ac:dyDescent="0.25">
      <c r="C36" s="12" t="s">
        <v>54</v>
      </c>
      <c r="D36" s="35" t="s">
        <v>111</v>
      </c>
      <c r="E36" s="35"/>
      <c r="F36" s="35"/>
      <c r="G36" s="35"/>
      <c r="H36" s="35"/>
      <c r="I36" s="35"/>
      <c r="J36" s="35"/>
      <c r="K36" s="35"/>
      <c r="L36" s="35"/>
      <c r="M36" s="35"/>
    </row>
    <row r="37" spans="1:43" x14ac:dyDescent="0.25">
      <c r="A37" s="2" t="s">
        <v>112</v>
      </c>
      <c r="B37" s="1" t="s">
        <v>38</v>
      </c>
      <c r="C37" s="1" t="s">
        <v>113</v>
      </c>
      <c r="D37" t="s">
        <v>114</v>
      </c>
      <c r="E37" t="s">
        <v>115</v>
      </c>
      <c r="F37">
        <v>0.72</v>
      </c>
      <c r="G37">
        <v>0</v>
      </c>
      <c r="H37">
        <f>F37*AE37</f>
        <v>0</v>
      </c>
      <c r="I37">
        <f>J37-H37</f>
        <v>0</v>
      </c>
      <c r="J37">
        <f>F37*G37</f>
        <v>0</v>
      </c>
      <c r="K37">
        <v>0</v>
      </c>
      <c r="L37">
        <f>F37*K37</f>
        <v>0</v>
      </c>
      <c r="N37">
        <v>1</v>
      </c>
      <c r="O37">
        <f>IF(N37=5,I37,0)</f>
        <v>0</v>
      </c>
      <c r="Z37">
        <f>IF(AD37=0,J37,0)</f>
        <v>0</v>
      </c>
      <c r="AA37">
        <f>IF(AD37=15,J37,0)</f>
        <v>0</v>
      </c>
      <c r="AB37">
        <f>IF(AD37=21,J37,0)</f>
        <v>0</v>
      </c>
      <c r="AD37">
        <v>21</v>
      </c>
      <c r="AE37">
        <f>G37*AG37</f>
        <v>0</v>
      </c>
      <c r="AF37">
        <f>G37*(1-AG37)</f>
        <v>0</v>
      </c>
      <c r="AG37">
        <v>1</v>
      </c>
      <c r="AM37">
        <f>F37*AE37</f>
        <v>0</v>
      </c>
      <c r="AN37">
        <f>F37*AF37</f>
        <v>0</v>
      </c>
      <c r="AO37" t="s">
        <v>105</v>
      </c>
      <c r="AP37" t="s">
        <v>86</v>
      </c>
      <c r="AQ37" s="11" t="s">
        <v>49</v>
      </c>
    </row>
    <row r="38" spans="1:43" x14ac:dyDescent="0.25">
      <c r="A38" s="2" t="s">
        <v>116</v>
      </c>
      <c r="B38" s="1" t="s">
        <v>38</v>
      </c>
      <c r="C38" s="1" t="s">
        <v>117</v>
      </c>
      <c r="D38" t="s">
        <v>118</v>
      </c>
      <c r="E38" t="s">
        <v>110</v>
      </c>
      <c r="F38">
        <v>2</v>
      </c>
      <c r="G38">
        <v>0</v>
      </c>
      <c r="H38">
        <f>F38*AE38</f>
        <v>0</v>
      </c>
      <c r="I38">
        <f>J38-H38</f>
        <v>0</v>
      </c>
      <c r="J38">
        <f>F38*G38</f>
        <v>0</v>
      </c>
      <c r="K38">
        <v>0</v>
      </c>
      <c r="L38">
        <f>F38*K38</f>
        <v>0</v>
      </c>
      <c r="N38">
        <v>1</v>
      </c>
      <c r="O38">
        <f>IF(N38=5,I38,0)</f>
        <v>0</v>
      </c>
      <c r="Z38">
        <f>IF(AD38=0,J38,0)</f>
        <v>0</v>
      </c>
      <c r="AA38">
        <f>IF(AD38=15,J38,0)</f>
        <v>0</v>
      </c>
      <c r="AB38">
        <f>IF(AD38=21,J38,0)</f>
        <v>0</v>
      </c>
      <c r="AD38">
        <v>21</v>
      </c>
      <c r="AE38">
        <f>G38*AG38</f>
        <v>0</v>
      </c>
      <c r="AF38">
        <f>G38*(1-AG38)</f>
        <v>0</v>
      </c>
      <c r="AG38">
        <v>1</v>
      </c>
      <c r="AM38">
        <f>F38*AE38</f>
        <v>0</v>
      </c>
      <c r="AN38">
        <f>F38*AF38</f>
        <v>0</v>
      </c>
      <c r="AO38" t="s">
        <v>105</v>
      </c>
      <c r="AP38" t="s">
        <v>86</v>
      </c>
      <c r="AQ38" s="11" t="s">
        <v>49</v>
      </c>
    </row>
    <row r="39" spans="1:43" ht="12.75" customHeight="1" x14ac:dyDescent="0.25">
      <c r="C39" s="12" t="s">
        <v>54</v>
      </c>
      <c r="D39" s="35" t="s">
        <v>119</v>
      </c>
      <c r="E39" s="35"/>
      <c r="F39" s="35"/>
      <c r="G39" s="35"/>
      <c r="H39" s="35"/>
      <c r="I39" s="35"/>
      <c r="J39" s="35"/>
      <c r="K39" s="35"/>
      <c r="L39" s="35"/>
      <c r="M39" s="35"/>
    </row>
    <row r="40" spans="1:43" x14ac:dyDescent="0.25">
      <c r="A40" s="2" t="s">
        <v>120</v>
      </c>
      <c r="B40" s="1" t="s">
        <v>38</v>
      </c>
      <c r="C40" s="1" t="s">
        <v>121</v>
      </c>
      <c r="D40" t="s">
        <v>122</v>
      </c>
      <c r="E40" t="s">
        <v>53</v>
      </c>
      <c r="F40">
        <v>36</v>
      </c>
      <c r="G40">
        <v>0</v>
      </c>
      <c r="H40">
        <f>F40*AE40</f>
        <v>0</v>
      </c>
      <c r="I40">
        <f>J40-H40</f>
        <v>0</v>
      </c>
      <c r="J40">
        <f>F40*G40</f>
        <v>0</v>
      </c>
      <c r="K40">
        <v>0</v>
      </c>
      <c r="L40">
        <f>F40*K40</f>
        <v>0</v>
      </c>
      <c r="N40">
        <v>1</v>
      </c>
      <c r="O40">
        <f>IF(N40=5,I40,0)</f>
        <v>0</v>
      </c>
      <c r="Z40">
        <f>IF(AD40=0,J40,0)</f>
        <v>0</v>
      </c>
      <c r="AA40">
        <f>IF(AD40=15,J40,0)</f>
        <v>0</v>
      </c>
      <c r="AB40">
        <f>IF(AD40=21,J40,0)</f>
        <v>0</v>
      </c>
      <c r="AD40">
        <v>21</v>
      </c>
      <c r="AE40">
        <f>G40*AG40</f>
        <v>0</v>
      </c>
      <c r="AF40">
        <f>G40*(1-AG40)</f>
        <v>0</v>
      </c>
      <c r="AG40">
        <v>1</v>
      </c>
      <c r="AM40">
        <f>F40*AE40</f>
        <v>0</v>
      </c>
      <c r="AN40">
        <f>F40*AF40</f>
        <v>0</v>
      </c>
      <c r="AO40" t="s">
        <v>105</v>
      </c>
      <c r="AP40" t="s">
        <v>86</v>
      </c>
      <c r="AQ40" s="11" t="s">
        <v>49</v>
      </c>
    </row>
    <row r="41" spans="1:43" ht="25.5" customHeight="1" x14ac:dyDescent="0.25">
      <c r="C41" s="12" t="s">
        <v>54</v>
      </c>
      <c r="D41" s="35" t="s">
        <v>123</v>
      </c>
      <c r="E41" s="35"/>
      <c r="F41" s="35"/>
      <c r="G41" s="35"/>
      <c r="H41" s="35"/>
      <c r="I41" s="35"/>
      <c r="J41" s="35"/>
      <c r="K41" s="35"/>
      <c r="L41" s="35"/>
      <c r="M41" s="35"/>
    </row>
    <row r="42" spans="1:43" x14ac:dyDescent="0.25">
      <c r="A42" s="13"/>
      <c r="B42" s="14" t="s">
        <v>38</v>
      </c>
      <c r="C42" s="14"/>
      <c r="D42" s="11" t="s">
        <v>124</v>
      </c>
      <c r="E42" s="11"/>
      <c r="F42" s="11"/>
      <c r="G42" s="11"/>
      <c r="H42" s="11">
        <f>SUM(H43:H53)</f>
        <v>0</v>
      </c>
      <c r="I42" s="11">
        <f>SUM(I43:I53)</f>
        <v>0</v>
      </c>
      <c r="J42" s="11">
        <f>H42+I42</f>
        <v>0</v>
      </c>
      <c r="K42" s="11"/>
      <c r="L42" s="11">
        <f>SUM(L43:L53)</f>
        <v>3.6144000000000003E-3</v>
      </c>
      <c r="M42" s="11"/>
      <c r="P42" s="11">
        <f>IF(Q42="PR",J42,SUM(O43:O53))</f>
        <v>0</v>
      </c>
      <c r="Q42" s="11" t="s">
        <v>125</v>
      </c>
      <c r="R42" s="11">
        <f>IF(Q42="HS",H42,0)</f>
        <v>0</v>
      </c>
      <c r="S42" s="11">
        <f>IF(Q42="HS",I42-P42,0)</f>
        <v>0</v>
      </c>
      <c r="T42" s="11">
        <f>IF(Q42="PS",H42,0)</f>
        <v>0</v>
      </c>
      <c r="U42" s="11">
        <f>IF(Q42="PS",I42-P42,0)</f>
        <v>0</v>
      </c>
      <c r="V42" s="11">
        <f>IF(Q42="MP",H42,0)</f>
        <v>0</v>
      </c>
      <c r="W42" s="11">
        <f>IF(Q42="MP",I42-P42,0)</f>
        <v>0</v>
      </c>
      <c r="X42" s="11">
        <f>IF(Q42="OM",H42,0)</f>
        <v>0</v>
      </c>
      <c r="Y42" s="11" t="s">
        <v>126</v>
      </c>
      <c r="AI42">
        <f>SUM(Z43:Z53)</f>
        <v>0</v>
      </c>
      <c r="AJ42">
        <f>SUM(AA43:AA53)</f>
        <v>0</v>
      </c>
      <c r="AK42">
        <f>SUM(AB43:AB53)</f>
        <v>0</v>
      </c>
    </row>
    <row r="43" spans="1:43" x14ac:dyDescent="0.25">
      <c r="A43" s="2" t="s">
        <v>127</v>
      </c>
      <c r="B43" s="1" t="s">
        <v>38</v>
      </c>
      <c r="C43" s="1" t="s">
        <v>128</v>
      </c>
      <c r="D43" t="s">
        <v>129</v>
      </c>
      <c r="E43" t="s">
        <v>130</v>
      </c>
      <c r="F43">
        <v>3.6</v>
      </c>
      <c r="G43">
        <v>0</v>
      </c>
      <c r="H43">
        <f>F43*AE43</f>
        <v>0</v>
      </c>
      <c r="I43">
        <f>J43-H43</f>
        <v>0</v>
      </c>
      <c r="J43">
        <f>F43*G43</f>
        <v>0</v>
      </c>
      <c r="K43">
        <v>1E-3</v>
      </c>
      <c r="L43">
        <f>F43*K43</f>
        <v>3.6000000000000003E-3</v>
      </c>
      <c r="M43" t="s">
        <v>46</v>
      </c>
      <c r="N43">
        <v>1</v>
      </c>
      <c r="O43">
        <f>IF(N43=5,I43,0)</f>
        <v>0</v>
      </c>
      <c r="Z43">
        <f>IF(AD43=0,J43,0)</f>
        <v>0</v>
      </c>
      <c r="AA43">
        <f>IF(AD43=15,J43,0)</f>
        <v>0</v>
      </c>
      <c r="AB43">
        <f>IF(AD43=21,J43,0)</f>
        <v>0</v>
      </c>
      <c r="AD43">
        <v>21</v>
      </c>
      <c r="AE43">
        <f>G43*AG43</f>
        <v>0</v>
      </c>
      <c r="AF43">
        <f>G43*(1-AG43)</f>
        <v>0</v>
      </c>
      <c r="AG43">
        <v>1</v>
      </c>
      <c r="AM43">
        <f>F43*AE43</f>
        <v>0</v>
      </c>
      <c r="AN43">
        <f>F43*AF43</f>
        <v>0</v>
      </c>
      <c r="AO43" t="s">
        <v>131</v>
      </c>
      <c r="AP43" t="s">
        <v>132</v>
      </c>
      <c r="AQ43" s="11" t="s">
        <v>49</v>
      </c>
    </row>
    <row r="44" spans="1:43" ht="25.5" customHeight="1" x14ac:dyDescent="0.25">
      <c r="C44" s="12" t="s">
        <v>133</v>
      </c>
      <c r="D44" s="35" t="s">
        <v>134</v>
      </c>
      <c r="E44" s="35"/>
      <c r="F44" s="35"/>
      <c r="G44" s="35"/>
      <c r="H44" s="35"/>
      <c r="I44" s="35"/>
      <c r="J44" s="35"/>
      <c r="K44" s="35"/>
      <c r="L44" s="35"/>
      <c r="M44" s="35"/>
    </row>
    <row r="45" spans="1:43" ht="12.75" customHeight="1" x14ac:dyDescent="0.25">
      <c r="C45" s="12" t="s">
        <v>54</v>
      </c>
      <c r="D45" s="35" t="s">
        <v>135</v>
      </c>
      <c r="E45" s="35"/>
      <c r="F45" s="35"/>
      <c r="G45" s="35"/>
      <c r="H45" s="35"/>
      <c r="I45" s="35"/>
      <c r="J45" s="35"/>
      <c r="K45" s="35"/>
      <c r="L45" s="35"/>
      <c r="M45" s="35"/>
    </row>
    <row r="46" spans="1:43" x14ac:dyDescent="0.25">
      <c r="A46" s="2" t="s">
        <v>136</v>
      </c>
      <c r="B46" s="1" t="s">
        <v>38</v>
      </c>
      <c r="C46" s="1" t="s">
        <v>137</v>
      </c>
      <c r="D46" t="s">
        <v>138</v>
      </c>
      <c r="E46" t="s">
        <v>139</v>
      </c>
      <c r="F46">
        <v>1.44E-2</v>
      </c>
      <c r="G46">
        <v>0</v>
      </c>
      <c r="H46">
        <f>F46*AE46</f>
        <v>0</v>
      </c>
      <c r="I46">
        <f>J46-H46</f>
        <v>0</v>
      </c>
      <c r="J46">
        <f>F46*G46</f>
        <v>0</v>
      </c>
      <c r="K46">
        <v>1E-3</v>
      </c>
      <c r="L46">
        <f>F46*K46</f>
        <v>1.4399999999999999E-5</v>
      </c>
      <c r="M46" t="s">
        <v>46</v>
      </c>
      <c r="N46">
        <v>1</v>
      </c>
      <c r="O46">
        <f>IF(N46=5,I46,0)</f>
        <v>0</v>
      </c>
      <c r="Z46">
        <f>IF(AD46=0,J46,0)</f>
        <v>0</v>
      </c>
      <c r="AA46">
        <f>IF(AD46=15,J46,0)</f>
        <v>0</v>
      </c>
      <c r="AB46">
        <f>IF(AD46=21,J46,0)</f>
        <v>0</v>
      </c>
      <c r="AD46">
        <v>21</v>
      </c>
      <c r="AE46">
        <f>G46*AG46</f>
        <v>0</v>
      </c>
      <c r="AF46">
        <f>G46*(1-AG46)</f>
        <v>0</v>
      </c>
      <c r="AG46">
        <v>1</v>
      </c>
      <c r="AM46">
        <f>F46*AE46</f>
        <v>0</v>
      </c>
      <c r="AN46">
        <f>F46*AF46</f>
        <v>0</v>
      </c>
      <c r="AO46" t="s">
        <v>131</v>
      </c>
      <c r="AP46" t="s">
        <v>132</v>
      </c>
      <c r="AQ46" s="11" t="s">
        <v>49</v>
      </c>
    </row>
    <row r="47" spans="1:43" ht="12.75" customHeight="1" x14ac:dyDescent="0.25">
      <c r="C47" s="12" t="s">
        <v>54</v>
      </c>
      <c r="D47" s="35" t="s">
        <v>140</v>
      </c>
      <c r="E47" s="35"/>
      <c r="F47" s="35"/>
      <c r="G47" s="35"/>
      <c r="H47" s="35"/>
      <c r="I47" s="35"/>
      <c r="J47" s="35"/>
      <c r="K47" s="35"/>
      <c r="L47" s="35"/>
      <c r="M47" s="35"/>
    </row>
    <row r="48" spans="1:43" x14ac:dyDescent="0.25">
      <c r="A48" s="2" t="s">
        <v>39</v>
      </c>
      <c r="B48" s="1" t="s">
        <v>38</v>
      </c>
      <c r="C48" s="1" t="s">
        <v>141</v>
      </c>
      <c r="D48" t="s">
        <v>142</v>
      </c>
      <c r="E48" t="s">
        <v>110</v>
      </c>
      <c r="F48">
        <v>26</v>
      </c>
      <c r="G48">
        <v>0</v>
      </c>
      <c r="H48">
        <f>F48*AE48</f>
        <v>0</v>
      </c>
      <c r="I48">
        <f>J48-H48</f>
        <v>0</v>
      </c>
      <c r="J48">
        <f>F48*G48</f>
        <v>0</v>
      </c>
      <c r="K48">
        <v>0</v>
      </c>
      <c r="L48">
        <f>F48*K48</f>
        <v>0</v>
      </c>
      <c r="N48">
        <v>1</v>
      </c>
      <c r="O48">
        <f>IF(N48=5,I48,0)</f>
        <v>0</v>
      </c>
      <c r="Z48">
        <f>IF(AD48=0,J48,0)</f>
        <v>0</v>
      </c>
      <c r="AA48">
        <f>IF(AD48=15,J48,0)</f>
        <v>0</v>
      </c>
      <c r="AB48">
        <f>IF(AD48=21,J48,0)</f>
        <v>0</v>
      </c>
      <c r="AD48">
        <v>21</v>
      </c>
      <c r="AE48">
        <f>G48*AG48</f>
        <v>0</v>
      </c>
      <c r="AF48">
        <f>G48*(1-AG48)</f>
        <v>0</v>
      </c>
      <c r="AG48">
        <v>1</v>
      </c>
      <c r="AM48">
        <f>F48*AE48</f>
        <v>0</v>
      </c>
      <c r="AN48">
        <f>F48*AF48</f>
        <v>0</v>
      </c>
      <c r="AO48" t="s">
        <v>131</v>
      </c>
      <c r="AP48" t="s">
        <v>132</v>
      </c>
      <c r="AQ48" s="11" t="s">
        <v>49</v>
      </c>
    </row>
    <row r="49" spans="1:43" x14ac:dyDescent="0.25">
      <c r="A49" s="2" t="s">
        <v>72</v>
      </c>
      <c r="B49" s="1" t="s">
        <v>38</v>
      </c>
      <c r="C49" s="1" t="s">
        <v>143</v>
      </c>
      <c r="D49" t="s">
        <v>144</v>
      </c>
      <c r="E49" t="s">
        <v>110</v>
      </c>
      <c r="F49">
        <v>6</v>
      </c>
      <c r="G49">
        <v>0</v>
      </c>
      <c r="H49">
        <f>F49*AE49</f>
        <v>0</v>
      </c>
      <c r="I49">
        <f>J49-H49</f>
        <v>0</v>
      </c>
      <c r="J49">
        <f>F49*G49</f>
        <v>0</v>
      </c>
      <c r="K49">
        <v>0</v>
      </c>
      <c r="L49">
        <f>F49*K49</f>
        <v>0</v>
      </c>
      <c r="N49">
        <v>1</v>
      </c>
      <c r="O49">
        <f>IF(N49=5,I49,0)</f>
        <v>0</v>
      </c>
      <c r="Z49">
        <f>IF(AD49=0,J49,0)</f>
        <v>0</v>
      </c>
      <c r="AA49">
        <f>IF(AD49=15,J49,0)</f>
        <v>0</v>
      </c>
      <c r="AB49">
        <f>IF(AD49=21,J49,0)</f>
        <v>0</v>
      </c>
      <c r="AD49">
        <v>21</v>
      </c>
      <c r="AE49">
        <f>G49*AG49</f>
        <v>0</v>
      </c>
      <c r="AF49">
        <f>G49*(1-AG49)</f>
        <v>0</v>
      </c>
      <c r="AG49">
        <v>1</v>
      </c>
      <c r="AM49">
        <f>F49*AE49</f>
        <v>0</v>
      </c>
      <c r="AN49">
        <f>F49*AF49</f>
        <v>0</v>
      </c>
      <c r="AO49" t="s">
        <v>131</v>
      </c>
      <c r="AP49" t="s">
        <v>132</v>
      </c>
      <c r="AQ49" s="11" t="s">
        <v>49</v>
      </c>
    </row>
    <row r="50" spans="1:43" x14ac:dyDescent="0.25">
      <c r="A50" s="2" t="s">
        <v>145</v>
      </c>
      <c r="B50" s="1" t="s">
        <v>38</v>
      </c>
      <c r="C50" s="1" t="s">
        <v>146</v>
      </c>
      <c r="D50" t="s">
        <v>147</v>
      </c>
      <c r="E50" t="s">
        <v>110</v>
      </c>
      <c r="F50">
        <v>9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0</v>
      </c>
      <c r="L50">
        <f>F50*K50</f>
        <v>0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21</v>
      </c>
      <c r="AE50">
        <f>G50*AG50</f>
        <v>0</v>
      </c>
      <c r="AF50">
        <f>G50*(1-AG50)</f>
        <v>0</v>
      </c>
      <c r="AG50">
        <v>1</v>
      </c>
      <c r="AM50">
        <f>F50*AE50</f>
        <v>0</v>
      </c>
      <c r="AN50">
        <f>F50*AF50</f>
        <v>0</v>
      </c>
      <c r="AO50" t="s">
        <v>131</v>
      </c>
      <c r="AP50" t="s">
        <v>132</v>
      </c>
      <c r="AQ50" s="11" t="s">
        <v>49</v>
      </c>
    </row>
    <row r="51" spans="1:43" x14ac:dyDescent="0.25">
      <c r="A51" s="2" t="s">
        <v>148</v>
      </c>
      <c r="B51" s="1" t="s">
        <v>38</v>
      </c>
      <c r="C51" s="1" t="s">
        <v>149</v>
      </c>
      <c r="D51" t="s">
        <v>150</v>
      </c>
      <c r="E51" t="s">
        <v>110</v>
      </c>
      <c r="F51">
        <v>82</v>
      </c>
      <c r="G51">
        <v>0</v>
      </c>
      <c r="H51">
        <f>F51*AE51</f>
        <v>0</v>
      </c>
      <c r="I51">
        <f>J51-H51</f>
        <v>0</v>
      </c>
      <c r="J51">
        <f>F51*G51</f>
        <v>0</v>
      </c>
      <c r="K51">
        <v>0</v>
      </c>
      <c r="L51">
        <f>F51*K51</f>
        <v>0</v>
      </c>
      <c r="N51">
        <v>1</v>
      </c>
      <c r="O51">
        <f>IF(N51=5,I51,0)</f>
        <v>0</v>
      </c>
      <c r="Z51">
        <f>IF(AD51=0,J51,0)</f>
        <v>0</v>
      </c>
      <c r="AA51">
        <f>IF(AD51=15,J51,0)</f>
        <v>0</v>
      </c>
      <c r="AB51">
        <f>IF(AD51=21,J51,0)</f>
        <v>0</v>
      </c>
      <c r="AD51">
        <v>21</v>
      </c>
      <c r="AE51">
        <f>G51*AG51</f>
        <v>0</v>
      </c>
      <c r="AF51">
        <f>G51*(1-AG51)</f>
        <v>0</v>
      </c>
      <c r="AG51">
        <v>1</v>
      </c>
      <c r="AM51">
        <f>F51*AE51</f>
        <v>0</v>
      </c>
      <c r="AN51">
        <f>F51*AF51</f>
        <v>0</v>
      </c>
      <c r="AO51" t="s">
        <v>131</v>
      </c>
      <c r="AP51" t="s">
        <v>132</v>
      </c>
      <c r="AQ51" s="11" t="s">
        <v>49</v>
      </c>
    </row>
    <row r="52" spans="1:43" ht="12.75" customHeight="1" x14ac:dyDescent="0.25">
      <c r="C52" s="12" t="s">
        <v>54</v>
      </c>
      <c r="D52" s="35" t="s">
        <v>151</v>
      </c>
      <c r="E52" s="35"/>
      <c r="F52" s="35"/>
      <c r="G52" s="35"/>
      <c r="H52" s="35"/>
      <c r="I52" s="35"/>
      <c r="J52" s="35"/>
      <c r="K52" s="35"/>
      <c r="L52" s="35"/>
      <c r="M52" s="35"/>
    </row>
    <row r="53" spans="1:43" x14ac:dyDescent="0.25">
      <c r="A53" s="2" t="s">
        <v>152</v>
      </c>
      <c r="B53" s="1" t="s">
        <v>38</v>
      </c>
      <c r="C53" s="1" t="s">
        <v>153</v>
      </c>
      <c r="D53" t="s">
        <v>154</v>
      </c>
      <c r="E53" t="s">
        <v>115</v>
      </c>
      <c r="F53">
        <v>3.6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0</v>
      </c>
      <c r="L53">
        <f>F53*K53</f>
        <v>0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21</v>
      </c>
      <c r="AE53">
        <f>G53*AG53</f>
        <v>0</v>
      </c>
      <c r="AF53">
        <f>G53*(1-AG53)</f>
        <v>0</v>
      </c>
      <c r="AG53">
        <v>1</v>
      </c>
      <c r="AM53">
        <f>F53*AE53</f>
        <v>0</v>
      </c>
      <c r="AN53">
        <f>F53*AF53</f>
        <v>0</v>
      </c>
      <c r="AO53" t="s">
        <v>131</v>
      </c>
      <c r="AP53" t="s">
        <v>132</v>
      </c>
      <c r="AQ53" s="11" t="s">
        <v>49</v>
      </c>
    </row>
    <row r="54" spans="1:43" x14ac:dyDescent="0.25">
      <c r="A54" s="15"/>
      <c r="B54" s="16"/>
      <c r="C54" s="16"/>
      <c r="D54" s="17"/>
      <c r="E54" s="17"/>
      <c r="F54" s="17"/>
      <c r="G54" s="17"/>
      <c r="H54" s="36" t="s">
        <v>155</v>
      </c>
      <c r="I54" s="36"/>
      <c r="J54" s="17">
        <f>J9+J21+J24+J27+J30+J32+J42</f>
        <v>0</v>
      </c>
      <c r="K54" s="17"/>
      <c r="L54" s="17"/>
      <c r="M54" s="17"/>
    </row>
    <row r="55" spans="1:43" x14ac:dyDescent="0.25">
      <c r="A55" s="18" t="s">
        <v>54</v>
      </c>
    </row>
    <row r="56" spans="1:43" ht="0" hidden="1" customHeight="1" x14ac:dyDescent="0.25">
      <c r="A56" s="37"/>
      <c r="B56" s="38"/>
      <c r="C56" s="38"/>
      <c r="D56" s="39"/>
      <c r="E56" s="39"/>
      <c r="F56" s="39"/>
      <c r="G56" s="39"/>
      <c r="H56" s="39"/>
      <c r="I56" s="39"/>
      <c r="J56" s="39"/>
      <c r="K56" s="39"/>
      <c r="L56" s="39"/>
      <c r="M56" s="39"/>
    </row>
  </sheetData>
  <sheetProtection formatCells="0" formatColumns="0" formatRows="0" insertColumns="0" insertRows="0" insertHyperlinks="0" deleteColumns="0" deleteRows="0" sort="0" autoFilter="0" pivotTables="0"/>
  <mergeCells count="44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14:M14"/>
    <mergeCell ref="D16:M16"/>
    <mergeCell ref="D18:M18"/>
    <mergeCell ref="D20:M20"/>
    <mergeCell ref="D23:M23"/>
    <mergeCell ref="D26:M26"/>
    <mergeCell ref="D29:M29"/>
    <mergeCell ref="D34:M34"/>
    <mergeCell ref="D36:M36"/>
    <mergeCell ref="D52:M52"/>
    <mergeCell ref="H54:I54"/>
    <mergeCell ref="A56:M56"/>
    <mergeCell ref="D39:M39"/>
    <mergeCell ref="D41:M41"/>
    <mergeCell ref="D44:M44"/>
    <mergeCell ref="D45:M45"/>
    <mergeCell ref="D47:M47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10" workbookViewId="0">
      <selection sqref="A1:I1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3.554687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85" t="s">
        <v>156</v>
      </c>
      <c r="B1" s="38"/>
      <c r="C1" s="38"/>
      <c r="D1" s="38"/>
      <c r="E1" s="38"/>
      <c r="F1" s="38"/>
      <c r="G1" s="38"/>
      <c r="H1" s="38"/>
      <c r="I1" s="38"/>
    </row>
    <row r="2" spans="1:9" ht="25.5" customHeight="1" x14ac:dyDescent="0.25">
      <c r="A2" s="86" t="s">
        <v>1</v>
      </c>
      <c r="B2" s="87"/>
      <c r="C2" s="34" t="s">
        <v>194</v>
      </c>
      <c r="D2" s="20"/>
      <c r="E2" s="20" t="s">
        <v>3</v>
      </c>
      <c r="F2" s="20"/>
      <c r="G2" s="20"/>
      <c r="H2" s="20" t="s">
        <v>157</v>
      </c>
      <c r="I2" s="22"/>
    </row>
    <row r="3" spans="1:9" ht="25.5" customHeight="1" x14ac:dyDescent="0.25">
      <c r="A3" s="88" t="s">
        <v>4</v>
      </c>
      <c r="B3" s="38"/>
      <c r="C3" s="1" t="s">
        <v>5</v>
      </c>
      <c r="D3" s="1"/>
      <c r="E3" s="1" t="s">
        <v>7</v>
      </c>
      <c r="F3" s="1"/>
      <c r="G3" s="1"/>
      <c r="H3" s="1" t="s">
        <v>157</v>
      </c>
      <c r="I3" s="23"/>
    </row>
    <row r="4" spans="1:9" ht="25.5" customHeight="1" x14ac:dyDescent="0.25">
      <c r="A4" s="88" t="s">
        <v>8</v>
      </c>
      <c r="B4" s="38"/>
      <c r="C4" s="33" t="s">
        <v>195</v>
      </c>
      <c r="D4" s="1"/>
      <c r="E4" s="1" t="s">
        <v>10</v>
      </c>
      <c r="F4" s="1"/>
      <c r="G4" s="1"/>
      <c r="H4" s="1" t="s">
        <v>157</v>
      </c>
      <c r="I4" s="23"/>
    </row>
    <row r="5" spans="1:9" ht="25.5" customHeight="1" x14ac:dyDescent="0.25">
      <c r="A5" s="88" t="s">
        <v>6</v>
      </c>
      <c r="B5" s="38"/>
      <c r="C5" s="1"/>
      <c r="D5" s="1"/>
      <c r="E5" s="1" t="s">
        <v>9</v>
      </c>
      <c r="F5" s="1"/>
      <c r="G5" s="1"/>
      <c r="H5" s="1" t="s">
        <v>158</v>
      </c>
      <c r="I5" s="24">
        <v>22</v>
      </c>
    </row>
    <row r="6" spans="1:9" ht="25.5" customHeight="1" x14ac:dyDescent="0.25">
      <c r="A6" s="81" t="s">
        <v>11</v>
      </c>
      <c r="B6" s="82"/>
      <c r="C6" s="21"/>
      <c r="D6" s="21"/>
      <c r="E6" s="21" t="s">
        <v>13</v>
      </c>
      <c r="F6" s="21"/>
      <c r="G6" s="21"/>
      <c r="H6" s="21" t="s">
        <v>159</v>
      </c>
      <c r="I6" s="25"/>
    </row>
    <row r="7" spans="1:9" ht="25.5" customHeight="1" x14ac:dyDescent="0.25">
      <c r="A7" s="83" t="s">
        <v>160</v>
      </c>
      <c r="B7" s="84"/>
      <c r="C7" s="84"/>
      <c r="D7" s="84"/>
      <c r="E7" s="84"/>
      <c r="F7" s="84"/>
      <c r="G7" s="84"/>
      <c r="H7" s="84"/>
      <c r="I7" s="84"/>
    </row>
    <row r="8" spans="1:9" ht="25.5" customHeight="1" x14ac:dyDescent="0.25">
      <c r="A8" s="31" t="s">
        <v>161</v>
      </c>
      <c r="B8" s="78" t="s">
        <v>162</v>
      </c>
      <c r="C8" s="79"/>
      <c r="D8" s="31" t="s">
        <v>163</v>
      </c>
      <c r="E8" s="78" t="s">
        <v>164</v>
      </c>
      <c r="F8" s="79"/>
      <c r="G8" s="31" t="s">
        <v>165</v>
      </c>
      <c r="H8" s="78" t="s">
        <v>166</v>
      </c>
      <c r="I8" s="79"/>
    </row>
    <row r="9" spans="1:9" ht="15" x14ac:dyDescent="0.25">
      <c r="A9" s="80" t="s">
        <v>167</v>
      </c>
      <c r="B9" s="27" t="s">
        <v>168</v>
      </c>
      <c r="C9" s="28">
        <f>SUM('Stavební rozpočet'!R9:R53)</f>
        <v>0</v>
      </c>
      <c r="D9" s="64" t="s">
        <v>169</v>
      </c>
      <c r="E9" s="65"/>
      <c r="F9" s="28">
        <v>0</v>
      </c>
      <c r="G9" s="64" t="s">
        <v>170</v>
      </c>
      <c r="H9" s="65"/>
      <c r="I9" s="28">
        <v>0</v>
      </c>
    </row>
    <row r="10" spans="1:9" ht="15" x14ac:dyDescent="0.25">
      <c r="A10" s="80"/>
      <c r="B10" s="27" t="s">
        <v>26</v>
      </c>
      <c r="C10" s="28">
        <f>SUM('Stavební rozpočet'!S9:S53)</f>
        <v>0</v>
      </c>
      <c r="D10" s="64" t="s">
        <v>171</v>
      </c>
      <c r="E10" s="65"/>
      <c r="F10" s="28">
        <v>0</v>
      </c>
      <c r="G10" s="64" t="s">
        <v>172</v>
      </c>
      <c r="H10" s="65"/>
      <c r="I10" s="28">
        <v>0</v>
      </c>
    </row>
    <row r="11" spans="1:9" ht="15" x14ac:dyDescent="0.25">
      <c r="A11" s="80" t="s">
        <v>173</v>
      </c>
      <c r="B11" s="27" t="s">
        <v>168</v>
      </c>
      <c r="C11" s="28">
        <f>SUM('Stavební rozpočet'!T9:T53)</f>
        <v>0</v>
      </c>
      <c r="D11" s="64" t="s">
        <v>174</v>
      </c>
      <c r="E11" s="65"/>
      <c r="F11" s="28">
        <v>0</v>
      </c>
      <c r="G11" s="64" t="s">
        <v>175</v>
      </c>
      <c r="H11" s="65"/>
      <c r="I11" s="28">
        <v>0</v>
      </c>
    </row>
    <row r="12" spans="1:9" ht="15" x14ac:dyDescent="0.25">
      <c r="A12" s="80"/>
      <c r="B12" s="27" t="s">
        <v>26</v>
      </c>
      <c r="C12" s="28">
        <f>SUM('Stavební rozpočet'!U9:U53)</f>
        <v>0</v>
      </c>
      <c r="D12" s="64"/>
      <c r="E12" s="65"/>
      <c r="F12" s="28">
        <v>0</v>
      </c>
      <c r="G12" s="64" t="s">
        <v>176</v>
      </c>
      <c r="H12" s="65"/>
      <c r="I12" s="28">
        <v>0</v>
      </c>
    </row>
    <row r="13" spans="1:9" ht="15" x14ac:dyDescent="0.25">
      <c r="A13" s="80" t="s">
        <v>177</v>
      </c>
      <c r="B13" s="27" t="s">
        <v>168</v>
      </c>
      <c r="C13" s="28">
        <f>SUM('Stavební rozpočet'!V9:V53)</f>
        <v>0</v>
      </c>
      <c r="D13" s="64"/>
      <c r="E13" s="65"/>
      <c r="F13" s="28">
        <v>0</v>
      </c>
      <c r="G13" s="64" t="s">
        <v>178</v>
      </c>
      <c r="H13" s="65"/>
      <c r="I13" s="28">
        <v>0</v>
      </c>
    </row>
    <row r="14" spans="1:9" ht="15" x14ac:dyDescent="0.25">
      <c r="A14" s="80"/>
      <c r="B14" s="27" t="s">
        <v>26</v>
      </c>
      <c r="C14" s="28">
        <f>SUM('Stavební rozpočet'!W9:W53)</f>
        <v>0</v>
      </c>
      <c r="D14" s="64"/>
      <c r="E14" s="65"/>
      <c r="F14" s="28">
        <v>0</v>
      </c>
      <c r="G14" s="64" t="s">
        <v>179</v>
      </c>
      <c r="H14" s="65"/>
      <c r="I14" s="28">
        <v>0</v>
      </c>
    </row>
    <row r="15" spans="1:9" ht="15.6" x14ac:dyDescent="0.25">
      <c r="A15" s="76" t="s">
        <v>124</v>
      </c>
      <c r="B15" s="65"/>
      <c r="C15" s="28">
        <f>SUM('Stavební rozpočet'!X9:X53)</f>
        <v>0</v>
      </c>
      <c r="D15" s="64"/>
      <c r="E15" s="65"/>
      <c r="F15" s="28">
        <v>0</v>
      </c>
      <c r="G15" s="26"/>
      <c r="H15" s="27"/>
      <c r="I15" s="28"/>
    </row>
    <row r="16" spans="1:9" ht="15.6" x14ac:dyDescent="0.25">
      <c r="A16" s="76" t="s">
        <v>180</v>
      </c>
      <c r="B16" s="65"/>
      <c r="C16" s="28">
        <f>SUM('Stavební rozpočet'!P9:P53)</f>
        <v>0</v>
      </c>
      <c r="D16" s="64"/>
      <c r="E16" s="65"/>
      <c r="F16" s="28">
        <v>0</v>
      </c>
      <c r="G16" s="26"/>
      <c r="H16" s="27"/>
      <c r="I16" s="28"/>
    </row>
    <row r="17" spans="1:9" ht="15.6" x14ac:dyDescent="0.25">
      <c r="A17" s="76" t="s">
        <v>181</v>
      </c>
      <c r="B17" s="65"/>
      <c r="C17" s="28">
        <f>SUM(C9:C16)</f>
        <v>0</v>
      </c>
      <c r="D17" s="76" t="s">
        <v>182</v>
      </c>
      <c r="E17" s="77"/>
      <c r="F17" s="28">
        <f>SUM(F9:F16)</f>
        <v>0</v>
      </c>
      <c r="G17" s="76" t="s">
        <v>183</v>
      </c>
      <c r="H17" s="77"/>
      <c r="I17" s="28">
        <f>SUM(I9:I16)</f>
        <v>0</v>
      </c>
    </row>
    <row r="18" spans="1:9" ht="15.6" x14ac:dyDescent="0.25">
      <c r="A18" s="19"/>
      <c r="B18" s="19"/>
      <c r="C18" s="19"/>
      <c r="D18" s="76" t="s">
        <v>184</v>
      </c>
      <c r="E18" s="77"/>
      <c r="F18" s="28">
        <v>0</v>
      </c>
      <c r="G18" s="76" t="s">
        <v>185</v>
      </c>
      <c r="H18" s="77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66" t="s">
        <v>186</v>
      </c>
      <c r="B22" s="67"/>
      <c r="C22" s="29">
        <f>SUM('Stavební rozpočet'!Z10:Z53)*(1-C18/100)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66" t="s">
        <v>187</v>
      </c>
      <c r="B23" s="67"/>
      <c r="C23" s="29">
        <f>SUM('Stavební rozpočet'!AA10:AA53)*(1-C18/100)</f>
        <v>0</v>
      </c>
      <c r="D23" s="66" t="s">
        <v>188</v>
      </c>
      <c r="E23" s="67"/>
      <c r="F23" s="29">
        <f>ROUND(C23*(15/100),2)</f>
        <v>0</v>
      </c>
      <c r="G23" s="66" t="s">
        <v>189</v>
      </c>
      <c r="H23" s="67"/>
      <c r="I23" s="29">
        <f>SUM(C22:C24)</f>
        <v>0</v>
      </c>
    </row>
    <row r="24" spans="1:9" ht="15.6" x14ac:dyDescent="0.25">
      <c r="A24" s="66" t="s">
        <v>190</v>
      </c>
      <c r="B24" s="67"/>
      <c r="C24" s="29">
        <f>SUM('Stavební rozpočet'!AB10:AB53)*(1-C18/100)+(F17+I17+F18+I18+I19+I20)</f>
        <v>0</v>
      </c>
      <c r="D24" s="66" t="s">
        <v>191</v>
      </c>
      <c r="E24" s="67"/>
      <c r="F24" s="29">
        <f>ROUND(C24*(21/100),2)</f>
        <v>0</v>
      </c>
      <c r="G24" s="66" t="s">
        <v>192</v>
      </c>
      <c r="H24" s="6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68" t="s">
        <v>7</v>
      </c>
      <c r="B26" s="69"/>
      <c r="C26" s="70"/>
      <c r="D26" s="68" t="s">
        <v>3</v>
      </c>
      <c r="E26" s="69"/>
      <c r="F26" s="70"/>
      <c r="G26" s="68" t="s">
        <v>10</v>
      </c>
      <c r="H26" s="69"/>
      <c r="I26" s="70"/>
    </row>
    <row r="27" spans="1:9" x14ac:dyDescent="0.25">
      <c r="A27" s="71"/>
      <c r="B27" s="63"/>
      <c r="C27" s="72"/>
      <c r="D27" s="71"/>
      <c r="E27" s="63"/>
      <c r="F27" s="72"/>
      <c r="G27" s="71"/>
      <c r="H27" s="63"/>
      <c r="I27" s="72"/>
    </row>
    <row r="28" spans="1:9" x14ac:dyDescent="0.25">
      <c r="A28" s="71"/>
      <c r="B28" s="63"/>
      <c r="C28" s="72"/>
      <c r="D28" s="71"/>
      <c r="E28" s="63"/>
      <c r="F28" s="72"/>
      <c r="G28" s="71"/>
      <c r="H28" s="63"/>
      <c r="I28" s="72"/>
    </row>
    <row r="29" spans="1:9" x14ac:dyDescent="0.25">
      <c r="A29" s="71"/>
      <c r="B29" s="63"/>
      <c r="C29" s="72"/>
      <c r="D29" s="71"/>
      <c r="E29" s="63"/>
      <c r="F29" s="72"/>
      <c r="G29" s="71"/>
      <c r="H29" s="63"/>
      <c r="I29" s="72"/>
    </row>
    <row r="30" spans="1:9" ht="15" x14ac:dyDescent="0.25">
      <c r="A30" s="73" t="s">
        <v>193</v>
      </c>
      <c r="B30" s="74"/>
      <c r="C30" s="75"/>
      <c r="D30" s="73" t="s">
        <v>193</v>
      </c>
      <c r="E30" s="74"/>
      <c r="F30" s="75"/>
      <c r="G30" s="73" t="s">
        <v>193</v>
      </c>
      <c r="H30" s="74"/>
      <c r="I30" s="75"/>
    </row>
    <row r="31" spans="1:9" ht="15" x14ac:dyDescent="0.25">
      <c r="A31" s="32" t="s">
        <v>54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62"/>
      <c r="B32" s="63"/>
      <c r="C32" s="63"/>
      <c r="D32" s="63"/>
      <c r="E32" s="63"/>
      <c r="F32" s="63"/>
      <c r="G32" s="63"/>
      <c r="H32" s="63"/>
      <c r="I32" s="63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III_10_PRŮCHOD KE STUDNI BARBORKA</dc:title>
  <dc:subject/>
  <dc:creator>Verlag Dashőfer, s.r.o.</dc:creator>
  <cp:keywords/>
  <dc:description/>
  <cp:lastModifiedBy>Štěpančíková Taťána, Ing.</cp:lastModifiedBy>
  <cp:lastPrinted>2023-10-24T11:39:41Z</cp:lastPrinted>
  <dcterms:created xsi:type="dcterms:W3CDTF">2023-08-22T12:33:46Z</dcterms:created>
  <dcterms:modified xsi:type="dcterms:W3CDTF">2024-07-25T09:05:54Z</dcterms:modified>
  <cp:category/>
</cp:coreProperties>
</file>