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410_NemCL - Stoupačky Poliklinika\06 DVZ\E Soupis prací\01 Soupis prací a dodávek\"/>
    </mc:Choice>
  </mc:AlternateContent>
  <bookViews>
    <workbookView xWindow="0" yWindow="0" windowWidth="38400" windowHeight="17115"/>
  </bookViews>
  <sheets>
    <sheet name="Rekapitulace stavby" sheetId="1" r:id="rId1"/>
    <sheet name="S1-1 - stoupačka 1 + 1 um..." sheetId="2" r:id="rId2"/>
    <sheet name="S1-2 - stoupačka 1 + 2 um..." sheetId="3" r:id="rId3"/>
    <sheet name="S1-3 - stoupačka 1 + 3 um..." sheetId="4" r:id="rId4"/>
    <sheet name="01 - 5.NP 507,505 " sheetId="5" r:id="rId5"/>
    <sheet name="02 - 5.NP 527,526,528" sheetId="6" r:id="rId6"/>
    <sheet name="03 - 4.NP 407,405" sheetId="7" r:id="rId7"/>
    <sheet name="04 - 3.NP 307,305" sheetId="8" r:id="rId8"/>
    <sheet name="05 - 3.NP 333" sheetId="9" r:id="rId9"/>
    <sheet name="07 - 2.NP 264,265" sheetId="10" r:id="rId10"/>
    <sheet name="08 - 2.NP 245,246" sheetId="11" r:id="rId11"/>
    <sheet name="09 - 2.NP 249,250" sheetId="12" r:id="rId12"/>
    <sheet name="10 - 2.NP 255,256" sheetId="13" r:id="rId13"/>
    <sheet name="11 - 2.NP 206,205" sheetId="14" r:id="rId14"/>
    <sheet name="12 - 2.NP 231" sheetId="15" r:id="rId15"/>
    <sheet name="13 - 2.NP 232" sheetId="16" r:id="rId16"/>
    <sheet name="14 - 2.NP 242" sheetId="17" r:id="rId17"/>
    <sheet name="15 - 2.NP 203,241" sheetId="18" r:id="rId18"/>
    <sheet name="16 - 2.NP   239,238" sheetId="19" r:id="rId19"/>
    <sheet name="17 - 2.NP 216" sheetId="20" r:id="rId20"/>
    <sheet name="18 - 1.NP 148,147,149,150" sheetId="21" r:id="rId21"/>
    <sheet name="19 - 1.NP 159,158,160" sheetId="22" r:id="rId22"/>
    <sheet name="20 - 1.NP 107,105" sheetId="23" r:id="rId23"/>
    <sheet name="21 - 1.NP 132" sheetId="24" r:id="rId24"/>
    <sheet name="22 - 1.NP 134,133" sheetId="25" r:id="rId25"/>
    <sheet name="23 - 1.PP 145,144,143" sheetId="26" r:id="rId26"/>
    <sheet name="24 - 1.PP 105,107" sheetId="27" r:id="rId27"/>
    <sheet name="S3 - stoupačka ozn. 3" sheetId="28" r:id="rId28"/>
    <sheet name="S4 - Vodovod 2.PP-2.NP" sheetId="29" r:id="rId29"/>
    <sheet name="S5 - Vodovod 3.NP-8.NP" sheetId="30" r:id="rId30"/>
    <sheet name="S6 - Kanalizace 2.PP-2.NP" sheetId="31" r:id="rId31"/>
    <sheet name="S7 - Kanalizace 3.NP-8.NP" sheetId="32" r:id="rId32"/>
    <sheet name="VORN -  Vedlejší a ostatn..." sheetId="33" r:id="rId33"/>
    <sheet name="Pokyny pro vyplnění" sheetId="34" r:id="rId34"/>
  </sheets>
  <definedNames>
    <definedName name="_xlnm._FilterDatabase" localSheetId="4" hidden="1">'01 - 5.NP 507,505 '!$C$99:$K$230</definedName>
    <definedName name="_xlnm._FilterDatabase" localSheetId="5" hidden="1">'02 - 5.NP 527,526,528'!$C$101:$K$267</definedName>
    <definedName name="_xlnm._FilterDatabase" localSheetId="6" hidden="1">'03 - 4.NP 407,405'!$C$99:$K$230</definedName>
    <definedName name="_xlnm._FilterDatabase" localSheetId="7" hidden="1">'04 - 3.NP 307,305'!$C$99:$K$230</definedName>
    <definedName name="_xlnm._FilterDatabase" localSheetId="8" hidden="1">'05 - 3.NP 333'!$C$99:$K$222</definedName>
    <definedName name="_xlnm._FilterDatabase" localSheetId="9" hidden="1">'07 - 2.NP 264,265'!$C$99:$K$232</definedName>
    <definedName name="_xlnm._FilterDatabase" localSheetId="10" hidden="1">'08 - 2.NP 245,246'!$C$99:$K$236</definedName>
    <definedName name="_xlnm._FilterDatabase" localSheetId="11" hidden="1">'09 - 2.NP 249,250'!$C$99:$K$231</definedName>
    <definedName name="_xlnm._FilterDatabase" localSheetId="12" hidden="1">'10 - 2.NP 255,256'!$C$99:$K$232</definedName>
    <definedName name="_xlnm._FilterDatabase" localSheetId="13" hidden="1">'11 - 2.NP 206,205'!$C$99:$K$230</definedName>
    <definedName name="_xlnm._FilterDatabase" localSheetId="14" hidden="1">'12 - 2.NP 231'!$C$99:$K$232</definedName>
    <definedName name="_xlnm._FilterDatabase" localSheetId="15" hidden="1">'13 - 2.NP 232'!$C$99:$K$226</definedName>
    <definedName name="_xlnm._FilterDatabase" localSheetId="16" hidden="1">'14 - 2.NP 242'!$C$99:$K$228</definedName>
    <definedName name="_xlnm._FilterDatabase" localSheetId="17" hidden="1">'15 - 2.NP 203,241'!$C$99:$K$227</definedName>
    <definedName name="_xlnm._FilterDatabase" localSheetId="18" hidden="1">'16 - 2.NP   239,238'!$C$99:$K$230</definedName>
    <definedName name="_xlnm._FilterDatabase" localSheetId="19" hidden="1">'17 - 2.NP 216'!$C$99:$K$220</definedName>
    <definedName name="_xlnm._FilterDatabase" localSheetId="20" hidden="1">'18 - 1.NP 148,147,149,150'!$C$101:$K$268</definedName>
    <definedName name="_xlnm._FilterDatabase" localSheetId="21" hidden="1">'19 - 1.NP 159,158,160'!$C$99:$K$232</definedName>
    <definedName name="_xlnm._FilterDatabase" localSheetId="22" hidden="1">'20 - 1.NP 107,105'!$C$99:$K$230</definedName>
    <definedName name="_xlnm._FilterDatabase" localSheetId="23" hidden="1">'21 - 1.NP 132'!$C$99:$K$230</definedName>
    <definedName name="_xlnm._FilterDatabase" localSheetId="24" hidden="1">'22 - 1.NP 134,133'!$C$99:$K$235</definedName>
    <definedName name="_xlnm._FilterDatabase" localSheetId="25" hidden="1">'23 - 1.PP 145,144,143'!$C$100:$K$240</definedName>
    <definedName name="_xlnm._FilterDatabase" localSheetId="26" hidden="1">'24 - 1.PP 105,107'!$C$99:$K$228</definedName>
    <definedName name="_xlnm._FilterDatabase" localSheetId="1" hidden="1">'S1-1 - stoupačka 1 + 1 um...'!$C$97:$K$203</definedName>
    <definedName name="_xlnm._FilterDatabase" localSheetId="2" hidden="1">'S1-2 - stoupačka 1 + 2 um...'!$C$97:$K$203</definedName>
    <definedName name="_xlnm._FilterDatabase" localSheetId="3" hidden="1">'S1-3 - stoupačka 1 + 3 um...'!$C$97:$K$203</definedName>
    <definedName name="_xlnm._FilterDatabase" localSheetId="27" hidden="1">'S3 - stoupačka ozn. 3'!$C$87:$K$145</definedName>
    <definedName name="_xlnm._FilterDatabase" localSheetId="28" hidden="1">'S4 - Vodovod 2.PP-2.NP'!$C$84:$K$133</definedName>
    <definedName name="_xlnm._FilterDatabase" localSheetId="29" hidden="1">'S5 - Vodovod 3.NP-8.NP'!$C$84:$K$137</definedName>
    <definedName name="_xlnm._FilterDatabase" localSheetId="30" hidden="1">'S6 - Kanalizace 2.PP-2.NP'!$C$83:$K$127</definedName>
    <definedName name="_xlnm._FilterDatabase" localSheetId="31" hidden="1">'S7 - Kanalizace 3.NP-8.NP'!$C$83:$K$154</definedName>
    <definedName name="_xlnm._FilterDatabase" localSheetId="32" hidden="1">'VORN -  Vedlejší a ostatn...'!$C$83:$K$111</definedName>
    <definedName name="_xlnm.Print_Titles" localSheetId="4">'01 - 5.NP 507,505 '!$99:$99</definedName>
    <definedName name="_xlnm.Print_Titles" localSheetId="5">'02 - 5.NP 527,526,528'!$101:$101</definedName>
    <definedName name="_xlnm.Print_Titles" localSheetId="6">'03 - 4.NP 407,405'!$99:$99</definedName>
    <definedName name="_xlnm.Print_Titles" localSheetId="7">'04 - 3.NP 307,305'!$99:$99</definedName>
    <definedName name="_xlnm.Print_Titles" localSheetId="8">'05 - 3.NP 333'!$99:$99</definedName>
    <definedName name="_xlnm.Print_Titles" localSheetId="9">'07 - 2.NP 264,265'!$99:$99</definedName>
    <definedName name="_xlnm.Print_Titles" localSheetId="10">'08 - 2.NP 245,246'!$99:$99</definedName>
    <definedName name="_xlnm.Print_Titles" localSheetId="11">'09 - 2.NP 249,250'!$99:$99</definedName>
    <definedName name="_xlnm.Print_Titles" localSheetId="12">'10 - 2.NP 255,256'!$99:$99</definedName>
    <definedName name="_xlnm.Print_Titles" localSheetId="13">'11 - 2.NP 206,205'!$99:$99</definedName>
    <definedName name="_xlnm.Print_Titles" localSheetId="14">'12 - 2.NP 231'!$99:$99</definedName>
    <definedName name="_xlnm.Print_Titles" localSheetId="15">'13 - 2.NP 232'!$99:$99</definedName>
    <definedName name="_xlnm.Print_Titles" localSheetId="16">'14 - 2.NP 242'!$99:$99</definedName>
    <definedName name="_xlnm.Print_Titles" localSheetId="17">'15 - 2.NP 203,241'!$99:$99</definedName>
    <definedName name="_xlnm.Print_Titles" localSheetId="18">'16 - 2.NP   239,238'!$99:$99</definedName>
    <definedName name="_xlnm.Print_Titles" localSheetId="19">'17 - 2.NP 216'!$99:$99</definedName>
    <definedName name="_xlnm.Print_Titles" localSheetId="20">'18 - 1.NP 148,147,149,150'!$101:$101</definedName>
    <definedName name="_xlnm.Print_Titles" localSheetId="21">'19 - 1.NP 159,158,160'!$99:$99</definedName>
    <definedName name="_xlnm.Print_Titles" localSheetId="22">'20 - 1.NP 107,105'!$99:$99</definedName>
    <definedName name="_xlnm.Print_Titles" localSheetId="23">'21 - 1.NP 132'!$99:$99</definedName>
    <definedName name="_xlnm.Print_Titles" localSheetId="24">'22 - 1.NP 134,133'!$99:$99</definedName>
    <definedName name="_xlnm.Print_Titles" localSheetId="25">'23 - 1.PP 145,144,143'!$100:$100</definedName>
    <definedName name="_xlnm.Print_Titles" localSheetId="26">'24 - 1.PP 105,107'!$99:$99</definedName>
    <definedName name="_xlnm.Print_Titles" localSheetId="0">'Rekapitulace stavby'!$52:$52</definedName>
    <definedName name="_xlnm.Print_Titles" localSheetId="1">'S1-1 - stoupačka 1 + 1 um...'!$97:$97</definedName>
    <definedName name="_xlnm.Print_Titles" localSheetId="2">'S1-2 - stoupačka 1 + 2 um...'!$97:$97</definedName>
    <definedName name="_xlnm.Print_Titles" localSheetId="3">'S1-3 - stoupačka 1 + 3 um...'!$97:$97</definedName>
    <definedName name="_xlnm.Print_Titles" localSheetId="27">'S3 - stoupačka ozn. 3'!$87:$87</definedName>
    <definedName name="_xlnm.Print_Titles" localSheetId="28">'S4 - Vodovod 2.PP-2.NP'!$84:$84</definedName>
    <definedName name="_xlnm.Print_Titles" localSheetId="29">'S5 - Vodovod 3.NP-8.NP'!$84:$84</definedName>
    <definedName name="_xlnm.Print_Titles" localSheetId="30">'S6 - Kanalizace 2.PP-2.NP'!$83:$83</definedName>
    <definedName name="_xlnm.Print_Titles" localSheetId="31">'S7 - Kanalizace 3.NP-8.NP'!$83:$83</definedName>
    <definedName name="_xlnm.Print_Titles" localSheetId="32">'VORN -  Vedlejší a ostatn...'!$83:$83</definedName>
    <definedName name="_xlnm.Print_Area" localSheetId="4">'01 - 5.NP 507,505 '!$C$4:$J$41,'01 - 5.NP 507,505 '!$C$47:$J$79,'01 - 5.NP 507,505 '!$C$85:$K$230</definedName>
    <definedName name="_xlnm.Print_Area" localSheetId="5">'02 - 5.NP 527,526,528'!$C$4:$J$41,'02 - 5.NP 527,526,528'!$C$47:$J$81,'02 - 5.NP 527,526,528'!$C$87:$K$267</definedName>
    <definedName name="_xlnm.Print_Area" localSheetId="6">'03 - 4.NP 407,405'!$C$4:$J$41,'03 - 4.NP 407,405'!$C$47:$J$79,'03 - 4.NP 407,405'!$C$85:$K$230</definedName>
    <definedName name="_xlnm.Print_Area" localSheetId="7">'04 - 3.NP 307,305'!$C$4:$J$41,'04 - 3.NP 307,305'!$C$47:$J$79,'04 - 3.NP 307,305'!$C$85:$K$230</definedName>
    <definedName name="_xlnm.Print_Area" localSheetId="8">'05 - 3.NP 333'!$C$4:$J$41,'05 - 3.NP 333'!$C$47:$J$79,'05 - 3.NP 333'!$C$85:$K$222</definedName>
    <definedName name="_xlnm.Print_Area" localSheetId="9">'07 - 2.NP 264,265'!$C$4:$J$41,'07 - 2.NP 264,265'!$C$47:$J$79,'07 - 2.NP 264,265'!$C$85:$K$232</definedName>
    <definedName name="_xlnm.Print_Area" localSheetId="10">'08 - 2.NP 245,246'!$C$4:$J$41,'08 - 2.NP 245,246'!$C$47:$J$79,'08 - 2.NP 245,246'!$C$85:$K$236</definedName>
    <definedName name="_xlnm.Print_Area" localSheetId="11">'09 - 2.NP 249,250'!$C$4:$J$41,'09 - 2.NP 249,250'!$C$47:$J$79,'09 - 2.NP 249,250'!$C$85:$K$231</definedName>
    <definedName name="_xlnm.Print_Area" localSheetId="12">'10 - 2.NP 255,256'!$C$4:$J$41,'10 - 2.NP 255,256'!$C$47:$J$79,'10 - 2.NP 255,256'!$C$85:$K$232</definedName>
    <definedName name="_xlnm.Print_Area" localSheetId="13">'11 - 2.NP 206,205'!$C$4:$J$41,'11 - 2.NP 206,205'!$C$47:$J$79,'11 - 2.NP 206,205'!$C$85:$K$230</definedName>
    <definedName name="_xlnm.Print_Area" localSheetId="14">'12 - 2.NP 231'!$C$4:$J$41,'12 - 2.NP 231'!$C$47:$J$79,'12 - 2.NP 231'!$C$85:$K$232</definedName>
    <definedName name="_xlnm.Print_Area" localSheetId="15">'13 - 2.NP 232'!$C$4:$J$41,'13 - 2.NP 232'!$C$47:$J$79,'13 - 2.NP 232'!$C$85:$K$226</definedName>
    <definedName name="_xlnm.Print_Area" localSheetId="16">'14 - 2.NP 242'!$C$4:$J$41,'14 - 2.NP 242'!$C$47:$J$79,'14 - 2.NP 242'!$C$85:$K$228</definedName>
    <definedName name="_xlnm.Print_Area" localSheetId="17">'15 - 2.NP 203,241'!$C$4:$J$41,'15 - 2.NP 203,241'!$C$47:$J$79,'15 - 2.NP 203,241'!$C$85:$K$227</definedName>
    <definedName name="_xlnm.Print_Area" localSheetId="18">'16 - 2.NP   239,238'!$C$4:$J$41,'16 - 2.NP   239,238'!$C$47:$J$79,'16 - 2.NP   239,238'!$C$85:$K$230</definedName>
    <definedName name="_xlnm.Print_Area" localSheetId="19">'17 - 2.NP 216'!$C$4:$J$41,'17 - 2.NP 216'!$C$47:$J$79,'17 - 2.NP 216'!$C$85:$K$220</definedName>
    <definedName name="_xlnm.Print_Area" localSheetId="20">'18 - 1.NP 148,147,149,150'!$C$4:$J$41,'18 - 1.NP 148,147,149,150'!$C$47:$J$81,'18 - 1.NP 148,147,149,150'!$C$87:$K$268</definedName>
    <definedName name="_xlnm.Print_Area" localSheetId="21">'19 - 1.NP 159,158,160'!$C$4:$J$41,'19 - 1.NP 159,158,160'!$C$47:$J$79,'19 - 1.NP 159,158,160'!$C$85:$K$232</definedName>
    <definedName name="_xlnm.Print_Area" localSheetId="22">'20 - 1.NP 107,105'!$C$4:$J$41,'20 - 1.NP 107,105'!$C$47:$J$79,'20 - 1.NP 107,105'!$C$85:$K$230</definedName>
    <definedName name="_xlnm.Print_Area" localSheetId="23">'21 - 1.NP 132'!$C$4:$J$41,'21 - 1.NP 132'!$C$47:$J$79,'21 - 1.NP 132'!$C$85:$K$230</definedName>
    <definedName name="_xlnm.Print_Area" localSheetId="24">'22 - 1.NP 134,133'!$C$4:$J$41,'22 - 1.NP 134,133'!$C$47:$J$79,'22 - 1.NP 134,133'!$C$85:$K$235</definedName>
    <definedName name="_xlnm.Print_Area" localSheetId="25">'23 - 1.PP 145,144,143'!$C$4:$J$41,'23 - 1.PP 145,144,143'!$C$47:$J$80,'23 - 1.PP 145,144,143'!$C$86:$K$240</definedName>
    <definedName name="_xlnm.Print_Area" localSheetId="26">'24 - 1.PP 105,107'!$C$4:$J$41,'24 - 1.PP 105,107'!$C$47:$J$79,'24 - 1.PP 105,107'!$C$85:$K$228</definedName>
    <definedName name="_xlnm.Print_Area" localSheetId="33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stavby'!$C$42:$AQ$89</definedName>
    <definedName name="_xlnm.Print_Area" localSheetId="1">'S1-1 - stoupačka 1 + 1 um...'!$C$4:$J$41,'S1-1 - stoupačka 1 + 1 um...'!$C$47:$J$77,'S1-1 - stoupačka 1 + 1 um...'!$C$83:$K$203</definedName>
    <definedName name="_xlnm.Print_Area" localSheetId="2">'S1-2 - stoupačka 1 + 2 um...'!$C$4:$J$41,'S1-2 - stoupačka 1 + 2 um...'!$C$47:$J$77,'S1-2 - stoupačka 1 + 2 um...'!$C$83:$K$203</definedName>
    <definedName name="_xlnm.Print_Area" localSheetId="3">'S1-3 - stoupačka 1 + 3 um...'!$C$4:$J$41,'S1-3 - stoupačka 1 + 3 um...'!$C$47:$J$77,'S1-3 - stoupačka 1 + 3 um...'!$C$83:$K$203</definedName>
    <definedName name="_xlnm.Print_Area" localSheetId="27">'S3 - stoupačka ozn. 3'!$C$4:$J$39,'S3 - stoupačka ozn. 3'!$C$45:$J$69,'S3 - stoupačka ozn. 3'!$C$75:$K$145</definedName>
    <definedName name="_xlnm.Print_Area" localSheetId="28">'S4 - Vodovod 2.PP-2.NP'!$C$4:$J$39,'S4 - Vodovod 2.PP-2.NP'!$C$45:$J$66,'S4 - Vodovod 2.PP-2.NP'!$C$72:$K$133</definedName>
    <definedName name="_xlnm.Print_Area" localSheetId="29">'S5 - Vodovod 3.NP-8.NP'!$C$4:$J$39,'S5 - Vodovod 3.NP-8.NP'!$C$45:$J$66,'S5 - Vodovod 3.NP-8.NP'!$C$72:$K$137</definedName>
    <definedName name="_xlnm.Print_Area" localSheetId="30">'S6 - Kanalizace 2.PP-2.NP'!$C$4:$J$39,'S6 - Kanalizace 2.PP-2.NP'!$C$45:$J$65,'S6 - Kanalizace 2.PP-2.NP'!$C$71:$K$127</definedName>
    <definedName name="_xlnm.Print_Area" localSheetId="31">'S7 - Kanalizace 3.NP-8.NP'!$C$4:$J$39,'S7 - Kanalizace 3.NP-8.NP'!$C$45:$J$65,'S7 - Kanalizace 3.NP-8.NP'!$C$71:$K$154</definedName>
    <definedName name="_xlnm.Print_Area" localSheetId="32">'VORN -  Vedlejší a ostatn...'!$C$4:$J$39,'VORN -  Vedlejší a ostatn...'!$C$45:$J$65,'VORN -  Vedlejší a ostatn...'!$C$71:$K$111</definedName>
  </definedNames>
  <calcPr calcId="152511"/>
</workbook>
</file>

<file path=xl/calcChain.xml><?xml version="1.0" encoding="utf-8"?>
<calcChain xmlns="http://schemas.openxmlformats.org/spreadsheetml/2006/main">
  <c r="J37" i="33" l="1"/>
  <c r="J36" i="33"/>
  <c r="AY88" i="1"/>
  <c r="J35" i="33"/>
  <c r="AX88" i="1"/>
  <c r="BI110" i="33"/>
  <c r="BH110" i="33"/>
  <c r="BG110" i="33"/>
  <c r="BF110" i="33"/>
  <c r="T110" i="33"/>
  <c r="R110" i="33"/>
  <c r="P110" i="33"/>
  <c r="BI109" i="33"/>
  <c r="BH109" i="33"/>
  <c r="BG109" i="33"/>
  <c r="BF109" i="33"/>
  <c r="T109" i="33"/>
  <c r="R109" i="33"/>
  <c r="P109" i="33"/>
  <c r="BI107" i="33"/>
  <c r="BH107" i="33"/>
  <c r="BG107" i="33"/>
  <c r="BF107" i="33"/>
  <c r="T107" i="33"/>
  <c r="R107" i="33"/>
  <c r="P107" i="33"/>
  <c r="BI103" i="33"/>
  <c r="BH103" i="33"/>
  <c r="BG103" i="33"/>
  <c r="BF103" i="33"/>
  <c r="T103" i="33"/>
  <c r="R103" i="33"/>
  <c r="P103" i="33"/>
  <c r="BI100" i="33"/>
  <c r="BH100" i="33"/>
  <c r="BG100" i="33"/>
  <c r="BF100" i="33"/>
  <c r="T100" i="33"/>
  <c r="R100" i="33"/>
  <c r="P100" i="33"/>
  <c r="BI98" i="33"/>
  <c r="BH98" i="33"/>
  <c r="BG98" i="33"/>
  <c r="BF98" i="33"/>
  <c r="T98" i="33"/>
  <c r="R98" i="33"/>
  <c r="P98" i="33"/>
  <c r="BI95" i="33"/>
  <c r="BH95" i="33"/>
  <c r="BG95" i="33"/>
  <c r="BF95" i="33"/>
  <c r="T95" i="33"/>
  <c r="R95" i="33"/>
  <c r="P95" i="33"/>
  <c r="BI94" i="33"/>
  <c r="BH94" i="33"/>
  <c r="BG94" i="33"/>
  <c r="BF94" i="33"/>
  <c r="T94" i="33"/>
  <c r="R94" i="33"/>
  <c r="P94" i="33"/>
  <c r="BI91" i="33"/>
  <c r="BH91" i="33"/>
  <c r="BG91" i="33"/>
  <c r="BF91" i="33"/>
  <c r="T91" i="33"/>
  <c r="T90" i="33"/>
  <c r="R91" i="33"/>
  <c r="R90" i="33"/>
  <c r="P91" i="33"/>
  <c r="P90" i="33"/>
  <c r="BI88" i="33"/>
  <c r="BH88" i="33"/>
  <c r="BG88" i="33"/>
  <c r="BF88" i="33"/>
  <c r="T88" i="33"/>
  <c r="R88" i="33"/>
  <c r="P88" i="33"/>
  <c r="BI86" i="33"/>
  <c r="BH86" i="33"/>
  <c r="BG86" i="33"/>
  <c r="BF86" i="33"/>
  <c r="T86" i="33"/>
  <c r="R86" i="33"/>
  <c r="P86" i="33"/>
  <c r="J81" i="33"/>
  <c r="J80" i="33"/>
  <c r="F80" i="33"/>
  <c r="F78" i="33"/>
  <c r="E76" i="33"/>
  <c r="J55" i="33"/>
  <c r="J54" i="33"/>
  <c r="F54" i="33"/>
  <c r="F52" i="33"/>
  <c r="E50" i="33"/>
  <c r="J18" i="33"/>
  <c r="E18" i="33"/>
  <c r="F81" i="33" s="1"/>
  <c r="J17" i="33"/>
  <c r="J12" i="33"/>
  <c r="J78" i="33" s="1"/>
  <c r="E7" i="33"/>
  <c r="E74" i="33" s="1"/>
  <c r="J37" i="32"/>
  <c r="J36" i="32"/>
  <c r="AY87" i="1" s="1"/>
  <c r="J35" i="32"/>
  <c r="AX87" i="1"/>
  <c r="BI153" i="32"/>
  <c r="BH153" i="32"/>
  <c r="BG153" i="32"/>
  <c r="BF153" i="32"/>
  <c r="T153" i="32"/>
  <c r="R153" i="32"/>
  <c r="P153" i="32"/>
  <c r="BI151" i="32"/>
  <c r="BH151" i="32"/>
  <c r="BG151" i="32"/>
  <c r="BF151" i="32"/>
  <c r="T151" i="32"/>
  <c r="R151" i="32"/>
  <c r="P151" i="32"/>
  <c r="BI148" i="32"/>
  <c r="BH148" i="32"/>
  <c r="BG148" i="32"/>
  <c r="BF148" i="32"/>
  <c r="T148" i="32"/>
  <c r="R148" i="32"/>
  <c r="P148" i="32"/>
  <c r="BI146" i="32"/>
  <c r="BH146" i="32"/>
  <c r="BG146" i="32"/>
  <c r="BF146" i="32"/>
  <c r="T146" i="32"/>
  <c r="R146" i="32"/>
  <c r="P146" i="32"/>
  <c r="BI137" i="32"/>
  <c r="BH137" i="32"/>
  <c r="BG137" i="32"/>
  <c r="BF137" i="32"/>
  <c r="T137" i="32"/>
  <c r="R137" i="32"/>
  <c r="P137" i="32"/>
  <c r="BI135" i="32"/>
  <c r="BH135" i="32"/>
  <c r="BG135" i="32"/>
  <c r="BF135" i="32"/>
  <c r="T135" i="32"/>
  <c r="R135" i="32"/>
  <c r="P135" i="32"/>
  <c r="BI127" i="32"/>
  <c r="BH127" i="32"/>
  <c r="BG127" i="32"/>
  <c r="BF127" i="32"/>
  <c r="T127" i="32"/>
  <c r="R127" i="32"/>
  <c r="P127" i="32"/>
  <c r="BI120" i="32"/>
  <c r="BH120" i="32"/>
  <c r="BG120" i="32"/>
  <c r="BF120" i="32"/>
  <c r="T120" i="32"/>
  <c r="R120" i="32"/>
  <c r="P120" i="32"/>
  <c r="BI112" i="32"/>
  <c r="BH112" i="32"/>
  <c r="BG112" i="32"/>
  <c r="BF112" i="32"/>
  <c r="T112" i="32"/>
  <c r="R112" i="32"/>
  <c r="P112" i="32"/>
  <c r="BI103" i="32"/>
  <c r="BH103" i="32"/>
  <c r="BG103" i="32"/>
  <c r="BF103" i="32"/>
  <c r="T103" i="32"/>
  <c r="R103" i="32"/>
  <c r="P103" i="32"/>
  <c r="BI100" i="32"/>
  <c r="BH100" i="32"/>
  <c r="BG100" i="32"/>
  <c r="BF100" i="32"/>
  <c r="T100" i="32"/>
  <c r="R100" i="32"/>
  <c r="P100" i="32"/>
  <c r="BI98" i="32"/>
  <c r="BH98" i="32"/>
  <c r="BG98" i="32"/>
  <c r="BF98" i="32"/>
  <c r="T98" i="32"/>
  <c r="R98" i="32"/>
  <c r="P98" i="32"/>
  <c r="BI94" i="32"/>
  <c r="BH94" i="32"/>
  <c r="BG94" i="32"/>
  <c r="BF94" i="32"/>
  <c r="T94" i="32"/>
  <c r="R94" i="32"/>
  <c r="P94" i="32"/>
  <c r="BI91" i="32"/>
  <c r="BH91" i="32"/>
  <c r="BG91" i="32"/>
  <c r="BF91" i="32"/>
  <c r="T91" i="32"/>
  <c r="R91" i="32"/>
  <c r="P91" i="32"/>
  <c r="BI89" i="32"/>
  <c r="BH89" i="32"/>
  <c r="BG89" i="32"/>
  <c r="BF89" i="32"/>
  <c r="T89" i="32"/>
  <c r="R89" i="32"/>
  <c r="P89" i="32"/>
  <c r="BI87" i="32"/>
  <c r="BH87" i="32"/>
  <c r="BG87" i="32"/>
  <c r="BF87" i="32"/>
  <c r="T87" i="32"/>
  <c r="R87" i="32"/>
  <c r="P87" i="32"/>
  <c r="J81" i="32"/>
  <c r="J80" i="32"/>
  <c r="F80" i="32"/>
  <c r="F78" i="32"/>
  <c r="E76" i="32"/>
  <c r="J55" i="32"/>
  <c r="J54" i="32"/>
  <c r="F54" i="32"/>
  <c r="F52" i="32"/>
  <c r="E50" i="32"/>
  <c r="J18" i="32"/>
  <c r="E18" i="32"/>
  <c r="F81" i="32" s="1"/>
  <c r="J17" i="32"/>
  <c r="J12" i="32"/>
  <c r="J78" i="32"/>
  <c r="E7" i="32"/>
  <c r="E74" i="32" s="1"/>
  <c r="J37" i="31"/>
  <c r="J36" i="31"/>
  <c r="AY86" i="1" s="1"/>
  <c r="J35" i="31"/>
  <c r="AX86" i="1" s="1"/>
  <c r="BI126" i="31"/>
  <c r="BH126" i="31"/>
  <c r="BG126" i="31"/>
  <c r="BF126" i="31"/>
  <c r="T126" i="31"/>
  <c r="R126" i="31"/>
  <c r="P126" i="31"/>
  <c r="BI124" i="31"/>
  <c r="BH124" i="31"/>
  <c r="BG124" i="31"/>
  <c r="BF124" i="31"/>
  <c r="T124" i="31"/>
  <c r="R124" i="31"/>
  <c r="P124" i="31"/>
  <c r="BI121" i="31"/>
  <c r="BH121" i="31"/>
  <c r="BG121" i="31"/>
  <c r="BF121" i="31"/>
  <c r="T121" i="31"/>
  <c r="R121" i="31"/>
  <c r="P121" i="31"/>
  <c r="BI119" i="31"/>
  <c r="BH119" i="31"/>
  <c r="BG119" i="31"/>
  <c r="BF119" i="31"/>
  <c r="T119" i="31"/>
  <c r="R119" i="31"/>
  <c r="P119" i="31"/>
  <c r="BI117" i="31"/>
  <c r="BH117" i="31"/>
  <c r="BG117" i="31"/>
  <c r="BF117" i="31"/>
  <c r="T117" i="31"/>
  <c r="R117" i="31"/>
  <c r="P117" i="31"/>
  <c r="BI115" i="31"/>
  <c r="BH115" i="31"/>
  <c r="BG115" i="31"/>
  <c r="BF115" i="31"/>
  <c r="T115" i="31"/>
  <c r="R115" i="31"/>
  <c r="P115" i="31"/>
  <c r="BI112" i="31"/>
  <c r="BH112" i="31"/>
  <c r="BG112" i="31"/>
  <c r="BF112" i="31"/>
  <c r="T112" i="31"/>
  <c r="R112" i="31"/>
  <c r="P112" i="31"/>
  <c r="BI109" i="31"/>
  <c r="BH109" i="31"/>
  <c r="BG109" i="31"/>
  <c r="BF109" i="31"/>
  <c r="T109" i="31"/>
  <c r="R109" i="31"/>
  <c r="P109" i="31"/>
  <c r="BI106" i="31"/>
  <c r="BH106" i="31"/>
  <c r="BG106" i="31"/>
  <c r="BF106" i="31"/>
  <c r="T106" i="31"/>
  <c r="R106" i="31"/>
  <c r="P106" i="31"/>
  <c r="BI103" i="31"/>
  <c r="BH103" i="31"/>
  <c r="BG103" i="31"/>
  <c r="BF103" i="31"/>
  <c r="T103" i="31"/>
  <c r="R103" i="31"/>
  <c r="P103" i="31"/>
  <c r="BI100" i="31"/>
  <c r="BH100" i="31"/>
  <c r="BG100" i="31"/>
  <c r="BF100" i="31"/>
  <c r="T100" i="31"/>
  <c r="R100" i="31"/>
  <c r="P100" i="31"/>
  <c r="BI98" i="31"/>
  <c r="BH98" i="31"/>
  <c r="BG98" i="31"/>
  <c r="BF98" i="31"/>
  <c r="T98" i="31"/>
  <c r="R98" i="31"/>
  <c r="P98" i="31"/>
  <c r="BI94" i="31"/>
  <c r="BH94" i="31"/>
  <c r="BG94" i="31"/>
  <c r="BF94" i="31"/>
  <c r="T94" i="31"/>
  <c r="R94" i="31"/>
  <c r="P94" i="31"/>
  <c r="BI91" i="31"/>
  <c r="BH91" i="31"/>
  <c r="BG91" i="31"/>
  <c r="BF91" i="31"/>
  <c r="T91" i="31"/>
  <c r="R91" i="31"/>
  <c r="P91" i="31"/>
  <c r="BI89" i="31"/>
  <c r="BH89" i="31"/>
  <c r="BG89" i="31"/>
  <c r="BF89" i="31"/>
  <c r="T89" i="31"/>
  <c r="R89" i="31"/>
  <c r="P89" i="31"/>
  <c r="BI87" i="31"/>
  <c r="BH87" i="31"/>
  <c r="BG87" i="31"/>
  <c r="BF87" i="31"/>
  <c r="T87" i="31"/>
  <c r="R87" i="31"/>
  <c r="P87" i="31"/>
  <c r="J81" i="31"/>
  <c r="J80" i="31"/>
  <c r="F80" i="31"/>
  <c r="F78" i="31"/>
  <c r="E76" i="31"/>
  <c r="J55" i="31"/>
  <c r="J54" i="31"/>
  <c r="F54" i="31"/>
  <c r="F52" i="31"/>
  <c r="E50" i="31"/>
  <c r="J18" i="31"/>
  <c r="E18" i="31"/>
  <c r="F81" i="31"/>
  <c r="J17" i="31"/>
  <c r="J12" i="31"/>
  <c r="J78" i="31" s="1"/>
  <c r="E7" i="31"/>
  <c r="E74" i="31" s="1"/>
  <c r="J37" i="30"/>
  <c r="J36" i="30"/>
  <c r="AY85" i="1"/>
  <c r="J35" i="30"/>
  <c r="AX85" i="1"/>
  <c r="BI128" i="30"/>
  <c r="BH128" i="30"/>
  <c r="BG128" i="30"/>
  <c r="BF128" i="30"/>
  <c r="T128" i="30"/>
  <c r="T127" i="30"/>
  <c r="R128" i="30"/>
  <c r="R127" i="30"/>
  <c r="P128" i="30"/>
  <c r="P127" i="30"/>
  <c r="BI125" i="30"/>
  <c r="BH125" i="30"/>
  <c r="BG125" i="30"/>
  <c r="BF125" i="30"/>
  <c r="T125" i="30"/>
  <c r="R125" i="30"/>
  <c r="P125" i="30"/>
  <c r="BI123" i="30"/>
  <c r="BH123" i="30"/>
  <c r="BG123" i="30"/>
  <c r="BF123" i="30"/>
  <c r="T123" i="30"/>
  <c r="R123" i="30"/>
  <c r="P123" i="30"/>
  <c r="BI121" i="30"/>
  <c r="BH121" i="30"/>
  <c r="BG121" i="30"/>
  <c r="BF121" i="30"/>
  <c r="T121" i="30"/>
  <c r="R121" i="30"/>
  <c r="P121" i="30"/>
  <c r="BI119" i="30"/>
  <c r="BH119" i="30"/>
  <c r="BG119" i="30"/>
  <c r="BF119" i="30"/>
  <c r="T119" i="30"/>
  <c r="R119" i="30"/>
  <c r="P119" i="30"/>
  <c r="BI117" i="30"/>
  <c r="BH117" i="30"/>
  <c r="BG117" i="30"/>
  <c r="BF117" i="30"/>
  <c r="T117" i="30"/>
  <c r="R117" i="30"/>
  <c r="P117" i="30"/>
  <c r="BI115" i="30"/>
  <c r="BH115" i="30"/>
  <c r="BG115" i="30"/>
  <c r="BF115" i="30"/>
  <c r="T115" i="30"/>
  <c r="R115" i="30"/>
  <c r="P115" i="30"/>
  <c r="BI114" i="30"/>
  <c r="BH114" i="30"/>
  <c r="BG114" i="30"/>
  <c r="BF114" i="30"/>
  <c r="T114" i="30"/>
  <c r="R114" i="30"/>
  <c r="P114" i="30"/>
  <c r="BI112" i="30"/>
  <c r="BH112" i="30"/>
  <c r="BG112" i="30"/>
  <c r="BF112" i="30"/>
  <c r="T112" i="30"/>
  <c r="R112" i="30"/>
  <c r="P112" i="30"/>
  <c r="BI110" i="30"/>
  <c r="BH110" i="30"/>
  <c r="BG110" i="30"/>
  <c r="BF110" i="30"/>
  <c r="T110" i="30"/>
  <c r="R110" i="30"/>
  <c r="P110" i="30"/>
  <c r="BI107" i="30"/>
  <c r="BH107" i="30"/>
  <c r="BG107" i="30"/>
  <c r="BF107" i="30"/>
  <c r="T107" i="30"/>
  <c r="R107" i="30"/>
  <c r="P107" i="30"/>
  <c r="BI105" i="30"/>
  <c r="BH105" i="30"/>
  <c r="BG105" i="30"/>
  <c r="BF105" i="30"/>
  <c r="T105" i="30"/>
  <c r="R105" i="30"/>
  <c r="P105" i="30"/>
  <c r="BI101" i="30"/>
  <c r="BH101" i="30"/>
  <c r="BG101" i="30"/>
  <c r="BF101" i="30"/>
  <c r="T101" i="30"/>
  <c r="R101" i="30"/>
  <c r="P101" i="30"/>
  <c r="BI98" i="30"/>
  <c r="BH98" i="30"/>
  <c r="BG98" i="30"/>
  <c r="BF98" i="30"/>
  <c r="T98" i="30"/>
  <c r="R98" i="30"/>
  <c r="P98" i="30"/>
  <c r="BI96" i="30"/>
  <c r="BH96" i="30"/>
  <c r="BG96" i="30"/>
  <c r="BF96" i="30"/>
  <c r="T96" i="30"/>
  <c r="R96" i="30"/>
  <c r="P96" i="30"/>
  <c r="BI94" i="30"/>
  <c r="BH94" i="30"/>
  <c r="BG94" i="30"/>
  <c r="BF94" i="30"/>
  <c r="T94" i="30"/>
  <c r="R94" i="30"/>
  <c r="P94" i="30"/>
  <c r="BI92" i="30"/>
  <c r="BH92" i="30"/>
  <c r="BG92" i="30"/>
  <c r="BF92" i="30"/>
  <c r="T92" i="30"/>
  <c r="R92" i="30"/>
  <c r="P92" i="30"/>
  <c r="BI91" i="30"/>
  <c r="BH91" i="30"/>
  <c r="BG91" i="30"/>
  <c r="BF91" i="30"/>
  <c r="T91" i="30"/>
  <c r="R91" i="30"/>
  <c r="P91" i="30"/>
  <c r="BI90" i="30"/>
  <c r="BH90" i="30"/>
  <c r="BG90" i="30"/>
  <c r="BF90" i="30"/>
  <c r="T90" i="30"/>
  <c r="R90" i="30"/>
  <c r="P90" i="30"/>
  <c r="BI88" i="30"/>
  <c r="BH88" i="30"/>
  <c r="BG88" i="30"/>
  <c r="BF88" i="30"/>
  <c r="T88" i="30"/>
  <c r="R88" i="30"/>
  <c r="P88" i="30"/>
  <c r="J82" i="30"/>
  <c r="J81" i="30"/>
  <c r="F81" i="30"/>
  <c r="F79" i="30"/>
  <c r="E77" i="30"/>
  <c r="J55" i="30"/>
  <c r="J54" i="30"/>
  <c r="F54" i="30"/>
  <c r="F52" i="30"/>
  <c r="E50" i="30"/>
  <c r="J18" i="30"/>
  <c r="E18" i="30"/>
  <c r="F82" i="30" s="1"/>
  <c r="J17" i="30"/>
  <c r="J12" i="30"/>
  <c r="J79" i="30" s="1"/>
  <c r="E7" i="30"/>
  <c r="E48" i="30" s="1"/>
  <c r="J37" i="29"/>
  <c r="J36" i="29"/>
  <c r="AY84" i="1" s="1"/>
  <c r="J35" i="29"/>
  <c r="AX84" i="1"/>
  <c r="BI133" i="29"/>
  <c r="BH133" i="29"/>
  <c r="BG133" i="29"/>
  <c r="BF133" i="29"/>
  <c r="T133" i="29"/>
  <c r="T132" i="29" s="1"/>
  <c r="R133" i="29"/>
  <c r="R132" i="29"/>
  <c r="P133" i="29"/>
  <c r="P132" i="29"/>
  <c r="BI130" i="29"/>
  <c r="BH130" i="29"/>
  <c r="BG130" i="29"/>
  <c r="BF130" i="29"/>
  <c r="T130" i="29"/>
  <c r="R130" i="29"/>
  <c r="P130" i="29"/>
  <c r="BI127" i="29"/>
  <c r="BH127" i="29"/>
  <c r="BG127" i="29"/>
  <c r="BF127" i="29"/>
  <c r="T127" i="29"/>
  <c r="R127" i="29"/>
  <c r="P127" i="29"/>
  <c r="BI125" i="29"/>
  <c r="BH125" i="29"/>
  <c r="BG125" i="29"/>
  <c r="BF125" i="29"/>
  <c r="T125" i="29"/>
  <c r="R125" i="29"/>
  <c r="P125" i="29"/>
  <c r="BI124" i="29"/>
  <c r="BH124" i="29"/>
  <c r="BG124" i="29"/>
  <c r="BF124" i="29"/>
  <c r="T124" i="29"/>
  <c r="R124" i="29"/>
  <c r="P124" i="29"/>
  <c r="BI122" i="29"/>
  <c r="BH122" i="29"/>
  <c r="BG122" i="29"/>
  <c r="BF122" i="29"/>
  <c r="T122" i="29"/>
  <c r="R122" i="29"/>
  <c r="P122" i="29"/>
  <c r="BI120" i="29"/>
  <c r="BH120" i="29"/>
  <c r="BG120" i="29"/>
  <c r="BF120" i="29"/>
  <c r="T120" i="29"/>
  <c r="R120" i="29"/>
  <c r="P120" i="29"/>
  <c r="BI118" i="29"/>
  <c r="BH118" i="29"/>
  <c r="BG118" i="29"/>
  <c r="BF118" i="29"/>
  <c r="T118" i="29"/>
  <c r="R118" i="29"/>
  <c r="P118" i="29"/>
  <c r="BI116" i="29"/>
  <c r="BH116" i="29"/>
  <c r="BG116" i="29"/>
  <c r="BF116" i="29"/>
  <c r="T116" i="29"/>
  <c r="R116" i="29"/>
  <c r="P116" i="29"/>
  <c r="BI114" i="29"/>
  <c r="BH114" i="29"/>
  <c r="BG114" i="29"/>
  <c r="BF114" i="29"/>
  <c r="T114" i="29"/>
  <c r="R114" i="29"/>
  <c r="P114" i="29"/>
  <c r="BI112" i="29"/>
  <c r="BH112" i="29"/>
  <c r="BG112" i="29"/>
  <c r="BF112" i="29"/>
  <c r="T112" i="29"/>
  <c r="R112" i="29"/>
  <c r="P112" i="29"/>
  <c r="BI109" i="29"/>
  <c r="BH109" i="29"/>
  <c r="BG109" i="29"/>
  <c r="BF109" i="29"/>
  <c r="T109" i="29"/>
  <c r="R109" i="29"/>
  <c r="P109" i="29"/>
  <c r="BI107" i="29"/>
  <c r="BH107" i="29"/>
  <c r="BG107" i="29"/>
  <c r="BF107" i="29"/>
  <c r="T107" i="29"/>
  <c r="R107" i="29"/>
  <c r="P107" i="29"/>
  <c r="BI103" i="29"/>
  <c r="BH103" i="29"/>
  <c r="BG103" i="29"/>
  <c r="BF103" i="29"/>
  <c r="T103" i="29"/>
  <c r="R103" i="29"/>
  <c r="P103" i="29"/>
  <c r="BI100" i="29"/>
  <c r="BH100" i="29"/>
  <c r="BG100" i="29"/>
  <c r="BF100" i="29"/>
  <c r="T100" i="29"/>
  <c r="R100" i="29"/>
  <c r="P100" i="29"/>
  <c r="BI98" i="29"/>
  <c r="BH98" i="29"/>
  <c r="BG98" i="29"/>
  <c r="BF98" i="29"/>
  <c r="T98" i="29"/>
  <c r="R98" i="29"/>
  <c r="P98" i="29"/>
  <c r="BI96" i="29"/>
  <c r="BH96" i="29"/>
  <c r="BG96" i="29"/>
  <c r="BF96" i="29"/>
  <c r="T96" i="29"/>
  <c r="R96" i="29"/>
  <c r="P96" i="29"/>
  <c r="BI94" i="29"/>
  <c r="BH94" i="29"/>
  <c r="BG94" i="29"/>
  <c r="BF94" i="29"/>
  <c r="T94" i="29"/>
  <c r="R94" i="29"/>
  <c r="P94" i="29"/>
  <c r="BI93" i="29"/>
  <c r="BH93" i="29"/>
  <c r="BG93" i="29"/>
  <c r="BF93" i="29"/>
  <c r="T93" i="29"/>
  <c r="R93" i="29"/>
  <c r="P93" i="29"/>
  <c r="BI91" i="29"/>
  <c r="BH91" i="29"/>
  <c r="BG91" i="29"/>
  <c r="BF91" i="29"/>
  <c r="T91" i="29"/>
  <c r="R91" i="29"/>
  <c r="P91" i="29"/>
  <c r="BI88" i="29"/>
  <c r="BH88" i="29"/>
  <c r="BG88" i="29"/>
  <c r="BF88" i="29"/>
  <c r="T88" i="29"/>
  <c r="R88" i="29"/>
  <c r="P88" i="29"/>
  <c r="J82" i="29"/>
  <c r="J81" i="29"/>
  <c r="F81" i="29"/>
  <c r="F79" i="29"/>
  <c r="E77" i="29"/>
  <c r="J55" i="29"/>
  <c r="J54" i="29"/>
  <c r="F54" i="29"/>
  <c r="F52" i="29"/>
  <c r="E50" i="29"/>
  <c r="J18" i="29"/>
  <c r="E18" i="29"/>
  <c r="F82" i="29" s="1"/>
  <c r="J17" i="29"/>
  <c r="J12" i="29"/>
  <c r="J79" i="29" s="1"/>
  <c r="E7" i="29"/>
  <c r="E75" i="29"/>
  <c r="J37" i="28"/>
  <c r="J36" i="28"/>
  <c r="AY83" i="1" s="1"/>
  <c r="J35" i="28"/>
  <c r="AX83" i="1" s="1"/>
  <c r="BI122" i="28"/>
  <c r="BH122" i="28"/>
  <c r="BG122" i="28"/>
  <c r="BF122" i="28"/>
  <c r="T122" i="28"/>
  <c r="T121" i="28" s="1"/>
  <c r="R122" i="28"/>
  <c r="R121" i="28" s="1"/>
  <c r="P122" i="28"/>
  <c r="P121" i="28"/>
  <c r="BI119" i="28"/>
  <c r="BH119" i="28"/>
  <c r="BG119" i="28"/>
  <c r="BF119" i="28"/>
  <c r="T119" i="28"/>
  <c r="T118" i="28" s="1"/>
  <c r="T117" i="28" s="1"/>
  <c r="R119" i="28"/>
  <c r="R118" i="28"/>
  <c r="P119" i="28"/>
  <c r="P118" i="28" s="1"/>
  <c r="P117" i="28" s="1"/>
  <c r="BI115" i="28"/>
  <c r="BH115" i="28"/>
  <c r="BG115" i="28"/>
  <c r="BF115" i="28"/>
  <c r="T115" i="28"/>
  <c r="T114" i="28"/>
  <c r="R115" i="28"/>
  <c r="R114" i="28"/>
  <c r="P115" i="28"/>
  <c r="P114" i="28" s="1"/>
  <c r="BI112" i="28"/>
  <c r="BH112" i="28"/>
  <c r="BG112" i="28"/>
  <c r="BF112" i="28"/>
  <c r="T112" i="28"/>
  <c r="R112" i="28"/>
  <c r="P112" i="28"/>
  <c r="BI109" i="28"/>
  <c r="BH109" i="28"/>
  <c r="BG109" i="28"/>
  <c r="BF109" i="28"/>
  <c r="T109" i="28"/>
  <c r="R109" i="28"/>
  <c r="P109" i="28"/>
  <c r="BI107" i="28"/>
  <c r="BH107" i="28"/>
  <c r="BG107" i="28"/>
  <c r="BF107" i="28"/>
  <c r="T107" i="28"/>
  <c r="R107" i="28"/>
  <c r="P107" i="28"/>
  <c r="BI105" i="28"/>
  <c r="BH105" i="28"/>
  <c r="BG105" i="28"/>
  <c r="BF105" i="28"/>
  <c r="T105" i="28"/>
  <c r="R105" i="28"/>
  <c r="P105" i="28"/>
  <c r="BI101" i="28"/>
  <c r="BH101" i="28"/>
  <c r="BG101" i="28"/>
  <c r="BF101" i="28"/>
  <c r="T101" i="28"/>
  <c r="R101" i="28"/>
  <c r="P101" i="28"/>
  <c r="BI99" i="28"/>
  <c r="BH99" i="28"/>
  <c r="BG99" i="28"/>
  <c r="BF99" i="28"/>
  <c r="T99" i="28"/>
  <c r="R99" i="28"/>
  <c r="P99" i="28"/>
  <c r="BI96" i="28"/>
  <c r="BH96" i="28"/>
  <c r="BG96" i="28"/>
  <c r="BF96" i="28"/>
  <c r="T96" i="28"/>
  <c r="T95" i="28" s="1"/>
  <c r="R96" i="28"/>
  <c r="R95" i="28"/>
  <c r="P96" i="28"/>
  <c r="P95" i="28"/>
  <c r="BI93" i="28"/>
  <c r="BH93" i="28"/>
  <c r="BG93" i="28"/>
  <c r="BF93" i="28"/>
  <c r="T93" i="28"/>
  <c r="R93" i="28"/>
  <c r="P93" i="28"/>
  <c r="BI91" i="28"/>
  <c r="BH91" i="28"/>
  <c r="BG91" i="28"/>
  <c r="BF91" i="28"/>
  <c r="T91" i="28"/>
  <c r="R91" i="28"/>
  <c r="P91" i="28"/>
  <c r="J85" i="28"/>
  <c r="J84" i="28"/>
  <c r="F84" i="28"/>
  <c r="F82" i="28"/>
  <c r="E80" i="28"/>
  <c r="J55" i="28"/>
  <c r="J54" i="28"/>
  <c r="F54" i="28"/>
  <c r="F52" i="28"/>
  <c r="E50" i="28"/>
  <c r="J18" i="28"/>
  <c r="E18" i="28"/>
  <c r="F85" i="28" s="1"/>
  <c r="J17" i="28"/>
  <c r="J12" i="28"/>
  <c r="J82" i="28"/>
  <c r="E7" i="28"/>
  <c r="E78" i="28"/>
  <c r="J39" i="27"/>
  <c r="J38" i="27"/>
  <c r="AY82" i="1" s="1"/>
  <c r="J37" i="27"/>
  <c r="AX82" i="1"/>
  <c r="BI227" i="27"/>
  <c r="BH227" i="27"/>
  <c r="BG227" i="27"/>
  <c r="BF227" i="27"/>
  <c r="T227" i="27"/>
  <c r="R227" i="27"/>
  <c r="P227" i="27"/>
  <c r="BI225" i="27"/>
  <c r="BH225" i="27"/>
  <c r="BG225" i="27"/>
  <c r="BF225" i="27"/>
  <c r="T225" i="27"/>
  <c r="R225" i="27"/>
  <c r="P225" i="27"/>
  <c r="BI222" i="27"/>
  <c r="BH222" i="27"/>
  <c r="BG222" i="27"/>
  <c r="BF222" i="27"/>
  <c r="T222" i="27"/>
  <c r="R222" i="27"/>
  <c r="P222" i="27"/>
  <c r="BI220" i="27"/>
  <c r="BH220" i="27"/>
  <c r="BG220" i="27"/>
  <c r="BF220" i="27"/>
  <c r="T220" i="27"/>
  <c r="R220" i="27"/>
  <c r="P220" i="27"/>
  <c r="BI217" i="27"/>
  <c r="BH217" i="27"/>
  <c r="BG217" i="27"/>
  <c r="BF217" i="27"/>
  <c r="T217" i="27"/>
  <c r="R217" i="27"/>
  <c r="P217" i="27"/>
  <c r="BI215" i="27"/>
  <c r="BH215" i="27"/>
  <c r="BG215" i="27"/>
  <c r="BF215" i="27"/>
  <c r="T215" i="27"/>
  <c r="R215" i="27"/>
  <c r="P215" i="27"/>
  <c r="BI213" i="27"/>
  <c r="BH213" i="27"/>
  <c r="BG213" i="27"/>
  <c r="BF213" i="27"/>
  <c r="T213" i="27"/>
  <c r="R213" i="27"/>
  <c r="P213" i="27"/>
  <c r="BI211" i="27"/>
  <c r="BH211" i="27"/>
  <c r="BG211" i="27"/>
  <c r="BF211" i="27"/>
  <c r="T211" i="27"/>
  <c r="R211" i="27"/>
  <c r="P211" i="27"/>
  <c r="BI205" i="27"/>
  <c r="BH205" i="27"/>
  <c r="BG205" i="27"/>
  <c r="BF205" i="27"/>
  <c r="T205" i="27"/>
  <c r="R205" i="27"/>
  <c r="P205" i="27"/>
  <c r="BI203" i="27"/>
  <c r="BH203" i="27"/>
  <c r="BG203" i="27"/>
  <c r="BF203" i="27"/>
  <c r="T203" i="27"/>
  <c r="R203" i="27"/>
  <c r="P203" i="27"/>
  <c r="BI200" i="27"/>
  <c r="BH200" i="27"/>
  <c r="BG200" i="27"/>
  <c r="BF200" i="27"/>
  <c r="T200" i="27"/>
  <c r="R200" i="27"/>
  <c r="P200" i="27"/>
  <c r="BI198" i="27"/>
  <c r="BH198" i="27"/>
  <c r="BG198" i="27"/>
  <c r="BF198" i="27"/>
  <c r="T198" i="27"/>
  <c r="R198" i="27"/>
  <c r="P198" i="27"/>
  <c r="BI196" i="27"/>
  <c r="BH196" i="27"/>
  <c r="BG196" i="27"/>
  <c r="BF196" i="27"/>
  <c r="T196" i="27"/>
  <c r="R196" i="27"/>
  <c r="P196" i="27"/>
  <c r="BI193" i="27"/>
  <c r="BH193" i="27"/>
  <c r="BG193" i="27"/>
  <c r="BF193" i="27"/>
  <c r="T193" i="27"/>
  <c r="R193" i="27"/>
  <c r="P193" i="27"/>
  <c r="BI191" i="27"/>
  <c r="BH191" i="27"/>
  <c r="BG191" i="27"/>
  <c r="BF191" i="27"/>
  <c r="T191" i="27"/>
  <c r="R191" i="27"/>
  <c r="P191" i="27"/>
  <c r="BI189" i="27"/>
  <c r="BH189" i="27"/>
  <c r="BG189" i="27"/>
  <c r="BF189" i="27"/>
  <c r="T189" i="27"/>
  <c r="R189" i="27"/>
  <c r="P189" i="27"/>
  <c r="BI187" i="27"/>
  <c r="BH187" i="27"/>
  <c r="BG187" i="27"/>
  <c r="BF187" i="27"/>
  <c r="T187" i="27"/>
  <c r="R187" i="27"/>
  <c r="P187" i="27"/>
  <c r="BI185" i="27"/>
  <c r="BH185" i="27"/>
  <c r="BG185" i="27"/>
  <c r="BF185" i="27"/>
  <c r="T185" i="27"/>
  <c r="R185" i="27"/>
  <c r="P185" i="27"/>
  <c r="BI183" i="27"/>
  <c r="BH183" i="27"/>
  <c r="BG183" i="27"/>
  <c r="BF183" i="27"/>
  <c r="T183" i="27"/>
  <c r="R183" i="27"/>
  <c r="P183" i="27"/>
  <c r="BI180" i="27"/>
  <c r="BH180" i="27"/>
  <c r="BG180" i="27"/>
  <c r="BF180" i="27"/>
  <c r="T180" i="27"/>
  <c r="T179" i="27"/>
  <c r="R180" i="27"/>
  <c r="R179" i="27"/>
  <c r="P180" i="27"/>
  <c r="P179" i="27" s="1"/>
  <c r="BI177" i="27"/>
  <c r="BH177" i="27"/>
  <c r="BG177" i="27"/>
  <c r="BF177" i="27"/>
  <c r="T177" i="27"/>
  <c r="R177" i="27"/>
  <c r="P177" i="27"/>
  <c r="BI176" i="27"/>
  <c r="BH176" i="27"/>
  <c r="BG176" i="27"/>
  <c r="BF176" i="27"/>
  <c r="T176" i="27"/>
  <c r="R176" i="27"/>
  <c r="P176" i="27"/>
  <c r="BI174" i="27"/>
  <c r="BH174" i="27"/>
  <c r="BG174" i="27"/>
  <c r="BF174" i="27"/>
  <c r="T174" i="27"/>
  <c r="R174" i="27"/>
  <c r="P174" i="27"/>
  <c r="BI171" i="27"/>
  <c r="BH171" i="27"/>
  <c r="BG171" i="27"/>
  <c r="BF171" i="27"/>
  <c r="T171" i="27"/>
  <c r="R171" i="27"/>
  <c r="P171" i="27"/>
  <c r="BI169" i="27"/>
  <c r="BH169" i="27"/>
  <c r="BG169" i="27"/>
  <c r="BF169" i="27"/>
  <c r="T169" i="27"/>
  <c r="R169" i="27"/>
  <c r="P169" i="27"/>
  <c r="BI167" i="27"/>
  <c r="BH167" i="27"/>
  <c r="BG167" i="27"/>
  <c r="BF167" i="27"/>
  <c r="T167" i="27"/>
  <c r="R167" i="27"/>
  <c r="P167" i="27"/>
  <c r="BI165" i="27"/>
  <c r="BH165" i="27"/>
  <c r="BG165" i="27"/>
  <c r="BF165" i="27"/>
  <c r="T165" i="27"/>
  <c r="R165" i="27"/>
  <c r="P165" i="27"/>
  <c r="BI163" i="27"/>
  <c r="BH163" i="27"/>
  <c r="BG163" i="27"/>
  <c r="BF163" i="27"/>
  <c r="T163" i="27"/>
  <c r="R163" i="27"/>
  <c r="P163" i="27"/>
  <c r="BI161" i="27"/>
  <c r="BH161" i="27"/>
  <c r="BG161" i="27"/>
  <c r="BF161" i="27"/>
  <c r="T161" i="27"/>
  <c r="R161" i="27"/>
  <c r="P161" i="27"/>
  <c r="BI160" i="27"/>
  <c r="BH160" i="27"/>
  <c r="BG160" i="27"/>
  <c r="BF160" i="27"/>
  <c r="T160" i="27"/>
  <c r="R160" i="27"/>
  <c r="P160" i="27"/>
  <c r="BI159" i="27"/>
  <c r="BH159" i="27"/>
  <c r="BG159" i="27"/>
  <c r="BF159" i="27"/>
  <c r="T159" i="27"/>
  <c r="R159" i="27"/>
  <c r="P159" i="27"/>
  <c r="BI157" i="27"/>
  <c r="BH157" i="27"/>
  <c r="BG157" i="27"/>
  <c r="BF157" i="27"/>
  <c r="T157" i="27"/>
  <c r="R157" i="27"/>
  <c r="P157" i="27"/>
  <c r="BI156" i="27"/>
  <c r="BH156" i="27"/>
  <c r="BG156" i="27"/>
  <c r="BF156" i="27"/>
  <c r="T156" i="27"/>
  <c r="R156" i="27"/>
  <c r="P156" i="27"/>
  <c r="BI155" i="27"/>
  <c r="BH155" i="27"/>
  <c r="BG155" i="27"/>
  <c r="BF155" i="27"/>
  <c r="T155" i="27"/>
  <c r="R155" i="27"/>
  <c r="P155" i="27"/>
  <c r="BI154" i="27"/>
  <c r="BH154" i="27"/>
  <c r="BG154" i="27"/>
  <c r="BF154" i="27"/>
  <c r="T154" i="27"/>
  <c r="R154" i="27"/>
  <c r="P154" i="27"/>
  <c r="BI153" i="27"/>
  <c r="BH153" i="27"/>
  <c r="BG153" i="27"/>
  <c r="BF153" i="27"/>
  <c r="T153" i="27"/>
  <c r="R153" i="27"/>
  <c r="P153" i="27"/>
  <c r="BI152" i="27"/>
  <c r="BH152" i="27"/>
  <c r="BG152" i="27"/>
  <c r="BF152" i="27"/>
  <c r="T152" i="27"/>
  <c r="R152" i="27"/>
  <c r="P152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T146" i="27"/>
  <c r="R147" i="27"/>
  <c r="R146" i="27"/>
  <c r="P147" i="27"/>
  <c r="P146" i="27" s="1"/>
  <c r="BI144" i="27"/>
  <c r="BH144" i="27"/>
  <c r="BG144" i="27"/>
  <c r="BF144" i="27"/>
  <c r="T144" i="27"/>
  <c r="R144" i="27"/>
  <c r="P144" i="27"/>
  <c r="BI141" i="27"/>
  <c r="BH141" i="27"/>
  <c r="BG141" i="27"/>
  <c r="BF141" i="27"/>
  <c r="T141" i="27"/>
  <c r="R141" i="27"/>
  <c r="P141" i="27"/>
  <c r="BI139" i="27"/>
  <c r="BH139" i="27"/>
  <c r="BG139" i="27"/>
  <c r="BF139" i="27"/>
  <c r="T139" i="27"/>
  <c r="R139" i="27"/>
  <c r="P139" i="27"/>
  <c r="BI137" i="27"/>
  <c r="BH137" i="27"/>
  <c r="BG137" i="27"/>
  <c r="BF137" i="27"/>
  <c r="T137" i="27"/>
  <c r="R137" i="27"/>
  <c r="P137" i="27"/>
  <c r="BI135" i="27"/>
  <c r="BH135" i="27"/>
  <c r="BG135" i="27"/>
  <c r="BF135" i="27"/>
  <c r="T135" i="27"/>
  <c r="R135" i="27"/>
  <c r="P135" i="27"/>
  <c r="BI129" i="27"/>
  <c r="BH129" i="27"/>
  <c r="BG129" i="27"/>
  <c r="BF129" i="27"/>
  <c r="T129" i="27"/>
  <c r="R129" i="27"/>
  <c r="P129" i="27"/>
  <c r="BI124" i="27"/>
  <c r="BH124" i="27"/>
  <c r="BG124" i="27"/>
  <c r="BF124" i="27"/>
  <c r="T124" i="27"/>
  <c r="R124" i="27"/>
  <c r="P124" i="27"/>
  <c r="BI121" i="27"/>
  <c r="BH121" i="27"/>
  <c r="BG121" i="27"/>
  <c r="BF121" i="27"/>
  <c r="T121" i="27"/>
  <c r="R121" i="27"/>
  <c r="P121" i="27"/>
  <c r="BI118" i="27"/>
  <c r="BH118" i="27"/>
  <c r="BG118" i="27"/>
  <c r="BF118" i="27"/>
  <c r="T118" i="27"/>
  <c r="R118" i="27"/>
  <c r="P118" i="27"/>
  <c r="BI115" i="27"/>
  <c r="BH115" i="27"/>
  <c r="BG115" i="27"/>
  <c r="BF115" i="27"/>
  <c r="T115" i="27"/>
  <c r="R115" i="27"/>
  <c r="P115" i="27"/>
  <c r="BI113" i="27"/>
  <c r="BH113" i="27"/>
  <c r="BG113" i="27"/>
  <c r="BF113" i="27"/>
  <c r="T113" i="27"/>
  <c r="R113" i="27"/>
  <c r="P113" i="27"/>
  <c r="BI110" i="27"/>
  <c r="BH110" i="27"/>
  <c r="BG110" i="27"/>
  <c r="BF110" i="27"/>
  <c r="T110" i="27"/>
  <c r="R110" i="27"/>
  <c r="P110" i="27"/>
  <c r="BI106" i="27"/>
  <c r="BH106" i="27"/>
  <c r="BG106" i="27"/>
  <c r="BF106" i="27"/>
  <c r="T106" i="27"/>
  <c r="R106" i="27"/>
  <c r="P106" i="27"/>
  <c r="BI103" i="27"/>
  <c r="BH103" i="27"/>
  <c r="BG103" i="27"/>
  <c r="BF103" i="27"/>
  <c r="T103" i="27"/>
  <c r="R103" i="27"/>
  <c r="P103" i="27"/>
  <c r="J97" i="27"/>
  <c r="J96" i="27"/>
  <c r="F96" i="27"/>
  <c r="F94" i="27"/>
  <c r="E92" i="27"/>
  <c r="J59" i="27"/>
  <c r="J58" i="27"/>
  <c r="F58" i="27"/>
  <c r="F56" i="27"/>
  <c r="E54" i="27"/>
  <c r="J20" i="27"/>
  <c r="E20" i="27"/>
  <c r="F97" i="27" s="1"/>
  <c r="J19" i="27"/>
  <c r="J14" i="27"/>
  <c r="J56" i="27"/>
  <c r="E7" i="27"/>
  <c r="E88" i="27"/>
  <c r="J39" i="26"/>
  <c r="J38" i="26"/>
  <c r="AY81" i="1" s="1"/>
  <c r="J37" i="26"/>
  <c r="AX81" i="1"/>
  <c r="BI238" i="26"/>
  <c r="BH238" i="26"/>
  <c r="BG238" i="26"/>
  <c r="BF238" i="26"/>
  <c r="T238" i="26"/>
  <c r="T237" i="26" s="1"/>
  <c r="R238" i="26"/>
  <c r="R237" i="26"/>
  <c r="P238" i="26"/>
  <c r="P237" i="26" s="1"/>
  <c r="BI235" i="26"/>
  <c r="BH235" i="26"/>
  <c r="BG235" i="26"/>
  <c r="BF235" i="26"/>
  <c r="T235" i="26"/>
  <c r="R235" i="26"/>
  <c r="P235" i="26"/>
  <c r="BI233" i="26"/>
  <c r="BH233" i="26"/>
  <c r="BG233" i="26"/>
  <c r="BF233" i="26"/>
  <c r="T233" i="26"/>
  <c r="R233" i="26"/>
  <c r="P233" i="26"/>
  <c r="BI230" i="26"/>
  <c r="BH230" i="26"/>
  <c r="BG230" i="26"/>
  <c r="BF230" i="26"/>
  <c r="T230" i="26"/>
  <c r="R230" i="26"/>
  <c r="P230" i="26"/>
  <c r="BI228" i="26"/>
  <c r="BH228" i="26"/>
  <c r="BG228" i="26"/>
  <c r="BF228" i="26"/>
  <c r="T228" i="26"/>
  <c r="R228" i="26"/>
  <c r="P228" i="26"/>
  <c r="BI225" i="26"/>
  <c r="BH225" i="26"/>
  <c r="BG225" i="26"/>
  <c r="BF225" i="26"/>
  <c r="T225" i="26"/>
  <c r="R225" i="26"/>
  <c r="P225" i="26"/>
  <c r="BI223" i="26"/>
  <c r="BH223" i="26"/>
  <c r="BG223" i="26"/>
  <c r="BF223" i="26"/>
  <c r="T223" i="26"/>
  <c r="R223" i="26"/>
  <c r="P223" i="26"/>
  <c r="BI221" i="26"/>
  <c r="BH221" i="26"/>
  <c r="BG221" i="26"/>
  <c r="BF221" i="26"/>
  <c r="T221" i="26"/>
  <c r="R221" i="26"/>
  <c r="P221" i="26"/>
  <c r="BI219" i="26"/>
  <c r="BH219" i="26"/>
  <c r="BG219" i="26"/>
  <c r="BF219" i="26"/>
  <c r="T219" i="26"/>
  <c r="R219" i="26"/>
  <c r="P219" i="26"/>
  <c r="BI212" i="26"/>
  <c r="BH212" i="26"/>
  <c r="BG212" i="26"/>
  <c r="BF212" i="26"/>
  <c r="T212" i="26"/>
  <c r="R212" i="26"/>
  <c r="P212" i="26"/>
  <c r="BI210" i="26"/>
  <c r="BH210" i="26"/>
  <c r="BG210" i="26"/>
  <c r="BF210" i="26"/>
  <c r="T210" i="26"/>
  <c r="R210" i="26"/>
  <c r="P210" i="26"/>
  <c r="BI207" i="26"/>
  <c r="BH207" i="26"/>
  <c r="BG207" i="26"/>
  <c r="BF207" i="26"/>
  <c r="T207" i="26"/>
  <c r="R207" i="26"/>
  <c r="P207" i="26"/>
  <c r="BI205" i="26"/>
  <c r="BH205" i="26"/>
  <c r="BG205" i="26"/>
  <c r="BF205" i="26"/>
  <c r="T205" i="26"/>
  <c r="R205" i="26"/>
  <c r="P205" i="26"/>
  <c r="BI203" i="26"/>
  <c r="BH203" i="26"/>
  <c r="BG203" i="26"/>
  <c r="BF203" i="26"/>
  <c r="T203" i="26"/>
  <c r="R203" i="26"/>
  <c r="P203" i="26"/>
  <c r="BI200" i="26"/>
  <c r="BH200" i="26"/>
  <c r="BG200" i="26"/>
  <c r="BF200" i="26"/>
  <c r="T200" i="26"/>
  <c r="R200" i="26"/>
  <c r="P200" i="26"/>
  <c r="BI198" i="26"/>
  <c r="BH198" i="26"/>
  <c r="BG198" i="26"/>
  <c r="BF198" i="26"/>
  <c r="T198" i="26"/>
  <c r="R198" i="26"/>
  <c r="P198" i="26"/>
  <c r="BI196" i="26"/>
  <c r="BH196" i="26"/>
  <c r="BG196" i="26"/>
  <c r="BF196" i="26"/>
  <c r="T196" i="26"/>
  <c r="R196" i="26"/>
  <c r="P196" i="26"/>
  <c r="BI194" i="26"/>
  <c r="BH194" i="26"/>
  <c r="BG194" i="26"/>
  <c r="BF194" i="26"/>
  <c r="T194" i="26"/>
  <c r="R194" i="26"/>
  <c r="P194" i="26"/>
  <c r="BI192" i="26"/>
  <c r="BH192" i="26"/>
  <c r="BG192" i="26"/>
  <c r="BF192" i="26"/>
  <c r="T192" i="26"/>
  <c r="R192" i="26"/>
  <c r="P192" i="26"/>
  <c r="BI190" i="26"/>
  <c r="BH190" i="26"/>
  <c r="BG190" i="26"/>
  <c r="BF190" i="26"/>
  <c r="T190" i="26"/>
  <c r="R190" i="26"/>
  <c r="P190" i="26"/>
  <c r="BI187" i="26"/>
  <c r="BH187" i="26"/>
  <c r="BG187" i="26"/>
  <c r="BF187" i="26"/>
  <c r="T187" i="26"/>
  <c r="T186" i="26"/>
  <c r="R187" i="26"/>
  <c r="R186" i="26" s="1"/>
  <c r="P187" i="26"/>
  <c r="P186" i="26"/>
  <c r="BI184" i="26"/>
  <c r="BH184" i="26"/>
  <c r="BG184" i="26"/>
  <c r="BF184" i="26"/>
  <c r="T184" i="26"/>
  <c r="R184" i="26"/>
  <c r="P184" i="26"/>
  <c r="BI183" i="26"/>
  <c r="BH183" i="26"/>
  <c r="BG183" i="26"/>
  <c r="BF183" i="26"/>
  <c r="T183" i="26"/>
  <c r="R183" i="26"/>
  <c r="P183" i="26"/>
  <c r="BI182" i="26"/>
  <c r="BH182" i="26"/>
  <c r="BG182" i="26"/>
  <c r="BF182" i="26"/>
  <c r="T182" i="26"/>
  <c r="R182" i="26"/>
  <c r="P182" i="26"/>
  <c r="BI181" i="26"/>
  <c r="BH181" i="26"/>
  <c r="BG181" i="26"/>
  <c r="BF181" i="26"/>
  <c r="T181" i="26"/>
  <c r="R181" i="26"/>
  <c r="P181" i="26"/>
  <c r="BI179" i="26"/>
  <c r="BH179" i="26"/>
  <c r="BG179" i="26"/>
  <c r="BF179" i="26"/>
  <c r="T179" i="26"/>
  <c r="R179" i="26"/>
  <c r="P179" i="26"/>
  <c r="BI176" i="26"/>
  <c r="BH176" i="26"/>
  <c r="BG176" i="26"/>
  <c r="BF176" i="26"/>
  <c r="T176" i="26"/>
  <c r="R176" i="26"/>
  <c r="P176" i="26"/>
  <c r="BI174" i="26"/>
  <c r="BH174" i="26"/>
  <c r="BG174" i="26"/>
  <c r="BF174" i="26"/>
  <c r="T174" i="26"/>
  <c r="R174" i="26"/>
  <c r="P174" i="26"/>
  <c r="BI171" i="26"/>
  <c r="BH171" i="26"/>
  <c r="BG171" i="26"/>
  <c r="BF171" i="26"/>
  <c r="T171" i="26"/>
  <c r="R171" i="26"/>
  <c r="P171" i="26"/>
  <c r="BI169" i="26"/>
  <c r="BH169" i="26"/>
  <c r="BG169" i="26"/>
  <c r="BF169" i="26"/>
  <c r="T169" i="26"/>
  <c r="R169" i="26"/>
  <c r="P169" i="26"/>
  <c r="BI167" i="26"/>
  <c r="BH167" i="26"/>
  <c r="BG167" i="26"/>
  <c r="BF167" i="26"/>
  <c r="T167" i="26"/>
  <c r="R167" i="26"/>
  <c r="P167" i="26"/>
  <c r="BI165" i="26"/>
  <c r="BH165" i="26"/>
  <c r="BG165" i="26"/>
  <c r="BF165" i="26"/>
  <c r="T165" i="26"/>
  <c r="R165" i="26"/>
  <c r="P165" i="26"/>
  <c r="BI164" i="26"/>
  <c r="BH164" i="26"/>
  <c r="BG164" i="26"/>
  <c r="BF164" i="26"/>
  <c r="T164" i="26"/>
  <c r="R164" i="26"/>
  <c r="P164" i="26"/>
  <c r="BI163" i="26"/>
  <c r="BH163" i="26"/>
  <c r="BG163" i="26"/>
  <c r="BF163" i="26"/>
  <c r="T163" i="26"/>
  <c r="R163" i="26"/>
  <c r="P163" i="26"/>
  <c r="BI161" i="26"/>
  <c r="BH161" i="26"/>
  <c r="BG161" i="26"/>
  <c r="BF161" i="26"/>
  <c r="T161" i="26"/>
  <c r="R161" i="26"/>
  <c r="P161" i="26"/>
  <c r="BI160" i="26"/>
  <c r="BH160" i="26"/>
  <c r="BG160" i="26"/>
  <c r="BF160" i="26"/>
  <c r="T160" i="26"/>
  <c r="R160" i="26"/>
  <c r="P160" i="26"/>
  <c r="BI159" i="26"/>
  <c r="BH159" i="26"/>
  <c r="BG159" i="26"/>
  <c r="BF159" i="26"/>
  <c r="T159" i="26"/>
  <c r="R159" i="26"/>
  <c r="P159" i="26"/>
  <c r="BI158" i="26"/>
  <c r="BH158" i="26"/>
  <c r="BG158" i="26"/>
  <c r="BF158" i="26"/>
  <c r="T158" i="26"/>
  <c r="R158" i="26"/>
  <c r="P158" i="26"/>
  <c r="BI157" i="26"/>
  <c r="BH157" i="26"/>
  <c r="BG157" i="26"/>
  <c r="BF157" i="26"/>
  <c r="T157" i="26"/>
  <c r="R157" i="26"/>
  <c r="P157" i="26"/>
  <c r="BI156" i="26"/>
  <c r="BH156" i="26"/>
  <c r="BG156" i="26"/>
  <c r="BF156" i="26"/>
  <c r="T156" i="26"/>
  <c r="R156" i="26"/>
  <c r="P156" i="26"/>
  <c r="BI152" i="26"/>
  <c r="BH152" i="26"/>
  <c r="BG152" i="26"/>
  <c r="BF152" i="26"/>
  <c r="T152" i="26"/>
  <c r="T151" i="26"/>
  <c r="R152" i="26"/>
  <c r="R151" i="26" s="1"/>
  <c r="P152" i="26"/>
  <c r="P151" i="26"/>
  <c r="BI149" i="26"/>
  <c r="BH149" i="26"/>
  <c r="BG149" i="26"/>
  <c r="BF149" i="26"/>
  <c r="T149" i="26"/>
  <c r="R149" i="26"/>
  <c r="P149" i="26"/>
  <c r="BI146" i="26"/>
  <c r="BH146" i="26"/>
  <c r="BG146" i="26"/>
  <c r="BF146" i="26"/>
  <c r="T146" i="26"/>
  <c r="R146" i="26"/>
  <c r="P146" i="26"/>
  <c r="BI144" i="26"/>
  <c r="BH144" i="26"/>
  <c r="BG144" i="26"/>
  <c r="BF144" i="26"/>
  <c r="T144" i="26"/>
  <c r="R144" i="26"/>
  <c r="P144" i="26"/>
  <c r="BI142" i="26"/>
  <c r="BH142" i="26"/>
  <c r="BG142" i="26"/>
  <c r="BF142" i="26"/>
  <c r="T142" i="26"/>
  <c r="R142" i="26"/>
  <c r="P142" i="26"/>
  <c r="BI140" i="26"/>
  <c r="BH140" i="26"/>
  <c r="BG140" i="26"/>
  <c r="BF140" i="26"/>
  <c r="T140" i="26"/>
  <c r="R140" i="26"/>
  <c r="P140" i="26"/>
  <c r="BI133" i="26"/>
  <c r="BH133" i="26"/>
  <c r="BG133" i="26"/>
  <c r="BF133" i="26"/>
  <c r="T133" i="26"/>
  <c r="R133" i="26"/>
  <c r="P133" i="26"/>
  <c r="BI127" i="26"/>
  <c r="BH127" i="26"/>
  <c r="BG127" i="26"/>
  <c r="BF127" i="26"/>
  <c r="T127" i="26"/>
  <c r="R127" i="26"/>
  <c r="P127" i="26"/>
  <c r="BI124" i="26"/>
  <c r="BH124" i="26"/>
  <c r="BG124" i="26"/>
  <c r="BF124" i="26"/>
  <c r="T124" i="26"/>
  <c r="R124" i="26"/>
  <c r="P124" i="26"/>
  <c r="BI121" i="26"/>
  <c r="BH121" i="26"/>
  <c r="BG121" i="26"/>
  <c r="BF121" i="26"/>
  <c r="T121" i="26"/>
  <c r="R121" i="26"/>
  <c r="P121" i="26"/>
  <c r="BI119" i="26"/>
  <c r="BH119" i="26"/>
  <c r="BG119" i="26"/>
  <c r="BF119" i="26"/>
  <c r="T119" i="26"/>
  <c r="R119" i="26"/>
  <c r="P119" i="26"/>
  <c r="BI116" i="26"/>
  <c r="BH116" i="26"/>
  <c r="BG116" i="26"/>
  <c r="BF116" i="26"/>
  <c r="T116" i="26"/>
  <c r="R116" i="26"/>
  <c r="P116" i="26"/>
  <c r="BI114" i="26"/>
  <c r="BH114" i="26"/>
  <c r="BG114" i="26"/>
  <c r="BF114" i="26"/>
  <c r="T114" i="26"/>
  <c r="R114" i="26"/>
  <c r="P114" i="26"/>
  <c r="BI111" i="26"/>
  <c r="BH111" i="26"/>
  <c r="BG111" i="26"/>
  <c r="BF111" i="26"/>
  <c r="T111" i="26"/>
  <c r="R111" i="26"/>
  <c r="P111" i="26"/>
  <c r="BI107" i="26"/>
  <c r="BH107" i="26"/>
  <c r="BG107" i="26"/>
  <c r="BF107" i="26"/>
  <c r="T107" i="26"/>
  <c r="R107" i="26"/>
  <c r="P107" i="26"/>
  <c r="BI104" i="26"/>
  <c r="BH104" i="26"/>
  <c r="BG104" i="26"/>
  <c r="BF104" i="26"/>
  <c r="T104" i="26"/>
  <c r="R104" i="26"/>
  <c r="P104" i="26"/>
  <c r="J98" i="26"/>
  <c r="J97" i="26"/>
  <c r="F97" i="26"/>
  <c r="F95" i="26"/>
  <c r="E93" i="26"/>
  <c r="J59" i="26"/>
  <c r="J58" i="26"/>
  <c r="F58" i="26"/>
  <c r="F56" i="26"/>
  <c r="E54" i="26"/>
  <c r="J20" i="26"/>
  <c r="E20" i="26"/>
  <c r="F98" i="26" s="1"/>
  <c r="J19" i="26"/>
  <c r="J14" i="26"/>
  <c r="J95" i="26"/>
  <c r="E7" i="26"/>
  <c r="E89" i="26"/>
  <c r="J39" i="25"/>
  <c r="J38" i="25"/>
  <c r="AY80" i="1" s="1"/>
  <c r="J37" i="25"/>
  <c r="AX80" i="1"/>
  <c r="BI234" i="25"/>
  <c r="BH234" i="25"/>
  <c r="BG234" i="25"/>
  <c r="BF234" i="25"/>
  <c r="T234" i="25"/>
  <c r="R234" i="25"/>
  <c r="P234" i="25"/>
  <c r="BI232" i="25"/>
  <c r="BH232" i="25"/>
  <c r="BG232" i="25"/>
  <c r="BF232" i="25"/>
  <c r="T232" i="25"/>
  <c r="R232" i="25"/>
  <c r="P232" i="25"/>
  <c r="BI229" i="25"/>
  <c r="BH229" i="25"/>
  <c r="BG229" i="25"/>
  <c r="BF229" i="25"/>
  <c r="T229" i="25"/>
  <c r="R229" i="25"/>
  <c r="P229" i="25"/>
  <c r="BI227" i="25"/>
  <c r="BH227" i="25"/>
  <c r="BG227" i="25"/>
  <c r="BF227" i="25"/>
  <c r="T227" i="25"/>
  <c r="R227" i="25"/>
  <c r="P227" i="25"/>
  <c r="BI224" i="25"/>
  <c r="BH224" i="25"/>
  <c r="BG224" i="25"/>
  <c r="BF224" i="25"/>
  <c r="T224" i="25"/>
  <c r="R224" i="25"/>
  <c r="P224" i="25"/>
  <c r="BI222" i="25"/>
  <c r="BH222" i="25"/>
  <c r="BG222" i="25"/>
  <c r="BF222" i="25"/>
  <c r="T222" i="25"/>
  <c r="R222" i="25"/>
  <c r="P222" i="25"/>
  <c r="BI220" i="25"/>
  <c r="BH220" i="25"/>
  <c r="BG220" i="25"/>
  <c r="BF220" i="25"/>
  <c r="T220" i="25"/>
  <c r="R220" i="25"/>
  <c r="P220" i="25"/>
  <c r="BI218" i="25"/>
  <c r="BH218" i="25"/>
  <c r="BG218" i="25"/>
  <c r="BF218" i="25"/>
  <c r="T218" i="25"/>
  <c r="R218" i="25"/>
  <c r="P218" i="25"/>
  <c r="BI211" i="25"/>
  <c r="BH211" i="25"/>
  <c r="BG211" i="25"/>
  <c r="BF211" i="25"/>
  <c r="T211" i="25"/>
  <c r="R211" i="25"/>
  <c r="P211" i="25"/>
  <c r="BI209" i="25"/>
  <c r="BH209" i="25"/>
  <c r="BG209" i="25"/>
  <c r="BF209" i="25"/>
  <c r="T209" i="25"/>
  <c r="R209" i="25"/>
  <c r="P209" i="25"/>
  <c r="BI206" i="25"/>
  <c r="BH206" i="25"/>
  <c r="BG206" i="25"/>
  <c r="BF206" i="25"/>
  <c r="T206" i="25"/>
  <c r="R206" i="25"/>
  <c r="P206" i="25"/>
  <c r="BI204" i="25"/>
  <c r="BH204" i="25"/>
  <c r="BG204" i="25"/>
  <c r="BF204" i="25"/>
  <c r="T204" i="25"/>
  <c r="R204" i="25"/>
  <c r="P204" i="25"/>
  <c r="BI202" i="25"/>
  <c r="BH202" i="25"/>
  <c r="BG202" i="25"/>
  <c r="BF202" i="25"/>
  <c r="T202" i="25"/>
  <c r="R202" i="25"/>
  <c r="P202" i="25"/>
  <c r="BI199" i="25"/>
  <c r="BH199" i="25"/>
  <c r="BG199" i="25"/>
  <c r="BF199" i="25"/>
  <c r="T199" i="25"/>
  <c r="R199" i="25"/>
  <c r="P199" i="25"/>
  <c r="BI197" i="25"/>
  <c r="BH197" i="25"/>
  <c r="BG197" i="25"/>
  <c r="BF197" i="25"/>
  <c r="T197" i="25"/>
  <c r="R197" i="25"/>
  <c r="P197" i="25"/>
  <c r="BI195" i="25"/>
  <c r="BH195" i="25"/>
  <c r="BG195" i="25"/>
  <c r="BF195" i="25"/>
  <c r="T195" i="25"/>
  <c r="R195" i="25"/>
  <c r="P195" i="25"/>
  <c r="BI193" i="25"/>
  <c r="BH193" i="25"/>
  <c r="BG193" i="25"/>
  <c r="BF193" i="25"/>
  <c r="T193" i="25"/>
  <c r="R193" i="25"/>
  <c r="P193" i="25"/>
  <c r="BI191" i="25"/>
  <c r="BH191" i="25"/>
  <c r="BG191" i="25"/>
  <c r="BF191" i="25"/>
  <c r="T191" i="25"/>
  <c r="R191" i="25"/>
  <c r="P191" i="25"/>
  <c r="BI189" i="25"/>
  <c r="BH189" i="25"/>
  <c r="BG189" i="25"/>
  <c r="BF189" i="25"/>
  <c r="T189" i="25"/>
  <c r="R189" i="25"/>
  <c r="P189" i="25"/>
  <c r="BI186" i="25"/>
  <c r="BH186" i="25"/>
  <c r="BG186" i="25"/>
  <c r="BF186" i="25"/>
  <c r="T186" i="25"/>
  <c r="T185" i="25"/>
  <c r="R186" i="25"/>
  <c r="R185" i="25"/>
  <c r="P186" i="25"/>
  <c r="P185" i="25" s="1"/>
  <c r="BI183" i="25"/>
  <c r="BH183" i="25"/>
  <c r="BG183" i="25"/>
  <c r="BF183" i="25"/>
  <c r="T183" i="25"/>
  <c r="R183" i="25"/>
  <c r="P183" i="25"/>
  <c r="BI182" i="25"/>
  <c r="BH182" i="25"/>
  <c r="BG182" i="25"/>
  <c r="BF182" i="25"/>
  <c r="T182" i="25"/>
  <c r="R182" i="25"/>
  <c r="P182" i="25"/>
  <c r="BI181" i="25"/>
  <c r="BH181" i="25"/>
  <c r="BG181" i="25"/>
  <c r="BF181" i="25"/>
  <c r="T181" i="25"/>
  <c r="R181" i="25"/>
  <c r="P181" i="25"/>
  <c r="BI179" i="25"/>
  <c r="BH179" i="25"/>
  <c r="BG179" i="25"/>
  <c r="BF179" i="25"/>
  <c r="T179" i="25"/>
  <c r="R179" i="25"/>
  <c r="P179" i="25"/>
  <c r="BI176" i="25"/>
  <c r="BH176" i="25"/>
  <c r="BG176" i="25"/>
  <c r="BF176" i="25"/>
  <c r="T176" i="25"/>
  <c r="R176" i="25"/>
  <c r="P176" i="25"/>
  <c r="BI174" i="25"/>
  <c r="BH174" i="25"/>
  <c r="BG174" i="25"/>
  <c r="BF174" i="25"/>
  <c r="T174" i="25"/>
  <c r="R174" i="25"/>
  <c r="P174" i="25"/>
  <c r="BI171" i="25"/>
  <c r="BH171" i="25"/>
  <c r="BG171" i="25"/>
  <c r="BF171" i="25"/>
  <c r="T171" i="25"/>
  <c r="R171" i="25"/>
  <c r="P171" i="25"/>
  <c r="BI169" i="25"/>
  <c r="BH169" i="25"/>
  <c r="BG169" i="25"/>
  <c r="BF169" i="25"/>
  <c r="T169" i="25"/>
  <c r="R169" i="25"/>
  <c r="P169" i="25"/>
  <c r="BI167" i="25"/>
  <c r="BH167" i="25"/>
  <c r="BG167" i="25"/>
  <c r="BF167" i="25"/>
  <c r="T167" i="25"/>
  <c r="R167" i="25"/>
  <c r="P167" i="25"/>
  <c r="BI165" i="25"/>
  <c r="BH165" i="25"/>
  <c r="BG165" i="25"/>
  <c r="BF165" i="25"/>
  <c r="T165" i="25"/>
  <c r="R165" i="25"/>
  <c r="P165" i="25"/>
  <c r="BI164" i="25"/>
  <c r="BH164" i="25"/>
  <c r="BG164" i="25"/>
  <c r="BF164" i="25"/>
  <c r="T164" i="25"/>
  <c r="R164" i="25"/>
  <c r="P164" i="25"/>
  <c r="BI163" i="25"/>
  <c r="BH163" i="25"/>
  <c r="BG163" i="25"/>
  <c r="BF163" i="25"/>
  <c r="T163" i="25"/>
  <c r="R163" i="25"/>
  <c r="P163" i="25"/>
  <c r="BI161" i="25"/>
  <c r="BH161" i="25"/>
  <c r="BG161" i="25"/>
  <c r="BF161" i="25"/>
  <c r="T161" i="25"/>
  <c r="R161" i="25"/>
  <c r="P161" i="25"/>
  <c r="BI160" i="25"/>
  <c r="BH160" i="25"/>
  <c r="BG160" i="25"/>
  <c r="BF160" i="25"/>
  <c r="T160" i="25"/>
  <c r="R160" i="25"/>
  <c r="P160" i="25"/>
  <c r="BI159" i="25"/>
  <c r="BH159" i="25"/>
  <c r="BG159" i="25"/>
  <c r="BF159" i="25"/>
  <c r="T159" i="25"/>
  <c r="R159" i="25"/>
  <c r="P159" i="25"/>
  <c r="BI158" i="25"/>
  <c r="BH158" i="25"/>
  <c r="BG158" i="25"/>
  <c r="BF158" i="25"/>
  <c r="T158" i="25"/>
  <c r="R158" i="25"/>
  <c r="P158" i="25"/>
  <c r="BI157" i="25"/>
  <c r="BH157" i="25"/>
  <c r="BG157" i="25"/>
  <c r="BF157" i="25"/>
  <c r="T157" i="25"/>
  <c r="R157" i="25"/>
  <c r="P157" i="25"/>
  <c r="BI156" i="25"/>
  <c r="BH156" i="25"/>
  <c r="BG156" i="25"/>
  <c r="BF156" i="25"/>
  <c r="T156" i="25"/>
  <c r="R156" i="25"/>
  <c r="P156" i="25"/>
  <c r="BI155" i="25"/>
  <c r="BH155" i="25"/>
  <c r="BG155" i="25"/>
  <c r="BF155" i="25"/>
  <c r="T155" i="25"/>
  <c r="R155" i="25"/>
  <c r="P155" i="25"/>
  <c r="BI151" i="25"/>
  <c r="BH151" i="25"/>
  <c r="BG151" i="25"/>
  <c r="BF151" i="25"/>
  <c r="T151" i="25"/>
  <c r="T150" i="25" s="1"/>
  <c r="R151" i="25"/>
  <c r="R150" i="25" s="1"/>
  <c r="P151" i="25"/>
  <c r="P150" i="25" s="1"/>
  <c r="BI148" i="25"/>
  <c r="BH148" i="25"/>
  <c r="BG148" i="25"/>
  <c r="BF148" i="25"/>
  <c r="T148" i="25"/>
  <c r="R148" i="25"/>
  <c r="P148" i="25"/>
  <c r="BI145" i="25"/>
  <c r="BH145" i="25"/>
  <c r="BG145" i="25"/>
  <c r="BF145" i="25"/>
  <c r="T145" i="25"/>
  <c r="R145" i="25"/>
  <c r="P145" i="25"/>
  <c r="BI143" i="25"/>
  <c r="BH143" i="25"/>
  <c r="BG143" i="25"/>
  <c r="BF143" i="25"/>
  <c r="T143" i="25"/>
  <c r="R143" i="25"/>
  <c r="P143" i="25"/>
  <c r="BI141" i="25"/>
  <c r="BH141" i="25"/>
  <c r="BG141" i="25"/>
  <c r="BF141" i="25"/>
  <c r="T141" i="25"/>
  <c r="R141" i="25"/>
  <c r="P141" i="25"/>
  <c r="BI139" i="25"/>
  <c r="BH139" i="25"/>
  <c r="BG139" i="25"/>
  <c r="BF139" i="25"/>
  <c r="T139" i="25"/>
  <c r="R139" i="25"/>
  <c r="P139" i="25"/>
  <c r="BI132" i="25"/>
  <c r="BH132" i="25"/>
  <c r="BG132" i="25"/>
  <c r="BF132" i="25"/>
  <c r="T132" i="25"/>
  <c r="R132" i="25"/>
  <c r="P132" i="25"/>
  <c r="BI126" i="25"/>
  <c r="BH126" i="25"/>
  <c r="BG126" i="25"/>
  <c r="BF126" i="25"/>
  <c r="T126" i="25"/>
  <c r="R126" i="25"/>
  <c r="P126" i="25"/>
  <c r="BI123" i="25"/>
  <c r="BH123" i="25"/>
  <c r="BG123" i="25"/>
  <c r="BF123" i="25"/>
  <c r="T123" i="25"/>
  <c r="R123" i="25"/>
  <c r="P123" i="25"/>
  <c r="BI120" i="25"/>
  <c r="BH120" i="25"/>
  <c r="BG120" i="25"/>
  <c r="BF120" i="25"/>
  <c r="T120" i="25"/>
  <c r="R120" i="25"/>
  <c r="P120" i="25"/>
  <c r="BI118" i="25"/>
  <c r="BH118" i="25"/>
  <c r="BG118" i="25"/>
  <c r="BF118" i="25"/>
  <c r="T118" i="25"/>
  <c r="R118" i="25"/>
  <c r="P118" i="25"/>
  <c r="BI115" i="25"/>
  <c r="BH115" i="25"/>
  <c r="BG115" i="25"/>
  <c r="BF115" i="25"/>
  <c r="T115" i="25"/>
  <c r="R115" i="25"/>
  <c r="P115" i="25"/>
  <c r="BI113" i="25"/>
  <c r="BH113" i="25"/>
  <c r="BG113" i="25"/>
  <c r="BF113" i="25"/>
  <c r="T113" i="25"/>
  <c r="R113" i="25"/>
  <c r="P113" i="25"/>
  <c r="BI110" i="25"/>
  <c r="BH110" i="25"/>
  <c r="BG110" i="25"/>
  <c r="BF110" i="25"/>
  <c r="T110" i="25"/>
  <c r="R110" i="25"/>
  <c r="P110" i="25"/>
  <c r="BI106" i="25"/>
  <c r="BH106" i="25"/>
  <c r="BG106" i="25"/>
  <c r="BF106" i="25"/>
  <c r="T106" i="25"/>
  <c r="R106" i="25"/>
  <c r="P106" i="25"/>
  <c r="BI103" i="25"/>
  <c r="BH103" i="25"/>
  <c r="BG103" i="25"/>
  <c r="BF103" i="25"/>
  <c r="T103" i="25"/>
  <c r="R103" i="25"/>
  <c r="P103" i="25"/>
  <c r="J97" i="25"/>
  <c r="J96" i="25"/>
  <c r="F96" i="25"/>
  <c r="F94" i="25"/>
  <c r="E92" i="25"/>
  <c r="J59" i="25"/>
  <c r="J58" i="25"/>
  <c r="F58" i="25"/>
  <c r="F56" i="25"/>
  <c r="E54" i="25"/>
  <c r="J20" i="25"/>
  <c r="E20" i="25"/>
  <c r="F59" i="25" s="1"/>
  <c r="J19" i="25"/>
  <c r="J14" i="25"/>
  <c r="J94" i="25" s="1"/>
  <c r="E7" i="25"/>
  <c r="E88" i="25"/>
  <c r="J39" i="24"/>
  <c r="J38" i="24"/>
  <c r="AY79" i="1"/>
  <c r="J37" i="24"/>
  <c r="AX79" i="1" s="1"/>
  <c r="BI229" i="24"/>
  <c r="BH229" i="24"/>
  <c r="BG229" i="24"/>
  <c r="BF229" i="24"/>
  <c r="T229" i="24"/>
  <c r="R229" i="24"/>
  <c r="P229" i="24"/>
  <c r="BI227" i="24"/>
  <c r="BH227" i="24"/>
  <c r="BG227" i="24"/>
  <c r="BF227" i="24"/>
  <c r="T227" i="24"/>
  <c r="R227" i="24"/>
  <c r="P227" i="24"/>
  <c r="BI224" i="24"/>
  <c r="BH224" i="24"/>
  <c r="BG224" i="24"/>
  <c r="BF224" i="24"/>
  <c r="T224" i="24"/>
  <c r="R224" i="24"/>
  <c r="P224" i="24"/>
  <c r="BI222" i="24"/>
  <c r="BH222" i="24"/>
  <c r="BG222" i="24"/>
  <c r="BF222" i="24"/>
  <c r="T222" i="24"/>
  <c r="R222" i="24"/>
  <c r="P222" i="24"/>
  <c r="BI219" i="24"/>
  <c r="BH219" i="24"/>
  <c r="BG219" i="24"/>
  <c r="BF219" i="24"/>
  <c r="T219" i="24"/>
  <c r="R219" i="24"/>
  <c r="P219" i="24"/>
  <c r="BI217" i="24"/>
  <c r="BH217" i="24"/>
  <c r="BG217" i="24"/>
  <c r="BF217" i="24"/>
  <c r="T217" i="24"/>
  <c r="R217" i="24"/>
  <c r="P217" i="24"/>
  <c r="BI215" i="24"/>
  <c r="BH215" i="24"/>
  <c r="BG215" i="24"/>
  <c r="BF215" i="24"/>
  <c r="T215" i="24"/>
  <c r="R215" i="24"/>
  <c r="P215" i="24"/>
  <c r="BI213" i="24"/>
  <c r="BH213" i="24"/>
  <c r="BG213" i="24"/>
  <c r="BF213" i="24"/>
  <c r="T213" i="24"/>
  <c r="R213" i="24"/>
  <c r="P213" i="24"/>
  <c r="BI207" i="24"/>
  <c r="BH207" i="24"/>
  <c r="BG207" i="24"/>
  <c r="BF207" i="24"/>
  <c r="T207" i="24"/>
  <c r="R207" i="24"/>
  <c r="P207" i="24"/>
  <c r="BI205" i="24"/>
  <c r="BH205" i="24"/>
  <c r="BG205" i="24"/>
  <c r="BF205" i="24"/>
  <c r="T205" i="24"/>
  <c r="R205" i="24"/>
  <c r="P205" i="24"/>
  <c r="BI202" i="24"/>
  <c r="BH202" i="24"/>
  <c r="BG202" i="24"/>
  <c r="BF202" i="24"/>
  <c r="T202" i="24"/>
  <c r="R202" i="24"/>
  <c r="P202" i="24"/>
  <c r="BI200" i="24"/>
  <c r="BH200" i="24"/>
  <c r="BG200" i="24"/>
  <c r="BF200" i="24"/>
  <c r="T200" i="24"/>
  <c r="R200" i="24"/>
  <c r="P200" i="24"/>
  <c r="BI198" i="24"/>
  <c r="BH198" i="24"/>
  <c r="BG198" i="24"/>
  <c r="BF198" i="24"/>
  <c r="T198" i="24"/>
  <c r="R198" i="24"/>
  <c r="P198" i="24"/>
  <c r="BI195" i="24"/>
  <c r="BH195" i="24"/>
  <c r="BG195" i="24"/>
  <c r="BF195" i="24"/>
  <c r="T195" i="24"/>
  <c r="R195" i="24"/>
  <c r="P195" i="24"/>
  <c r="BI193" i="24"/>
  <c r="BH193" i="24"/>
  <c r="BG193" i="24"/>
  <c r="BF193" i="24"/>
  <c r="T193" i="24"/>
  <c r="R193" i="24"/>
  <c r="P193" i="24"/>
  <c r="BI191" i="24"/>
  <c r="BH191" i="24"/>
  <c r="BG191" i="24"/>
  <c r="BF191" i="24"/>
  <c r="T191" i="24"/>
  <c r="R191" i="24"/>
  <c r="P191" i="24"/>
  <c r="BI189" i="24"/>
  <c r="BH189" i="24"/>
  <c r="BG189" i="24"/>
  <c r="BF189" i="24"/>
  <c r="T189" i="24"/>
  <c r="R189" i="24"/>
  <c r="P189" i="24"/>
  <c r="BI187" i="24"/>
  <c r="BH187" i="24"/>
  <c r="BG187" i="24"/>
  <c r="BF187" i="24"/>
  <c r="T187" i="24"/>
  <c r="R187" i="24"/>
  <c r="P187" i="24"/>
  <c r="BI185" i="24"/>
  <c r="BH185" i="24"/>
  <c r="BG185" i="24"/>
  <c r="BF185" i="24"/>
  <c r="T185" i="24"/>
  <c r="R185" i="24"/>
  <c r="P185" i="24"/>
  <c r="BI182" i="24"/>
  <c r="BH182" i="24"/>
  <c r="BG182" i="24"/>
  <c r="BF182" i="24"/>
  <c r="T182" i="24"/>
  <c r="T181" i="24"/>
  <c r="R182" i="24"/>
  <c r="R181" i="24"/>
  <c r="P182" i="24"/>
  <c r="P181" i="24"/>
  <c r="BI179" i="24"/>
  <c r="BH179" i="24"/>
  <c r="BG179" i="24"/>
  <c r="BF179" i="24"/>
  <c r="T179" i="24"/>
  <c r="R179" i="24"/>
  <c r="P179" i="24"/>
  <c r="BI178" i="24"/>
  <c r="BH178" i="24"/>
  <c r="BG178" i="24"/>
  <c r="BF178" i="24"/>
  <c r="T178" i="24"/>
  <c r="R178" i="24"/>
  <c r="P178" i="24"/>
  <c r="BI176" i="24"/>
  <c r="BH176" i="24"/>
  <c r="BG176" i="24"/>
  <c r="BF176" i="24"/>
  <c r="T176" i="24"/>
  <c r="R176" i="24"/>
  <c r="P176" i="24"/>
  <c r="BI173" i="24"/>
  <c r="BH173" i="24"/>
  <c r="BG173" i="24"/>
  <c r="BF173" i="24"/>
  <c r="T173" i="24"/>
  <c r="R173" i="24"/>
  <c r="P173" i="24"/>
  <c r="BI171" i="24"/>
  <c r="BH171" i="24"/>
  <c r="BG171" i="24"/>
  <c r="BF171" i="24"/>
  <c r="T171" i="24"/>
  <c r="R171" i="24"/>
  <c r="P171" i="24"/>
  <c r="BI169" i="24"/>
  <c r="BH169" i="24"/>
  <c r="BG169" i="24"/>
  <c r="BF169" i="24"/>
  <c r="T169" i="24"/>
  <c r="R169" i="24"/>
  <c r="P169" i="24"/>
  <c r="BI167" i="24"/>
  <c r="BH167" i="24"/>
  <c r="BG167" i="24"/>
  <c r="BF167" i="24"/>
  <c r="T167" i="24"/>
  <c r="R167" i="24"/>
  <c r="P167" i="24"/>
  <c r="BI165" i="24"/>
  <c r="BH165" i="24"/>
  <c r="BG165" i="24"/>
  <c r="BF165" i="24"/>
  <c r="T165" i="24"/>
  <c r="R165" i="24"/>
  <c r="P165" i="24"/>
  <c r="BI163" i="24"/>
  <c r="BH163" i="24"/>
  <c r="BG163" i="24"/>
  <c r="BF163" i="24"/>
  <c r="T163" i="24"/>
  <c r="R163" i="24"/>
  <c r="P163" i="24"/>
  <c r="BI162" i="24"/>
  <c r="BH162" i="24"/>
  <c r="BG162" i="24"/>
  <c r="BF162" i="24"/>
  <c r="T162" i="24"/>
  <c r="R162" i="24"/>
  <c r="P162" i="24"/>
  <c r="BI161" i="24"/>
  <c r="BH161" i="24"/>
  <c r="BG161" i="24"/>
  <c r="BF161" i="24"/>
  <c r="T161" i="24"/>
  <c r="R161" i="24"/>
  <c r="P161" i="24"/>
  <c r="BI159" i="24"/>
  <c r="BH159" i="24"/>
  <c r="BG159" i="24"/>
  <c r="BF159" i="24"/>
  <c r="T159" i="24"/>
  <c r="R159" i="24"/>
  <c r="P159" i="24"/>
  <c r="BI158" i="24"/>
  <c r="BH158" i="24"/>
  <c r="BG158" i="24"/>
  <c r="BF158" i="24"/>
  <c r="T158" i="24"/>
  <c r="R158" i="24"/>
  <c r="P158" i="24"/>
  <c r="BI157" i="24"/>
  <c r="BH157" i="24"/>
  <c r="BG157" i="24"/>
  <c r="BF157" i="24"/>
  <c r="T157" i="24"/>
  <c r="R157" i="24"/>
  <c r="P157" i="24"/>
  <c r="BI156" i="24"/>
  <c r="BH156" i="24"/>
  <c r="BG156" i="24"/>
  <c r="BF156" i="24"/>
  <c r="T156" i="24"/>
  <c r="R156" i="24"/>
  <c r="P156" i="24"/>
  <c r="BI155" i="24"/>
  <c r="BH155" i="24"/>
  <c r="BG155" i="24"/>
  <c r="BF155" i="24"/>
  <c r="T155" i="24"/>
  <c r="R155" i="24"/>
  <c r="P155" i="24"/>
  <c r="BI154" i="24"/>
  <c r="BH154" i="24"/>
  <c r="BG154" i="24"/>
  <c r="BF154" i="24"/>
  <c r="T154" i="24"/>
  <c r="R154" i="24"/>
  <c r="P154" i="24"/>
  <c r="BI153" i="24"/>
  <c r="BH153" i="24"/>
  <c r="BG153" i="24"/>
  <c r="BF153" i="24"/>
  <c r="T153" i="24"/>
  <c r="R153" i="24"/>
  <c r="P153" i="24"/>
  <c r="BI149" i="24"/>
  <c r="BH149" i="24"/>
  <c r="BG149" i="24"/>
  <c r="BF149" i="24"/>
  <c r="T149" i="24"/>
  <c r="T148" i="24"/>
  <c r="R149" i="24"/>
  <c r="R148" i="24"/>
  <c r="P149" i="24"/>
  <c r="P148" i="24"/>
  <c r="BI146" i="24"/>
  <c r="BH146" i="24"/>
  <c r="BG146" i="24"/>
  <c r="BF146" i="24"/>
  <c r="T146" i="24"/>
  <c r="R146" i="24"/>
  <c r="P146" i="24"/>
  <c r="BI143" i="24"/>
  <c r="BH143" i="24"/>
  <c r="BG143" i="24"/>
  <c r="BF143" i="24"/>
  <c r="T143" i="24"/>
  <c r="R143" i="24"/>
  <c r="P143" i="24"/>
  <c r="BI141" i="24"/>
  <c r="BH141" i="24"/>
  <c r="BG141" i="24"/>
  <c r="BF141" i="24"/>
  <c r="T141" i="24"/>
  <c r="R141" i="24"/>
  <c r="P141" i="24"/>
  <c r="BI139" i="24"/>
  <c r="BH139" i="24"/>
  <c r="BG139" i="24"/>
  <c r="BF139" i="24"/>
  <c r="T139" i="24"/>
  <c r="R139" i="24"/>
  <c r="P139" i="24"/>
  <c r="BI137" i="24"/>
  <c r="BH137" i="24"/>
  <c r="BG137" i="24"/>
  <c r="BF137" i="24"/>
  <c r="T137" i="24"/>
  <c r="R137" i="24"/>
  <c r="P137" i="24"/>
  <c r="BI131" i="24"/>
  <c r="BH131" i="24"/>
  <c r="BG131" i="24"/>
  <c r="BF131" i="24"/>
  <c r="T131" i="24"/>
  <c r="R131" i="24"/>
  <c r="P131" i="24"/>
  <c r="BI126" i="24"/>
  <c r="BH126" i="24"/>
  <c r="BG126" i="24"/>
  <c r="BF126" i="24"/>
  <c r="T126" i="24"/>
  <c r="R126" i="24"/>
  <c r="P126" i="24"/>
  <c r="BI123" i="24"/>
  <c r="BH123" i="24"/>
  <c r="BG123" i="24"/>
  <c r="BF123" i="24"/>
  <c r="T123" i="24"/>
  <c r="R123" i="24"/>
  <c r="P123" i="24"/>
  <c r="BI120" i="24"/>
  <c r="BH120" i="24"/>
  <c r="BG120" i="24"/>
  <c r="BF120" i="24"/>
  <c r="T120" i="24"/>
  <c r="R120" i="24"/>
  <c r="P120" i="24"/>
  <c r="BI118" i="24"/>
  <c r="BH118" i="24"/>
  <c r="BG118" i="24"/>
  <c r="BF118" i="24"/>
  <c r="T118" i="24"/>
  <c r="R118" i="24"/>
  <c r="P118" i="24"/>
  <c r="BI115" i="24"/>
  <c r="BH115" i="24"/>
  <c r="BG115" i="24"/>
  <c r="BF115" i="24"/>
  <c r="T115" i="24"/>
  <c r="R115" i="24"/>
  <c r="P115" i="24"/>
  <c r="BI113" i="24"/>
  <c r="BH113" i="24"/>
  <c r="BG113" i="24"/>
  <c r="BF113" i="24"/>
  <c r="T113" i="24"/>
  <c r="R113" i="24"/>
  <c r="P113" i="24"/>
  <c r="BI110" i="24"/>
  <c r="BH110" i="24"/>
  <c r="BG110" i="24"/>
  <c r="BF110" i="24"/>
  <c r="T110" i="24"/>
  <c r="R110" i="24"/>
  <c r="P110" i="24"/>
  <c r="BI106" i="24"/>
  <c r="BH106" i="24"/>
  <c r="BG106" i="24"/>
  <c r="BF106" i="24"/>
  <c r="T106" i="24"/>
  <c r="R106" i="24"/>
  <c r="P106" i="24"/>
  <c r="BI103" i="24"/>
  <c r="BH103" i="24"/>
  <c r="BG103" i="24"/>
  <c r="BF103" i="24"/>
  <c r="T103" i="24"/>
  <c r="R103" i="24"/>
  <c r="P103" i="24"/>
  <c r="J97" i="24"/>
  <c r="J96" i="24"/>
  <c r="F96" i="24"/>
  <c r="F94" i="24"/>
  <c r="E92" i="24"/>
  <c r="J59" i="24"/>
  <c r="J58" i="24"/>
  <c r="F58" i="24"/>
  <c r="F56" i="24"/>
  <c r="E54" i="24"/>
  <c r="J20" i="24"/>
  <c r="E20" i="24"/>
  <c r="F97" i="24"/>
  <c r="J19" i="24"/>
  <c r="J14" i="24"/>
  <c r="J94" i="24" s="1"/>
  <c r="E7" i="24"/>
  <c r="E88" i="24" s="1"/>
  <c r="J39" i="23"/>
  <c r="J38" i="23"/>
  <c r="AY78" i="1"/>
  <c r="J37" i="23"/>
  <c r="AX78" i="1"/>
  <c r="BI229" i="23"/>
  <c r="BH229" i="23"/>
  <c r="BG229" i="23"/>
  <c r="BF229" i="23"/>
  <c r="T229" i="23"/>
  <c r="R229" i="23"/>
  <c r="P229" i="23"/>
  <c r="BI227" i="23"/>
  <c r="BH227" i="23"/>
  <c r="BG227" i="23"/>
  <c r="BF227" i="23"/>
  <c r="T227" i="23"/>
  <c r="R227" i="23"/>
  <c r="P227" i="23"/>
  <c r="BI224" i="23"/>
  <c r="BH224" i="23"/>
  <c r="BG224" i="23"/>
  <c r="BF224" i="23"/>
  <c r="T224" i="23"/>
  <c r="R224" i="23"/>
  <c r="P224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7" i="23"/>
  <c r="BH217" i="23"/>
  <c r="BG217" i="23"/>
  <c r="BF217" i="23"/>
  <c r="T217" i="23"/>
  <c r="R217" i="23"/>
  <c r="P217" i="23"/>
  <c r="BI215" i="23"/>
  <c r="BH215" i="23"/>
  <c r="BG215" i="23"/>
  <c r="BF215" i="23"/>
  <c r="T215" i="23"/>
  <c r="R215" i="23"/>
  <c r="P215" i="23"/>
  <c r="BI213" i="23"/>
  <c r="BH213" i="23"/>
  <c r="BG213" i="23"/>
  <c r="BF213" i="23"/>
  <c r="T213" i="23"/>
  <c r="R213" i="23"/>
  <c r="P213" i="23"/>
  <c r="BI207" i="23"/>
  <c r="BH207" i="23"/>
  <c r="BG207" i="23"/>
  <c r="BF207" i="23"/>
  <c r="T207" i="23"/>
  <c r="R207" i="23"/>
  <c r="P207" i="23"/>
  <c r="BI205" i="23"/>
  <c r="BH205" i="23"/>
  <c r="BG205" i="23"/>
  <c r="BF205" i="23"/>
  <c r="T205" i="23"/>
  <c r="R205" i="23"/>
  <c r="P205" i="23"/>
  <c r="BI202" i="23"/>
  <c r="BH202" i="23"/>
  <c r="BG202" i="23"/>
  <c r="BF202" i="23"/>
  <c r="T202" i="23"/>
  <c r="R202" i="23"/>
  <c r="P202" i="23"/>
  <c r="BI200" i="23"/>
  <c r="BH200" i="23"/>
  <c r="BG200" i="23"/>
  <c r="BF200" i="23"/>
  <c r="T200" i="23"/>
  <c r="R200" i="23"/>
  <c r="P200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3" i="23"/>
  <c r="BH193" i="23"/>
  <c r="BG193" i="23"/>
  <c r="BF193" i="23"/>
  <c r="T193" i="23"/>
  <c r="R193" i="23"/>
  <c r="P193" i="23"/>
  <c r="BI191" i="23"/>
  <c r="BH191" i="23"/>
  <c r="BG191" i="23"/>
  <c r="BF191" i="23"/>
  <c r="T191" i="23"/>
  <c r="R191" i="23"/>
  <c r="P191" i="23"/>
  <c r="BI189" i="23"/>
  <c r="BH189" i="23"/>
  <c r="BG189" i="23"/>
  <c r="BF189" i="23"/>
  <c r="T189" i="23"/>
  <c r="R189" i="23"/>
  <c r="P189" i="23"/>
  <c r="BI187" i="23"/>
  <c r="BH187" i="23"/>
  <c r="BG187" i="23"/>
  <c r="BF187" i="23"/>
  <c r="T187" i="23"/>
  <c r="R187" i="23"/>
  <c r="P187" i="23"/>
  <c r="BI185" i="23"/>
  <c r="BH185" i="23"/>
  <c r="BG185" i="23"/>
  <c r="BF185" i="23"/>
  <c r="T185" i="23"/>
  <c r="R185" i="23"/>
  <c r="P185" i="23"/>
  <c r="BI182" i="23"/>
  <c r="BH182" i="23"/>
  <c r="BG182" i="23"/>
  <c r="BF182" i="23"/>
  <c r="T182" i="23"/>
  <c r="T181" i="23" s="1"/>
  <c r="R182" i="23"/>
  <c r="R181" i="23" s="1"/>
  <c r="P182" i="23"/>
  <c r="P181" i="23" s="1"/>
  <c r="BI179" i="23"/>
  <c r="BH179" i="23"/>
  <c r="BG179" i="23"/>
  <c r="BF179" i="23"/>
  <c r="T179" i="23"/>
  <c r="R179" i="23"/>
  <c r="P179" i="23"/>
  <c r="BI178" i="23"/>
  <c r="BH178" i="23"/>
  <c r="BG178" i="23"/>
  <c r="BF178" i="23"/>
  <c r="T178" i="23"/>
  <c r="R178" i="23"/>
  <c r="P178" i="23"/>
  <c r="BI176" i="23"/>
  <c r="BH176" i="23"/>
  <c r="BG176" i="23"/>
  <c r="BF176" i="23"/>
  <c r="T176" i="23"/>
  <c r="R176" i="23"/>
  <c r="P176" i="23"/>
  <c r="BI173" i="23"/>
  <c r="BH173" i="23"/>
  <c r="BG173" i="23"/>
  <c r="BF173" i="23"/>
  <c r="T173" i="23"/>
  <c r="R173" i="23"/>
  <c r="P173" i="23"/>
  <c r="BI171" i="23"/>
  <c r="BH171" i="23"/>
  <c r="BG171" i="23"/>
  <c r="BF171" i="23"/>
  <c r="T171" i="23"/>
  <c r="R171" i="23"/>
  <c r="P171" i="23"/>
  <c r="BI169" i="23"/>
  <c r="BH169" i="23"/>
  <c r="BG169" i="23"/>
  <c r="BF169" i="23"/>
  <c r="T169" i="23"/>
  <c r="R169" i="23"/>
  <c r="P169" i="23"/>
  <c r="BI167" i="23"/>
  <c r="BH167" i="23"/>
  <c r="BG167" i="23"/>
  <c r="BF167" i="23"/>
  <c r="T167" i="23"/>
  <c r="R167" i="23"/>
  <c r="P167" i="23"/>
  <c r="BI165" i="23"/>
  <c r="BH165" i="23"/>
  <c r="BG165" i="23"/>
  <c r="BF165" i="23"/>
  <c r="T165" i="23"/>
  <c r="R165" i="23"/>
  <c r="P165" i="23"/>
  <c r="BI163" i="23"/>
  <c r="BH163" i="23"/>
  <c r="BG163" i="23"/>
  <c r="BF163" i="23"/>
  <c r="T163" i="23"/>
  <c r="R163" i="23"/>
  <c r="P163" i="23"/>
  <c r="BI162" i="23"/>
  <c r="BH162" i="23"/>
  <c r="BG162" i="23"/>
  <c r="BF162" i="23"/>
  <c r="T162" i="23"/>
  <c r="R162" i="23"/>
  <c r="P162" i="23"/>
  <c r="BI161" i="23"/>
  <c r="BH161" i="23"/>
  <c r="BG161" i="23"/>
  <c r="BF161" i="23"/>
  <c r="T161" i="23"/>
  <c r="R161" i="23"/>
  <c r="P161" i="23"/>
  <c r="BI159" i="23"/>
  <c r="BH159" i="23"/>
  <c r="BG159" i="23"/>
  <c r="BF159" i="23"/>
  <c r="T159" i="23"/>
  <c r="R159" i="23"/>
  <c r="P159" i="23"/>
  <c r="BI158" i="23"/>
  <c r="BH158" i="23"/>
  <c r="BG158" i="23"/>
  <c r="BF158" i="23"/>
  <c r="T158" i="23"/>
  <c r="R158" i="23"/>
  <c r="P158" i="23"/>
  <c r="BI157" i="23"/>
  <c r="BH157" i="23"/>
  <c r="BG157" i="23"/>
  <c r="BF157" i="23"/>
  <c r="T157" i="23"/>
  <c r="R157" i="23"/>
  <c r="P157" i="23"/>
  <c r="BI156" i="23"/>
  <c r="BH156" i="23"/>
  <c r="BG156" i="23"/>
  <c r="BF156" i="23"/>
  <c r="T156" i="23"/>
  <c r="R156" i="23"/>
  <c r="P156" i="23"/>
  <c r="BI155" i="23"/>
  <c r="BH155" i="23"/>
  <c r="BG155" i="23"/>
  <c r="BF155" i="23"/>
  <c r="T155" i="23"/>
  <c r="R155" i="23"/>
  <c r="P155" i="23"/>
  <c r="BI154" i="23"/>
  <c r="BH154" i="23"/>
  <c r="BG154" i="23"/>
  <c r="BF154" i="23"/>
  <c r="T154" i="23"/>
  <c r="R154" i="23"/>
  <c r="P154" i="23"/>
  <c r="BI153" i="23"/>
  <c r="BH153" i="23"/>
  <c r="BG153" i="23"/>
  <c r="BF153" i="23"/>
  <c r="T153" i="23"/>
  <c r="R153" i="23"/>
  <c r="P153" i="23"/>
  <c r="BI149" i="23"/>
  <c r="BH149" i="23"/>
  <c r="BG149" i="23"/>
  <c r="BF149" i="23"/>
  <c r="T149" i="23"/>
  <c r="T148" i="23" s="1"/>
  <c r="R149" i="23"/>
  <c r="R148" i="23" s="1"/>
  <c r="P149" i="23"/>
  <c r="P148" i="23"/>
  <c r="BI146" i="23"/>
  <c r="BH146" i="23"/>
  <c r="BG146" i="23"/>
  <c r="BF146" i="23"/>
  <c r="T146" i="23"/>
  <c r="R146" i="23"/>
  <c r="P146" i="23"/>
  <c r="BI143" i="23"/>
  <c r="BH143" i="23"/>
  <c r="BG143" i="23"/>
  <c r="BF143" i="23"/>
  <c r="T143" i="23"/>
  <c r="R143" i="23"/>
  <c r="P143" i="23"/>
  <c r="BI141" i="23"/>
  <c r="BH141" i="23"/>
  <c r="BG141" i="23"/>
  <c r="BF141" i="23"/>
  <c r="T141" i="23"/>
  <c r="R141" i="23"/>
  <c r="P141" i="23"/>
  <c r="BI139" i="23"/>
  <c r="BH139" i="23"/>
  <c r="BG139" i="23"/>
  <c r="BF139" i="23"/>
  <c r="T139" i="23"/>
  <c r="R139" i="23"/>
  <c r="P139" i="23"/>
  <c r="BI137" i="23"/>
  <c r="BH137" i="23"/>
  <c r="BG137" i="23"/>
  <c r="BF137" i="23"/>
  <c r="T137" i="23"/>
  <c r="R137" i="23"/>
  <c r="P137" i="23"/>
  <c r="BI131" i="23"/>
  <c r="BH131" i="23"/>
  <c r="BG131" i="23"/>
  <c r="BF131" i="23"/>
  <c r="T131" i="23"/>
  <c r="R131" i="23"/>
  <c r="P131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BI120" i="23"/>
  <c r="BH120" i="23"/>
  <c r="BG120" i="23"/>
  <c r="BF120" i="23"/>
  <c r="T120" i="23"/>
  <c r="R120" i="23"/>
  <c r="P120" i="23"/>
  <c r="BI118" i="23"/>
  <c r="BH118" i="23"/>
  <c r="BG118" i="23"/>
  <c r="BF118" i="23"/>
  <c r="T118" i="23"/>
  <c r="R118" i="23"/>
  <c r="P118" i="23"/>
  <c r="BI115" i="23"/>
  <c r="BH115" i="23"/>
  <c r="BG115" i="23"/>
  <c r="BF115" i="23"/>
  <c r="T115" i="23"/>
  <c r="R115" i="23"/>
  <c r="P115" i="23"/>
  <c r="BI113" i="23"/>
  <c r="BH113" i="23"/>
  <c r="BG113" i="23"/>
  <c r="BF113" i="23"/>
  <c r="T113" i="23"/>
  <c r="R113" i="23"/>
  <c r="P113" i="23"/>
  <c r="BI110" i="23"/>
  <c r="BH110" i="23"/>
  <c r="BG110" i="23"/>
  <c r="BF110" i="23"/>
  <c r="T110" i="23"/>
  <c r="R110" i="23"/>
  <c r="P110" i="23"/>
  <c r="BI106" i="23"/>
  <c r="BH106" i="23"/>
  <c r="BG106" i="23"/>
  <c r="BF106" i="23"/>
  <c r="T106" i="23"/>
  <c r="R106" i="23"/>
  <c r="P106" i="23"/>
  <c r="BI103" i="23"/>
  <c r="BH103" i="23"/>
  <c r="BG103" i="23"/>
  <c r="BF103" i="23"/>
  <c r="T103" i="23"/>
  <c r="R103" i="23"/>
  <c r="P103" i="23"/>
  <c r="J97" i="23"/>
  <c r="J96" i="23"/>
  <c r="F96" i="23"/>
  <c r="F94" i="23"/>
  <c r="E92" i="23"/>
  <c r="J59" i="23"/>
  <c r="J58" i="23"/>
  <c r="F58" i="23"/>
  <c r="F56" i="23"/>
  <c r="E54" i="23"/>
  <c r="J20" i="23"/>
  <c r="E20" i="23"/>
  <c r="F97" i="23"/>
  <c r="J19" i="23"/>
  <c r="J14" i="23"/>
  <c r="J94" i="23"/>
  <c r="E7" i="23"/>
  <c r="E50" i="23" s="1"/>
  <c r="J39" i="22"/>
  <c r="J38" i="22"/>
  <c r="AY77" i="1"/>
  <c r="J37" i="22"/>
  <c r="AX77" i="1"/>
  <c r="BI231" i="22"/>
  <c r="BH231" i="22"/>
  <c r="BG231" i="22"/>
  <c r="BF231" i="22"/>
  <c r="T231" i="22"/>
  <c r="R231" i="22"/>
  <c r="P231" i="22"/>
  <c r="BI229" i="22"/>
  <c r="BH229" i="22"/>
  <c r="BG229" i="22"/>
  <c r="BF229" i="22"/>
  <c r="T229" i="22"/>
  <c r="R229" i="22"/>
  <c r="P229" i="22"/>
  <c r="BI226" i="22"/>
  <c r="BH226" i="22"/>
  <c r="BG226" i="22"/>
  <c r="BF226" i="22"/>
  <c r="T226" i="22"/>
  <c r="R226" i="22"/>
  <c r="P226" i="22"/>
  <c r="BI224" i="22"/>
  <c r="BH224" i="22"/>
  <c r="BG224" i="22"/>
  <c r="BF224" i="22"/>
  <c r="T224" i="22"/>
  <c r="R224" i="22"/>
  <c r="P224" i="22"/>
  <c r="BI221" i="22"/>
  <c r="BH221" i="22"/>
  <c r="BG221" i="22"/>
  <c r="BF221" i="22"/>
  <c r="T221" i="22"/>
  <c r="R221" i="22"/>
  <c r="P221" i="22"/>
  <c r="BI219" i="22"/>
  <c r="BH219" i="22"/>
  <c r="BG219" i="22"/>
  <c r="BF219" i="22"/>
  <c r="T219" i="22"/>
  <c r="R219" i="22"/>
  <c r="P219" i="22"/>
  <c r="BI217" i="22"/>
  <c r="BH217" i="22"/>
  <c r="BG217" i="22"/>
  <c r="BF217" i="22"/>
  <c r="T217" i="22"/>
  <c r="R217" i="22"/>
  <c r="P217" i="22"/>
  <c r="BI215" i="22"/>
  <c r="BH215" i="22"/>
  <c r="BG215" i="22"/>
  <c r="BF215" i="22"/>
  <c r="T215" i="22"/>
  <c r="R215" i="22"/>
  <c r="P215" i="22"/>
  <c r="BI209" i="22"/>
  <c r="BH209" i="22"/>
  <c r="BG209" i="22"/>
  <c r="BF209" i="22"/>
  <c r="T209" i="22"/>
  <c r="R209" i="22"/>
  <c r="P209" i="22"/>
  <c r="BI207" i="22"/>
  <c r="BH207" i="22"/>
  <c r="BG207" i="22"/>
  <c r="BF207" i="22"/>
  <c r="T207" i="22"/>
  <c r="R207" i="22"/>
  <c r="P207" i="22"/>
  <c r="BI204" i="22"/>
  <c r="BH204" i="22"/>
  <c r="BG204" i="22"/>
  <c r="BF204" i="22"/>
  <c r="T204" i="22"/>
  <c r="R204" i="22"/>
  <c r="P204" i="22"/>
  <c r="BI202" i="22"/>
  <c r="BH202" i="22"/>
  <c r="BG202" i="22"/>
  <c r="BF202" i="22"/>
  <c r="T202" i="22"/>
  <c r="R202" i="22"/>
  <c r="P202" i="22"/>
  <c r="BI200" i="22"/>
  <c r="BH200" i="22"/>
  <c r="BG200" i="22"/>
  <c r="BF200" i="22"/>
  <c r="T200" i="22"/>
  <c r="R200" i="22"/>
  <c r="P200" i="22"/>
  <c r="BI197" i="22"/>
  <c r="BH197" i="22"/>
  <c r="BG197" i="22"/>
  <c r="BF197" i="22"/>
  <c r="T197" i="22"/>
  <c r="R197" i="22"/>
  <c r="P197" i="22"/>
  <c r="BI195" i="22"/>
  <c r="BH195" i="22"/>
  <c r="BG195" i="22"/>
  <c r="BF195" i="22"/>
  <c r="T195" i="22"/>
  <c r="R195" i="22"/>
  <c r="P195" i="22"/>
  <c r="BI193" i="22"/>
  <c r="BH193" i="22"/>
  <c r="BG193" i="22"/>
  <c r="BF193" i="22"/>
  <c r="T193" i="22"/>
  <c r="R193" i="22"/>
  <c r="P193" i="22"/>
  <c r="BI191" i="22"/>
  <c r="BH191" i="22"/>
  <c r="BG191" i="22"/>
  <c r="BF191" i="22"/>
  <c r="T191" i="22"/>
  <c r="R191" i="22"/>
  <c r="P191" i="22"/>
  <c r="BI189" i="22"/>
  <c r="BH189" i="22"/>
  <c r="BG189" i="22"/>
  <c r="BF189" i="22"/>
  <c r="T189" i="22"/>
  <c r="R189" i="22"/>
  <c r="P189" i="22"/>
  <c r="BI187" i="22"/>
  <c r="BH187" i="22"/>
  <c r="BG187" i="22"/>
  <c r="BF187" i="22"/>
  <c r="T187" i="22"/>
  <c r="R187" i="22"/>
  <c r="P187" i="22"/>
  <c r="BI184" i="22"/>
  <c r="BH184" i="22"/>
  <c r="BG184" i="22"/>
  <c r="BF184" i="22"/>
  <c r="T184" i="22"/>
  <c r="T183" i="22" s="1"/>
  <c r="R184" i="22"/>
  <c r="R183" i="22"/>
  <c r="P184" i="22"/>
  <c r="P183" i="22" s="1"/>
  <c r="BI181" i="22"/>
  <c r="BH181" i="22"/>
  <c r="BG181" i="22"/>
  <c r="BF181" i="22"/>
  <c r="T181" i="22"/>
  <c r="R181" i="22"/>
  <c r="P181" i="22"/>
  <c r="BI180" i="22"/>
  <c r="BH180" i="22"/>
  <c r="BG180" i="22"/>
  <c r="BF180" i="22"/>
  <c r="T180" i="22"/>
  <c r="R180" i="22"/>
  <c r="P180" i="22"/>
  <c r="BI179" i="22"/>
  <c r="BH179" i="22"/>
  <c r="BG179" i="22"/>
  <c r="BF179" i="22"/>
  <c r="T179" i="22"/>
  <c r="R179" i="22"/>
  <c r="P179" i="22"/>
  <c r="BI177" i="22"/>
  <c r="BH177" i="22"/>
  <c r="BG177" i="22"/>
  <c r="BF177" i="22"/>
  <c r="T177" i="22"/>
  <c r="R177" i="22"/>
  <c r="P177" i="22"/>
  <c r="BI174" i="22"/>
  <c r="BH174" i="22"/>
  <c r="BG174" i="22"/>
  <c r="BF174" i="22"/>
  <c r="T174" i="22"/>
  <c r="R174" i="22"/>
  <c r="P174" i="22"/>
  <c r="BI172" i="22"/>
  <c r="BH172" i="22"/>
  <c r="BG172" i="22"/>
  <c r="BF172" i="22"/>
  <c r="T172" i="22"/>
  <c r="R172" i="22"/>
  <c r="P172" i="22"/>
  <c r="BI169" i="22"/>
  <c r="BH169" i="22"/>
  <c r="BG169" i="22"/>
  <c r="BF169" i="22"/>
  <c r="T169" i="22"/>
  <c r="R169" i="22"/>
  <c r="P169" i="22"/>
  <c r="BI167" i="22"/>
  <c r="BH167" i="22"/>
  <c r="BG167" i="22"/>
  <c r="BF167" i="22"/>
  <c r="T167" i="22"/>
  <c r="R167" i="22"/>
  <c r="P167" i="22"/>
  <c r="BI165" i="22"/>
  <c r="BH165" i="22"/>
  <c r="BG165" i="22"/>
  <c r="BF165" i="22"/>
  <c r="T165" i="22"/>
  <c r="R165" i="22"/>
  <c r="P165" i="22"/>
  <c r="BI163" i="22"/>
  <c r="BH163" i="22"/>
  <c r="BG163" i="22"/>
  <c r="BF163" i="22"/>
  <c r="T163" i="22"/>
  <c r="R163" i="22"/>
  <c r="P163" i="22"/>
  <c r="BI162" i="22"/>
  <c r="BH162" i="22"/>
  <c r="BG162" i="22"/>
  <c r="BF162" i="22"/>
  <c r="T162" i="22"/>
  <c r="R162" i="22"/>
  <c r="P162" i="22"/>
  <c r="BI161" i="22"/>
  <c r="BH161" i="22"/>
  <c r="BG161" i="22"/>
  <c r="BF161" i="22"/>
  <c r="T161" i="22"/>
  <c r="R161" i="22"/>
  <c r="P161" i="22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7" i="22"/>
  <c r="BH157" i="22"/>
  <c r="BG157" i="22"/>
  <c r="BF157" i="22"/>
  <c r="T157" i="22"/>
  <c r="R157" i="22"/>
  <c r="P157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49" i="22"/>
  <c r="BH149" i="22"/>
  <c r="BG149" i="22"/>
  <c r="BF149" i="22"/>
  <c r="T149" i="22"/>
  <c r="T148" i="22" s="1"/>
  <c r="R149" i="22"/>
  <c r="R148" i="22" s="1"/>
  <c r="P149" i="22"/>
  <c r="P148" i="22"/>
  <c r="BI146" i="22"/>
  <c r="BH146" i="22"/>
  <c r="BG146" i="22"/>
  <c r="BF146" i="22"/>
  <c r="T146" i="22"/>
  <c r="R146" i="22"/>
  <c r="P146" i="22"/>
  <c r="BI143" i="22"/>
  <c r="BH143" i="22"/>
  <c r="BG143" i="22"/>
  <c r="BF143" i="22"/>
  <c r="T143" i="22"/>
  <c r="R143" i="22"/>
  <c r="P143" i="22"/>
  <c r="BI141" i="22"/>
  <c r="BH141" i="22"/>
  <c r="BG141" i="22"/>
  <c r="BF141" i="22"/>
  <c r="T141" i="22"/>
  <c r="R141" i="22"/>
  <c r="P141" i="22"/>
  <c r="BI139" i="22"/>
  <c r="BH139" i="22"/>
  <c r="BG139" i="22"/>
  <c r="BF139" i="22"/>
  <c r="T139" i="22"/>
  <c r="R139" i="22"/>
  <c r="P139" i="22"/>
  <c r="BI137" i="22"/>
  <c r="BH137" i="22"/>
  <c r="BG137" i="22"/>
  <c r="BF137" i="22"/>
  <c r="T137" i="22"/>
  <c r="R137" i="22"/>
  <c r="P137" i="22"/>
  <c r="BI131" i="22"/>
  <c r="BH131" i="22"/>
  <c r="BG131" i="22"/>
  <c r="BF131" i="22"/>
  <c r="T131" i="22"/>
  <c r="R131" i="22"/>
  <c r="P131" i="22"/>
  <c r="BI126" i="22"/>
  <c r="BH126" i="22"/>
  <c r="BG126" i="22"/>
  <c r="BF126" i="22"/>
  <c r="T126" i="22"/>
  <c r="R126" i="22"/>
  <c r="P126" i="22"/>
  <c r="BI123" i="22"/>
  <c r="BH123" i="22"/>
  <c r="BG123" i="22"/>
  <c r="BF123" i="22"/>
  <c r="T123" i="22"/>
  <c r="R123" i="22"/>
  <c r="P123" i="22"/>
  <c r="BI120" i="22"/>
  <c r="BH120" i="22"/>
  <c r="BG120" i="22"/>
  <c r="BF120" i="22"/>
  <c r="T120" i="22"/>
  <c r="R120" i="22"/>
  <c r="P120" i="22"/>
  <c r="BI118" i="22"/>
  <c r="BH118" i="22"/>
  <c r="BG118" i="22"/>
  <c r="BF118" i="22"/>
  <c r="T118" i="22"/>
  <c r="R118" i="22"/>
  <c r="P118" i="22"/>
  <c r="BI115" i="22"/>
  <c r="BH115" i="22"/>
  <c r="BG115" i="22"/>
  <c r="BF115" i="22"/>
  <c r="T115" i="22"/>
  <c r="R115" i="22"/>
  <c r="P115" i="22"/>
  <c r="BI113" i="22"/>
  <c r="BH113" i="22"/>
  <c r="BG113" i="22"/>
  <c r="BF113" i="22"/>
  <c r="T113" i="22"/>
  <c r="R113" i="22"/>
  <c r="P113" i="22"/>
  <c r="BI110" i="22"/>
  <c r="BH110" i="22"/>
  <c r="BG110" i="22"/>
  <c r="BF110" i="22"/>
  <c r="T110" i="22"/>
  <c r="R110" i="22"/>
  <c r="P110" i="22"/>
  <c r="BI106" i="22"/>
  <c r="BH106" i="22"/>
  <c r="BG106" i="22"/>
  <c r="BF106" i="22"/>
  <c r="T106" i="22"/>
  <c r="R106" i="22"/>
  <c r="P106" i="22"/>
  <c r="BI103" i="22"/>
  <c r="BH103" i="22"/>
  <c r="BG103" i="22"/>
  <c r="BF103" i="22"/>
  <c r="T103" i="22"/>
  <c r="R103" i="22"/>
  <c r="P103" i="22"/>
  <c r="J97" i="22"/>
  <c r="J96" i="22"/>
  <c r="F96" i="22"/>
  <c r="F94" i="22"/>
  <c r="E92" i="22"/>
  <c r="J59" i="22"/>
  <c r="J58" i="22"/>
  <c r="F58" i="22"/>
  <c r="F56" i="22"/>
  <c r="E54" i="22"/>
  <c r="J20" i="22"/>
  <c r="E20" i="22"/>
  <c r="F59" i="22"/>
  <c r="J19" i="22"/>
  <c r="J14" i="22"/>
  <c r="J94" i="22" s="1"/>
  <c r="E7" i="22"/>
  <c r="E50" i="22"/>
  <c r="J39" i="21"/>
  <c r="J38" i="21"/>
  <c r="AY76" i="1"/>
  <c r="J37" i="21"/>
  <c r="AX76" i="1"/>
  <c r="BI266" i="21"/>
  <c r="BH266" i="21"/>
  <c r="BG266" i="21"/>
  <c r="BF266" i="21"/>
  <c r="T266" i="21"/>
  <c r="T265" i="21"/>
  <c r="R266" i="21"/>
  <c r="R265" i="21"/>
  <c r="P266" i="21"/>
  <c r="P265" i="21"/>
  <c r="BI263" i="21"/>
  <c r="BH263" i="21"/>
  <c r="BG263" i="21"/>
  <c r="BF263" i="21"/>
  <c r="T263" i="21"/>
  <c r="R263" i="21"/>
  <c r="P263" i="21"/>
  <c r="BI261" i="21"/>
  <c r="BH261" i="21"/>
  <c r="BG261" i="21"/>
  <c r="BF261" i="21"/>
  <c r="T261" i="21"/>
  <c r="R261" i="21"/>
  <c r="P261" i="21"/>
  <c r="BI258" i="21"/>
  <c r="BH258" i="21"/>
  <c r="BG258" i="21"/>
  <c r="BF258" i="21"/>
  <c r="T258" i="21"/>
  <c r="R258" i="21"/>
  <c r="P258" i="21"/>
  <c r="BI256" i="21"/>
  <c r="BH256" i="21"/>
  <c r="BG256" i="21"/>
  <c r="BF256" i="21"/>
  <c r="T256" i="21"/>
  <c r="R256" i="21"/>
  <c r="P256" i="21"/>
  <c r="BI253" i="21"/>
  <c r="BH253" i="21"/>
  <c r="BG253" i="21"/>
  <c r="BF253" i="21"/>
  <c r="T253" i="21"/>
  <c r="R253" i="21"/>
  <c r="P253" i="21"/>
  <c r="BI251" i="21"/>
  <c r="BH251" i="21"/>
  <c r="BG251" i="21"/>
  <c r="BF251" i="21"/>
  <c r="T251" i="21"/>
  <c r="R251" i="21"/>
  <c r="P251" i="21"/>
  <c r="BI249" i="21"/>
  <c r="BH249" i="21"/>
  <c r="BG249" i="21"/>
  <c r="BF249" i="21"/>
  <c r="T249" i="21"/>
  <c r="R249" i="21"/>
  <c r="P249" i="21"/>
  <c r="BI247" i="21"/>
  <c r="BH247" i="21"/>
  <c r="BG247" i="21"/>
  <c r="BF247" i="21"/>
  <c r="T247" i="21"/>
  <c r="R247" i="21"/>
  <c r="P247" i="21"/>
  <c r="BI240" i="21"/>
  <c r="BH240" i="21"/>
  <c r="BG240" i="21"/>
  <c r="BF240" i="21"/>
  <c r="T240" i="21"/>
  <c r="R240" i="21"/>
  <c r="P240" i="21"/>
  <c r="BI238" i="21"/>
  <c r="BH238" i="21"/>
  <c r="BG238" i="21"/>
  <c r="BF238" i="21"/>
  <c r="T238" i="21"/>
  <c r="R238" i="21"/>
  <c r="P238" i="21"/>
  <c r="BI235" i="21"/>
  <c r="BH235" i="21"/>
  <c r="BG235" i="21"/>
  <c r="BF235" i="21"/>
  <c r="T235" i="21"/>
  <c r="R235" i="21"/>
  <c r="P235" i="21"/>
  <c r="BI232" i="21"/>
  <c r="BH232" i="21"/>
  <c r="BG232" i="21"/>
  <c r="BF232" i="21"/>
  <c r="T232" i="21"/>
  <c r="R232" i="21"/>
  <c r="P232" i="21"/>
  <c r="BI229" i="21"/>
  <c r="BH229" i="21"/>
  <c r="BG229" i="21"/>
  <c r="BF229" i="21"/>
  <c r="T229" i="21"/>
  <c r="R229" i="21"/>
  <c r="P229" i="21"/>
  <c r="BI227" i="21"/>
  <c r="BH227" i="21"/>
  <c r="BG227" i="21"/>
  <c r="BF227" i="21"/>
  <c r="T227" i="21"/>
  <c r="R227" i="21"/>
  <c r="P227" i="21"/>
  <c r="BI225" i="21"/>
  <c r="BH225" i="21"/>
  <c r="BG225" i="21"/>
  <c r="BF225" i="21"/>
  <c r="T225" i="21"/>
  <c r="R225" i="21"/>
  <c r="P225" i="21"/>
  <c r="BI223" i="21"/>
  <c r="BH223" i="21"/>
  <c r="BG223" i="21"/>
  <c r="BF223" i="21"/>
  <c r="T223" i="21"/>
  <c r="R223" i="21"/>
  <c r="P223" i="21"/>
  <c r="BI221" i="21"/>
  <c r="BH221" i="21"/>
  <c r="BG221" i="21"/>
  <c r="BF221" i="21"/>
  <c r="T221" i="21"/>
  <c r="R221" i="21"/>
  <c r="P221" i="21"/>
  <c r="BI219" i="21"/>
  <c r="BH219" i="21"/>
  <c r="BG219" i="21"/>
  <c r="BF219" i="21"/>
  <c r="T219" i="21"/>
  <c r="R219" i="21"/>
  <c r="P219" i="21"/>
  <c r="BI217" i="21"/>
  <c r="BH217" i="21"/>
  <c r="BG217" i="21"/>
  <c r="BF217" i="21"/>
  <c r="T217" i="21"/>
  <c r="R217" i="21"/>
  <c r="P217" i="21"/>
  <c r="BI215" i="21"/>
  <c r="BH215" i="21"/>
  <c r="BG215" i="21"/>
  <c r="BF215" i="21"/>
  <c r="T215" i="21"/>
  <c r="R215" i="21"/>
  <c r="P215" i="21"/>
  <c r="BI212" i="21"/>
  <c r="BH212" i="21"/>
  <c r="BG212" i="21"/>
  <c r="BF212" i="21"/>
  <c r="T212" i="21"/>
  <c r="R212" i="21"/>
  <c r="P212" i="21"/>
  <c r="BI210" i="21"/>
  <c r="BH210" i="21"/>
  <c r="BG210" i="21"/>
  <c r="BF210" i="21"/>
  <c r="T210" i="21"/>
  <c r="R210" i="21"/>
  <c r="P210" i="21"/>
  <c r="BI208" i="21"/>
  <c r="BH208" i="21"/>
  <c r="BG208" i="21"/>
  <c r="BF208" i="21"/>
  <c r="T208" i="21"/>
  <c r="R208" i="21"/>
  <c r="P208" i="21"/>
  <c r="BI205" i="21"/>
  <c r="BH205" i="21"/>
  <c r="BG205" i="21"/>
  <c r="BF205" i="21"/>
  <c r="T205" i="21"/>
  <c r="R205" i="21"/>
  <c r="P205" i="21"/>
  <c r="BI203" i="21"/>
  <c r="BH203" i="21"/>
  <c r="BG203" i="21"/>
  <c r="BF203" i="21"/>
  <c r="T203" i="21"/>
  <c r="R203" i="21"/>
  <c r="P203" i="21"/>
  <c r="BI201" i="21"/>
  <c r="BH201" i="21"/>
  <c r="BG201" i="21"/>
  <c r="BF201" i="21"/>
  <c r="T201" i="21"/>
  <c r="R201" i="21"/>
  <c r="P201" i="21"/>
  <c r="BI199" i="21"/>
  <c r="BH199" i="21"/>
  <c r="BG199" i="21"/>
  <c r="BF199" i="21"/>
  <c r="T199" i="21"/>
  <c r="R199" i="21"/>
  <c r="P199" i="21"/>
  <c r="BI197" i="21"/>
  <c r="BH197" i="21"/>
  <c r="BG197" i="21"/>
  <c r="BF197" i="21"/>
  <c r="T197" i="21"/>
  <c r="R197" i="21"/>
  <c r="P197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T191" i="21"/>
  <c r="R192" i="21"/>
  <c r="R191" i="21" s="1"/>
  <c r="P192" i="21"/>
  <c r="P191" i="21"/>
  <c r="BI189" i="21"/>
  <c r="BH189" i="21"/>
  <c r="BG189" i="21"/>
  <c r="BF189" i="21"/>
  <c r="T189" i="21"/>
  <c r="R189" i="21"/>
  <c r="P189" i="21"/>
  <c r="BI188" i="21"/>
  <c r="BH188" i="21"/>
  <c r="BG188" i="21"/>
  <c r="BF188" i="21"/>
  <c r="T188" i="21"/>
  <c r="R188" i="21"/>
  <c r="P188" i="21"/>
  <c r="BI187" i="21"/>
  <c r="BH187" i="21"/>
  <c r="BG187" i="21"/>
  <c r="BF187" i="21"/>
  <c r="T187" i="21"/>
  <c r="R187" i="21"/>
  <c r="P187" i="21"/>
  <c r="BI186" i="21"/>
  <c r="BH186" i="21"/>
  <c r="BG186" i="21"/>
  <c r="BF186" i="21"/>
  <c r="T186" i="21"/>
  <c r="R186" i="21"/>
  <c r="P186" i="21"/>
  <c r="BI184" i="21"/>
  <c r="BH184" i="21"/>
  <c r="BG184" i="21"/>
  <c r="BF184" i="21"/>
  <c r="T184" i="21"/>
  <c r="R184" i="21"/>
  <c r="P184" i="21"/>
  <c r="BI181" i="21"/>
  <c r="BH181" i="21"/>
  <c r="BG181" i="21"/>
  <c r="BF181" i="21"/>
  <c r="T181" i="21"/>
  <c r="R181" i="21"/>
  <c r="P181" i="21"/>
  <c r="BI179" i="21"/>
  <c r="BH179" i="21"/>
  <c r="BG179" i="21"/>
  <c r="BF179" i="21"/>
  <c r="T179" i="21"/>
  <c r="R179" i="21"/>
  <c r="P179" i="21"/>
  <c r="BI176" i="21"/>
  <c r="BH176" i="21"/>
  <c r="BG176" i="21"/>
  <c r="BF176" i="21"/>
  <c r="T176" i="21"/>
  <c r="R176" i="21"/>
  <c r="P176" i="21"/>
  <c r="BI174" i="21"/>
  <c r="BH174" i="21"/>
  <c r="BG174" i="21"/>
  <c r="BF174" i="21"/>
  <c r="T174" i="21"/>
  <c r="R174" i="21"/>
  <c r="P174" i="21"/>
  <c r="BI172" i="21"/>
  <c r="BH172" i="21"/>
  <c r="BG172" i="21"/>
  <c r="BF172" i="21"/>
  <c r="T172" i="21"/>
  <c r="R172" i="21"/>
  <c r="P172" i="21"/>
  <c r="BI170" i="21"/>
  <c r="BH170" i="21"/>
  <c r="BG170" i="21"/>
  <c r="BF170" i="21"/>
  <c r="T170" i="21"/>
  <c r="R170" i="21"/>
  <c r="P170" i="21"/>
  <c r="BI169" i="21"/>
  <c r="BH169" i="21"/>
  <c r="BG169" i="21"/>
  <c r="BF169" i="21"/>
  <c r="T169" i="21"/>
  <c r="R169" i="21"/>
  <c r="P169" i="21"/>
  <c r="BI168" i="21"/>
  <c r="BH168" i="21"/>
  <c r="BG168" i="21"/>
  <c r="BF168" i="21"/>
  <c r="T168" i="21"/>
  <c r="R168" i="21"/>
  <c r="P168" i="21"/>
  <c r="BI166" i="21"/>
  <c r="BH166" i="21"/>
  <c r="BG166" i="21"/>
  <c r="BF166" i="21"/>
  <c r="T166" i="21"/>
  <c r="R166" i="21"/>
  <c r="P166" i="21"/>
  <c r="BI165" i="21"/>
  <c r="BH165" i="21"/>
  <c r="BG165" i="21"/>
  <c r="BF165" i="21"/>
  <c r="T165" i="21"/>
  <c r="R165" i="21"/>
  <c r="P165" i="21"/>
  <c r="BI164" i="21"/>
  <c r="BH164" i="21"/>
  <c r="BG164" i="21"/>
  <c r="BF164" i="21"/>
  <c r="T164" i="21"/>
  <c r="R164" i="21"/>
  <c r="P164" i="21"/>
  <c r="BI163" i="21"/>
  <c r="BH163" i="21"/>
  <c r="BG163" i="21"/>
  <c r="BF163" i="21"/>
  <c r="T163" i="21"/>
  <c r="R163" i="21"/>
  <c r="P163" i="21"/>
  <c r="BI162" i="21"/>
  <c r="BH162" i="21"/>
  <c r="BG162" i="21"/>
  <c r="BF162" i="21"/>
  <c r="T162" i="21"/>
  <c r="R162" i="21"/>
  <c r="P162" i="21"/>
  <c r="BI161" i="21"/>
  <c r="BH161" i="21"/>
  <c r="BG161" i="21"/>
  <c r="BF161" i="21"/>
  <c r="T161" i="21"/>
  <c r="R161" i="21"/>
  <c r="P161" i="21"/>
  <c r="BI160" i="21"/>
  <c r="BH160" i="21"/>
  <c r="BG160" i="21"/>
  <c r="BF160" i="21"/>
  <c r="T160" i="21"/>
  <c r="R160" i="21"/>
  <c r="P160" i="21"/>
  <c r="BI156" i="21"/>
  <c r="BH156" i="21"/>
  <c r="BG156" i="21"/>
  <c r="BF156" i="21"/>
  <c r="T156" i="21"/>
  <c r="T155" i="21" s="1"/>
  <c r="R156" i="21"/>
  <c r="R155" i="21"/>
  <c r="P156" i="21"/>
  <c r="P155" i="21" s="1"/>
  <c r="BI153" i="21"/>
  <c r="BH153" i="21"/>
  <c r="BG153" i="21"/>
  <c r="BF153" i="21"/>
  <c r="T153" i="21"/>
  <c r="R153" i="21"/>
  <c r="P153" i="21"/>
  <c r="BI150" i="21"/>
  <c r="BH150" i="21"/>
  <c r="BG150" i="21"/>
  <c r="BF150" i="21"/>
  <c r="T150" i="21"/>
  <c r="R150" i="21"/>
  <c r="P150" i="21"/>
  <c r="BI148" i="21"/>
  <c r="BH148" i="21"/>
  <c r="BG148" i="21"/>
  <c r="BF148" i="21"/>
  <c r="T148" i="21"/>
  <c r="R148" i="21"/>
  <c r="P148" i="21"/>
  <c r="BI146" i="21"/>
  <c r="BH146" i="21"/>
  <c r="BG146" i="21"/>
  <c r="BF146" i="21"/>
  <c r="T146" i="21"/>
  <c r="R146" i="21"/>
  <c r="P146" i="21"/>
  <c r="BI144" i="21"/>
  <c r="BH144" i="21"/>
  <c r="BG144" i="21"/>
  <c r="BF144" i="21"/>
  <c r="T144" i="21"/>
  <c r="R144" i="21"/>
  <c r="P144" i="21"/>
  <c r="BI137" i="21"/>
  <c r="BH137" i="21"/>
  <c r="BG137" i="21"/>
  <c r="BF137" i="21"/>
  <c r="T137" i="21"/>
  <c r="R137" i="21"/>
  <c r="P137" i="21"/>
  <c r="BI131" i="21"/>
  <c r="BH131" i="21"/>
  <c r="BG131" i="21"/>
  <c r="BF131" i="21"/>
  <c r="T131" i="21"/>
  <c r="R131" i="21"/>
  <c r="P131" i="21"/>
  <c r="BI128" i="21"/>
  <c r="BH128" i="21"/>
  <c r="BG128" i="21"/>
  <c r="BF128" i="21"/>
  <c r="T128" i="21"/>
  <c r="R128" i="21"/>
  <c r="P128" i="21"/>
  <c r="BI125" i="21"/>
  <c r="BH125" i="21"/>
  <c r="BG125" i="21"/>
  <c r="BF125" i="21"/>
  <c r="T125" i="21"/>
  <c r="R125" i="21"/>
  <c r="P125" i="21"/>
  <c r="BI123" i="21"/>
  <c r="BH123" i="21"/>
  <c r="BG123" i="21"/>
  <c r="BF123" i="21"/>
  <c r="T123" i="21"/>
  <c r="R123" i="21"/>
  <c r="P123" i="21"/>
  <c r="BI120" i="21"/>
  <c r="BH120" i="21"/>
  <c r="BG120" i="21"/>
  <c r="BF120" i="21"/>
  <c r="T120" i="21"/>
  <c r="R120" i="21"/>
  <c r="P120" i="21"/>
  <c r="BI118" i="21"/>
  <c r="BH118" i="21"/>
  <c r="BG118" i="21"/>
  <c r="BF118" i="21"/>
  <c r="T118" i="21"/>
  <c r="R118" i="21"/>
  <c r="P118" i="21"/>
  <c r="BI115" i="21"/>
  <c r="BH115" i="21"/>
  <c r="BG115" i="21"/>
  <c r="BF115" i="21"/>
  <c r="T115" i="21"/>
  <c r="R115" i="21"/>
  <c r="P115" i="21"/>
  <c r="BI112" i="21"/>
  <c r="BH112" i="21"/>
  <c r="BG112" i="21"/>
  <c r="BF112" i="21"/>
  <c r="T112" i="21"/>
  <c r="R112" i="21"/>
  <c r="P112" i="21"/>
  <c r="BI108" i="21"/>
  <c r="BH108" i="21"/>
  <c r="BG108" i="21"/>
  <c r="BF108" i="21"/>
  <c r="T108" i="21"/>
  <c r="R108" i="21"/>
  <c r="P108" i="21"/>
  <c r="BI105" i="21"/>
  <c r="BH105" i="21"/>
  <c r="BG105" i="21"/>
  <c r="BF105" i="21"/>
  <c r="T105" i="21"/>
  <c r="R105" i="21"/>
  <c r="P105" i="21"/>
  <c r="J99" i="21"/>
  <c r="J98" i="21"/>
  <c r="F98" i="21"/>
  <c r="F96" i="21"/>
  <c r="E94" i="21"/>
  <c r="J59" i="21"/>
  <c r="J58" i="21"/>
  <c r="F58" i="21"/>
  <c r="F56" i="21"/>
  <c r="E54" i="21"/>
  <c r="J20" i="21"/>
  <c r="E20" i="21"/>
  <c r="F99" i="21"/>
  <c r="J19" i="21"/>
  <c r="J14" i="21"/>
  <c r="J96" i="21" s="1"/>
  <c r="E7" i="21"/>
  <c r="E90" i="21"/>
  <c r="J39" i="20"/>
  <c r="J38" i="20"/>
  <c r="AY75" i="1"/>
  <c r="J37" i="20"/>
  <c r="AX75" i="1" s="1"/>
  <c r="BI219" i="20"/>
  <c r="BH219" i="20"/>
  <c r="BG219" i="20"/>
  <c r="BF219" i="20"/>
  <c r="T219" i="20"/>
  <c r="R219" i="20"/>
  <c r="P219" i="20"/>
  <c r="BI217" i="20"/>
  <c r="BH217" i="20"/>
  <c r="BG217" i="20"/>
  <c r="BF217" i="20"/>
  <c r="T217" i="20"/>
  <c r="R217" i="20"/>
  <c r="P217" i="20"/>
  <c r="BI214" i="20"/>
  <c r="BH214" i="20"/>
  <c r="BG214" i="20"/>
  <c r="BF214" i="20"/>
  <c r="T214" i="20"/>
  <c r="R214" i="20"/>
  <c r="P214" i="20"/>
  <c r="BI212" i="20"/>
  <c r="BH212" i="20"/>
  <c r="BG212" i="20"/>
  <c r="BF212" i="20"/>
  <c r="T212" i="20"/>
  <c r="R212" i="20"/>
  <c r="P212" i="20"/>
  <c r="BI209" i="20"/>
  <c r="BH209" i="20"/>
  <c r="BG209" i="20"/>
  <c r="BF209" i="20"/>
  <c r="T209" i="20"/>
  <c r="R209" i="20"/>
  <c r="P209" i="20"/>
  <c r="BI207" i="20"/>
  <c r="BH207" i="20"/>
  <c r="BG207" i="20"/>
  <c r="BF207" i="20"/>
  <c r="T207" i="20"/>
  <c r="R207" i="20"/>
  <c r="P207" i="20"/>
  <c r="BI205" i="20"/>
  <c r="BH205" i="20"/>
  <c r="BG205" i="20"/>
  <c r="BF205" i="20"/>
  <c r="T205" i="20"/>
  <c r="R205" i="20"/>
  <c r="P205" i="20"/>
  <c r="BI203" i="20"/>
  <c r="BH203" i="20"/>
  <c r="BG203" i="20"/>
  <c r="BF203" i="20"/>
  <c r="T203" i="20"/>
  <c r="R203" i="20"/>
  <c r="P203" i="20"/>
  <c r="BI198" i="20"/>
  <c r="BH198" i="20"/>
  <c r="BG198" i="20"/>
  <c r="BF198" i="20"/>
  <c r="T198" i="20"/>
  <c r="R198" i="20"/>
  <c r="P198" i="20"/>
  <c r="BI196" i="20"/>
  <c r="BH196" i="20"/>
  <c r="BG196" i="20"/>
  <c r="BF196" i="20"/>
  <c r="T196" i="20"/>
  <c r="R196" i="20"/>
  <c r="P196" i="20"/>
  <c r="BI193" i="20"/>
  <c r="BH193" i="20"/>
  <c r="BG193" i="20"/>
  <c r="BF193" i="20"/>
  <c r="T193" i="20"/>
  <c r="R193" i="20"/>
  <c r="P193" i="20"/>
  <c r="BI191" i="20"/>
  <c r="BH191" i="20"/>
  <c r="BG191" i="20"/>
  <c r="BF191" i="20"/>
  <c r="T191" i="20"/>
  <c r="R191" i="20"/>
  <c r="P191" i="20"/>
  <c r="BI189" i="20"/>
  <c r="BH189" i="20"/>
  <c r="BG189" i="20"/>
  <c r="BF189" i="20"/>
  <c r="T189" i="20"/>
  <c r="R189" i="20"/>
  <c r="P189" i="20"/>
  <c r="BI186" i="20"/>
  <c r="BH186" i="20"/>
  <c r="BG186" i="20"/>
  <c r="BF186" i="20"/>
  <c r="T186" i="20"/>
  <c r="R186" i="20"/>
  <c r="P186" i="20"/>
  <c r="BI184" i="20"/>
  <c r="BH184" i="20"/>
  <c r="BG184" i="20"/>
  <c r="BF184" i="20"/>
  <c r="T184" i="20"/>
  <c r="R184" i="20"/>
  <c r="P184" i="20"/>
  <c r="BI182" i="20"/>
  <c r="BH182" i="20"/>
  <c r="BG182" i="20"/>
  <c r="BF182" i="20"/>
  <c r="T182" i="20"/>
  <c r="R182" i="20"/>
  <c r="P182" i="20"/>
  <c r="BI180" i="20"/>
  <c r="BH180" i="20"/>
  <c r="BG180" i="20"/>
  <c r="BF180" i="20"/>
  <c r="T180" i="20"/>
  <c r="R180" i="20"/>
  <c r="P180" i="20"/>
  <c r="BI178" i="20"/>
  <c r="BH178" i="20"/>
  <c r="BG178" i="20"/>
  <c r="BF178" i="20"/>
  <c r="T178" i="20"/>
  <c r="R178" i="20"/>
  <c r="P178" i="20"/>
  <c r="BI176" i="20"/>
  <c r="BH176" i="20"/>
  <c r="BG176" i="20"/>
  <c r="BF176" i="20"/>
  <c r="T176" i="20"/>
  <c r="R176" i="20"/>
  <c r="P176" i="20"/>
  <c r="BI173" i="20"/>
  <c r="BH173" i="20"/>
  <c r="BG173" i="20"/>
  <c r="BF173" i="20"/>
  <c r="T173" i="20"/>
  <c r="T172" i="20"/>
  <c r="R173" i="20"/>
  <c r="R172" i="20" s="1"/>
  <c r="P173" i="20"/>
  <c r="P172" i="20"/>
  <c r="BI170" i="20"/>
  <c r="BH170" i="20"/>
  <c r="BG170" i="20"/>
  <c r="BF170" i="20"/>
  <c r="T170" i="20"/>
  <c r="R170" i="20"/>
  <c r="P170" i="20"/>
  <c r="BI169" i="20"/>
  <c r="BH169" i="20"/>
  <c r="BG169" i="20"/>
  <c r="BF169" i="20"/>
  <c r="T169" i="20"/>
  <c r="R169" i="20"/>
  <c r="P169" i="20"/>
  <c r="BI167" i="20"/>
  <c r="BH167" i="20"/>
  <c r="BG167" i="20"/>
  <c r="BF167" i="20"/>
  <c r="T167" i="20"/>
  <c r="R167" i="20"/>
  <c r="P167" i="20"/>
  <c r="BI164" i="20"/>
  <c r="BH164" i="20"/>
  <c r="BG164" i="20"/>
  <c r="BF164" i="20"/>
  <c r="T164" i="20"/>
  <c r="R164" i="20"/>
  <c r="P164" i="20"/>
  <c r="BI162" i="20"/>
  <c r="BH162" i="20"/>
  <c r="BG162" i="20"/>
  <c r="BF162" i="20"/>
  <c r="T162" i="20"/>
  <c r="R162" i="20"/>
  <c r="P162" i="20"/>
  <c r="BI160" i="20"/>
  <c r="BH160" i="20"/>
  <c r="BG160" i="20"/>
  <c r="BF160" i="20"/>
  <c r="T160" i="20"/>
  <c r="R160" i="20"/>
  <c r="P160" i="20"/>
  <c r="BI158" i="20"/>
  <c r="BH158" i="20"/>
  <c r="BG158" i="20"/>
  <c r="BF158" i="20"/>
  <c r="T158" i="20"/>
  <c r="R158" i="20"/>
  <c r="P158" i="20"/>
  <c r="BI157" i="20"/>
  <c r="BH157" i="20"/>
  <c r="BG157" i="20"/>
  <c r="BF157" i="20"/>
  <c r="T157" i="20"/>
  <c r="R157" i="20"/>
  <c r="P157" i="20"/>
  <c r="BI156" i="20"/>
  <c r="BH156" i="20"/>
  <c r="BG156" i="20"/>
  <c r="BF156" i="20"/>
  <c r="T156" i="20"/>
  <c r="R156" i="20"/>
  <c r="P156" i="20"/>
  <c r="BI154" i="20"/>
  <c r="BH154" i="20"/>
  <c r="BG154" i="20"/>
  <c r="BF154" i="20"/>
  <c r="T154" i="20"/>
  <c r="R154" i="20"/>
  <c r="P154" i="20"/>
  <c r="BI153" i="20"/>
  <c r="BH153" i="20"/>
  <c r="BG153" i="20"/>
  <c r="BF153" i="20"/>
  <c r="T153" i="20"/>
  <c r="R153" i="20"/>
  <c r="P153" i="20"/>
  <c r="BI152" i="20"/>
  <c r="BH152" i="20"/>
  <c r="BG152" i="20"/>
  <c r="BF152" i="20"/>
  <c r="T152" i="20"/>
  <c r="R152" i="20"/>
  <c r="P152" i="20"/>
  <c r="BI151" i="20"/>
  <c r="BH151" i="20"/>
  <c r="BG151" i="20"/>
  <c r="BF151" i="20"/>
  <c r="T151" i="20"/>
  <c r="R151" i="20"/>
  <c r="P151" i="20"/>
  <c r="BI150" i="20"/>
  <c r="BH150" i="20"/>
  <c r="BG150" i="20"/>
  <c r="BF150" i="20"/>
  <c r="T150" i="20"/>
  <c r="R150" i="20"/>
  <c r="P150" i="20"/>
  <c r="BI146" i="20"/>
  <c r="BH146" i="20"/>
  <c r="BG146" i="20"/>
  <c r="BF146" i="20"/>
  <c r="T146" i="20"/>
  <c r="T145" i="20"/>
  <c r="R146" i="20"/>
  <c r="R145" i="20" s="1"/>
  <c r="P146" i="20"/>
  <c r="P145" i="20"/>
  <c r="BI143" i="20"/>
  <c r="BH143" i="20"/>
  <c r="BG143" i="20"/>
  <c r="BF143" i="20"/>
  <c r="T143" i="20"/>
  <c r="R143" i="20"/>
  <c r="P143" i="20"/>
  <c r="BI140" i="20"/>
  <c r="BH140" i="20"/>
  <c r="BG140" i="20"/>
  <c r="BF140" i="20"/>
  <c r="T140" i="20"/>
  <c r="R140" i="20"/>
  <c r="P140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R136" i="20"/>
  <c r="P136" i="20"/>
  <c r="BI134" i="20"/>
  <c r="BH134" i="20"/>
  <c r="BG134" i="20"/>
  <c r="BF134" i="20"/>
  <c r="T134" i="20"/>
  <c r="R134" i="20"/>
  <c r="P134" i="20"/>
  <c r="BI129" i="20"/>
  <c r="BH129" i="20"/>
  <c r="BG129" i="20"/>
  <c r="BF129" i="20"/>
  <c r="T129" i="20"/>
  <c r="R129" i="20"/>
  <c r="P129" i="20"/>
  <c r="BI126" i="20"/>
  <c r="BH126" i="20"/>
  <c r="BG126" i="20"/>
  <c r="BF126" i="20"/>
  <c r="T126" i="20"/>
  <c r="R126" i="20"/>
  <c r="P126" i="20"/>
  <c r="BI123" i="20"/>
  <c r="BH123" i="20"/>
  <c r="BG123" i="20"/>
  <c r="BF123" i="20"/>
  <c r="T123" i="20"/>
  <c r="R123" i="20"/>
  <c r="P123" i="20"/>
  <c r="BI120" i="20"/>
  <c r="BH120" i="20"/>
  <c r="BG120" i="20"/>
  <c r="BF120" i="20"/>
  <c r="T120" i="20"/>
  <c r="R120" i="20"/>
  <c r="P120" i="20"/>
  <c r="BI118" i="20"/>
  <c r="BH118" i="20"/>
  <c r="BG118" i="20"/>
  <c r="BF118" i="20"/>
  <c r="T118" i="20"/>
  <c r="R118" i="20"/>
  <c r="P118" i="20"/>
  <c r="BI115" i="20"/>
  <c r="BH115" i="20"/>
  <c r="BG115" i="20"/>
  <c r="BF115" i="20"/>
  <c r="T115" i="20"/>
  <c r="R115" i="20"/>
  <c r="P115" i="20"/>
  <c r="BI113" i="20"/>
  <c r="BH113" i="20"/>
  <c r="BG113" i="20"/>
  <c r="BF113" i="20"/>
  <c r="T113" i="20"/>
  <c r="R113" i="20"/>
  <c r="P113" i="20"/>
  <c r="BI110" i="20"/>
  <c r="BH110" i="20"/>
  <c r="BG110" i="20"/>
  <c r="BF110" i="20"/>
  <c r="T110" i="20"/>
  <c r="R110" i="20"/>
  <c r="P110" i="20"/>
  <c r="BI106" i="20"/>
  <c r="BH106" i="20"/>
  <c r="BG106" i="20"/>
  <c r="BF106" i="20"/>
  <c r="T106" i="20"/>
  <c r="R106" i="20"/>
  <c r="P106" i="20"/>
  <c r="BI103" i="20"/>
  <c r="BH103" i="20"/>
  <c r="BG103" i="20"/>
  <c r="BF103" i="20"/>
  <c r="T103" i="20"/>
  <c r="R103" i="20"/>
  <c r="P103" i="20"/>
  <c r="J97" i="20"/>
  <c r="J96" i="20"/>
  <c r="F96" i="20"/>
  <c r="F94" i="20"/>
  <c r="E92" i="20"/>
  <c r="J59" i="20"/>
  <c r="J58" i="20"/>
  <c r="F58" i="20"/>
  <c r="F56" i="20"/>
  <c r="E54" i="20"/>
  <c r="J20" i="20"/>
  <c r="E20" i="20"/>
  <c r="F59" i="20" s="1"/>
  <c r="J19" i="20"/>
  <c r="J14" i="20"/>
  <c r="J56" i="20" s="1"/>
  <c r="E7" i="20"/>
  <c r="E50" i="20" s="1"/>
  <c r="J39" i="19"/>
  <c r="J38" i="19"/>
  <c r="AY74" i="1" s="1"/>
  <c r="J37" i="19"/>
  <c r="AX74" i="1"/>
  <c r="BI229" i="19"/>
  <c r="BH229" i="19"/>
  <c r="BG229" i="19"/>
  <c r="BF229" i="19"/>
  <c r="T229" i="19"/>
  <c r="R229" i="19"/>
  <c r="P229" i="19"/>
  <c r="BI227" i="19"/>
  <c r="BH227" i="19"/>
  <c r="BG227" i="19"/>
  <c r="BF227" i="19"/>
  <c r="T227" i="19"/>
  <c r="R227" i="19"/>
  <c r="P227" i="19"/>
  <c r="BI224" i="19"/>
  <c r="BH224" i="19"/>
  <c r="BG224" i="19"/>
  <c r="BF224" i="19"/>
  <c r="T224" i="19"/>
  <c r="R224" i="19"/>
  <c r="P224" i="19"/>
  <c r="BI222" i="19"/>
  <c r="BH222" i="19"/>
  <c r="BG222" i="19"/>
  <c r="BF222" i="19"/>
  <c r="T222" i="19"/>
  <c r="R222" i="19"/>
  <c r="P222" i="19"/>
  <c r="BI219" i="19"/>
  <c r="BH219" i="19"/>
  <c r="BG219" i="19"/>
  <c r="BF219" i="19"/>
  <c r="T219" i="19"/>
  <c r="R219" i="19"/>
  <c r="P219" i="19"/>
  <c r="BI217" i="19"/>
  <c r="BH217" i="19"/>
  <c r="BG217" i="19"/>
  <c r="BF217" i="19"/>
  <c r="T217" i="19"/>
  <c r="R217" i="19"/>
  <c r="P217" i="19"/>
  <c r="BI215" i="19"/>
  <c r="BH215" i="19"/>
  <c r="BG215" i="19"/>
  <c r="BF215" i="19"/>
  <c r="T215" i="19"/>
  <c r="R215" i="19"/>
  <c r="P215" i="19"/>
  <c r="BI213" i="19"/>
  <c r="BH213" i="19"/>
  <c r="BG213" i="19"/>
  <c r="BF213" i="19"/>
  <c r="T213" i="19"/>
  <c r="R213" i="19"/>
  <c r="P213" i="19"/>
  <c r="BI207" i="19"/>
  <c r="BH207" i="19"/>
  <c r="BG207" i="19"/>
  <c r="BF207" i="19"/>
  <c r="T207" i="19"/>
  <c r="R207" i="19"/>
  <c r="P207" i="19"/>
  <c r="BI205" i="19"/>
  <c r="BH205" i="19"/>
  <c r="BG205" i="19"/>
  <c r="BF205" i="19"/>
  <c r="T205" i="19"/>
  <c r="R205" i="19"/>
  <c r="P205" i="19"/>
  <c r="BI202" i="19"/>
  <c r="BH202" i="19"/>
  <c r="BG202" i="19"/>
  <c r="BF202" i="19"/>
  <c r="T202" i="19"/>
  <c r="R202" i="19"/>
  <c r="P202" i="19"/>
  <c r="BI200" i="19"/>
  <c r="BH200" i="19"/>
  <c r="BG200" i="19"/>
  <c r="BF200" i="19"/>
  <c r="T200" i="19"/>
  <c r="R200" i="19"/>
  <c r="P200" i="19"/>
  <c r="BI198" i="19"/>
  <c r="BH198" i="19"/>
  <c r="BG198" i="19"/>
  <c r="BF198" i="19"/>
  <c r="T198" i="19"/>
  <c r="R198" i="19"/>
  <c r="P198" i="19"/>
  <c r="BI195" i="19"/>
  <c r="BH195" i="19"/>
  <c r="BG195" i="19"/>
  <c r="BF195" i="19"/>
  <c r="T195" i="19"/>
  <c r="R195" i="19"/>
  <c r="P195" i="19"/>
  <c r="BI193" i="19"/>
  <c r="BH193" i="19"/>
  <c r="BG193" i="19"/>
  <c r="BF193" i="19"/>
  <c r="T193" i="19"/>
  <c r="R193" i="19"/>
  <c r="P193" i="19"/>
  <c r="BI191" i="19"/>
  <c r="BH191" i="19"/>
  <c r="BG191" i="19"/>
  <c r="BF191" i="19"/>
  <c r="T191" i="19"/>
  <c r="R191" i="19"/>
  <c r="P191" i="19"/>
  <c r="BI189" i="19"/>
  <c r="BH189" i="19"/>
  <c r="BG189" i="19"/>
  <c r="BF189" i="19"/>
  <c r="T189" i="19"/>
  <c r="R189" i="19"/>
  <c r="P189" i="19"/>
  <c r="BI187" i="19"/>
  <c r="BH187" i="19"/>
  <c r="BG187" i="19"/>
  <c r="BF187" i="19"/>
  <c r="T187" i="19"/>
  <c r="R187" i="19"/>
  <c r="P187" i="19"/>
  <c r="BI185" i="19"/>
  <c r="BH185" i="19"/>
  <c r="BG185" i="19"/>
  <c r="BF185" i="19"/>
  <c r="T185" i="19"/>
  <c r="R185" i="19"/>
  <c r="P185" i="19"/>
  <c r="BI182" i="19"/>
  <c r="BH182" i="19"/>
  <c r="BG182" i="19"/>
  <c r="BF182" i="19"/>
  <c r="T182" i="19"/>
  <c r="T181" i="19"/>
  <c r="R182" i="19"/>
  <c r="R181" i="19" s="1"/>
  <c r="P182" i="19"/>
  <c r="P181" i="19" s="1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6" i="19"/>
  <c r="BH176" i="19"/>
  <c r="BG176" i="19"/>
  <c r="BF176" i="19"/>
  <c r="T176" i="19"/>
  <c r="R176" i="19"/>
  <c r="P176" i="19"/>
  <c r="BI173" i="19"/>
  <c r="BH173" i="19"/>
  <c r="BG173" i="19"/>
  <c r="BF173" i="19"/>
  <c r="T173" i="19"/>
  <c r="R173" i="19"/>
  <c r="P173" i="19"/>
  <c r="BI171" i="19"/>
  <c r="BH171" i="19"/>
  <c r="BG171" i="19"/>
  <c r="BF171" i="19"/>
  <c r="T171" i="19"/>
  <c r="R171" i="19"/>
  <c r="P171" i="19"/>
  <c r="BI169" i="19"/>
  <c r="BH169" i="19"/>
  <c r="BG169" i="19"/>
  <c r="BF169" i="19"/>
  <c r="T169" i="19"/>
  <c r="R169" i="19"/>
  <c r="P169" i="19"/>
  <c r="BI167" i="19"/>
  <c r="BH167" i="19"/>
  <c r="BG167" i="19"/>
  <c r="BF167" i="19"/>
  <c r="T167" i="19"/>
  <c r="R167" i="19"/>
  <c r="P167" i="19"/>
  <c r="BI165" i="19"/>
  <c r="BH165" i="19"/>
  <c r="BG165" i="19"/>
  <c r="BF165" i="19"/>
  <c r="T165" i="19"/>
  <c r="R165" i="19"/>
  <c r="P165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49" i="19"/>
  <c r="BH149" i="19"/>
  <c r="BG149" i="19"/>
  <c r="BF149" i="19"/>
  <c r="T149" i="19"/>
  <c r="T148" i="19"/>
  <c r="R149" i="19"/>
  <c r="R148" i="19" s="1"/>
  <c r="P149" i="19"/>
  <c r="P148" i="19" s="1"/>
  <c r="BI146" i="19"/>
  <c r="BH146" i="19"/>
  <c r="BG146" i="19"/>
  <c r="BF146" i="19"/>
  <c r="T146" i="19"/>
  <c r="R146" i="19"/>
  <c r="P146" i="19"/>
  <c r="BI143" i="19"/>
  <c r="BH143" i="19"/>
  <c r="BG143" i="19"/>
  <c r="BF143" i="19"/>
  <c r="T143" i="19"/>
  <c r="R143" i="19"/>
  <c r="P143" i="19"/>
  <c r="BI141" i="19"/>
  <c r="BH141" i="19"/>
  <c r="BG141" i="19"/>
  <c r="BF141" i="19"/>
  <c r="T141" i="19"/>
  <c r="R141" i="19"/>
  <c r="P141" i="19"/>
  <c r="BI139" i="19"/>
  <c r="BH139" i="19"/>
  <c r="BG139" i="19"/>
  <c r="BF139" i="19"/>
  <c r="T139" i="19"/>
  <c r="R139" i="19"/>
  <c r="P139" i="19"/>
  <c r="BI137" i="19"/>
  <c r="BH137" i="19"/>
  <c r="BG137" i="19"/>
  <c r="BF137" i="19"/>
  <c r="T137" i="19"/>
  <c r="R137" i="19"/>
  <c r="P137" i="19"/>
  <c r="BI131" i="19"/>
  <c r="BH131" i="19"/>
  <c r="BG131" i="19"/>
  <c r="BF131" i="19"/>
  <c r="T131" i="19"/>
  <c r="R131" i="19"/>
  <c r="P131" i="19"/>
  <c r="BI126" i="19"/>
  <c r="BH126" i="19"/>
  <c r="BG126" i="19"/>
  <c r="BF126" i="19"/>
  <c r="T126" i="19"/>
  <c r="R126" i="19"/>
  <c r="P126" i="19"/>
  <c r="BI123" i="19"/>
  <c r="BH123" i="19"/>
  <c r="BG123" i="19"/>
  <c r="BF123" i="19"/>
  <c r="T123" i="19"/>
  <c r="R123" i="19"/>
  <c r="P123" i="19"/>
  <c r="BI120" i="19"/>
  <c r="BH120" i="19"/>
  <c r="BG120" i="19"/>
  <c r="BF120" i="19"/>
  <c r="T120" i="19"/>
  <c r="R120" i="19"/>
  <c r="P120" i="19"/>
  <c r="BI118" i="19"/>
  <c r="BH118" i="19"/>
  <c r="BG118" i="19"/>
  <c r="BF118" i="19"/>
  <c r="T118" i="19"/>
  <c r="R118" i="19"/>
  <c r="P118" i="19"/>
  <c r="BI115" i="19"/>
  <c r="BH115" i="19"/>
  <c r="BG115" i="19"/>
  <c r="BF115" i="19"/>
  <c r="T115" i="19"/>
  <c r="R115" i="19"/>
  <c r="P115" i="19"/>
  <c r="BI113" i="19"/>
  <c r="BH113" i="19"/>
  <c r="BG113" i="19"/>
  <c r="BF113" i="19"/>
  <c r="T113" i="19"/>
  <c r="R113" i="19"/>
  <c r="P113" i="19"/>
  <c r="BI110" i="19"/>
  <c r="BH110" i="19"/>
  <c r="BG110" i="19"/>
  <c r="BF110" i="19"/>
  <c r="T110" i="19"/>
  <c r="R110" i="19"/>
  <c r="P110" i="19"/>
  <c r="BI106" i="19"/>
  <c r="BH106" i="19"/>
  <c r="BG106" i="19"/>
  <c r="BF106" i="19"/>
  <c r="T106" i="19"/>
  <c r="R106" i="19"/>
  <c r="P106" i="19"/>
  <c r="BI103" i="19"/>
  <c r="BH103" i="19"/>
  <c r="BG103" i="19"/>
  <c r="BF103" i="19"/>
  <c r="T103" i="19"/>
  <c r="R103" i="19"/>
  <c r="P103" i="19"/>
  <c r="J97" i="19"/>
  <c r="J96" i="19"/>
  <c r="F96" i="19"/>
  <c r="F94" i="19"/>
  <c r="E92" i="19"/>
  <c r="J59" i="19"/>
  <c r="J58" i="19"/>
  <c r="F58" i="19"/>
  <c r="F56" i="19"/>
  <c r="E54" i="19"/>
  <c r="J20" i="19"/>
  <c r="E20" i="19"/>
  <c r="F59" i="19" s="1"/>
  <c r="J19" i="19"/>
  <c r="J14" i="19"/>
  <c r="J94" i="19" s="1"/>
  <c r="E7" i="19"/>
  <c r="E88" i="19" s="1"/>
  <c r="J39" i="18"/>
  <c r="J38" i="18"/>
  <c r="AY73" i="1" s="1"/>
  <c r="J37" i="18"/>
  <c r="AX73" i="1"/>
  <c r="BI226" i="18"/>
  <c r="BH226" i="18"/>
  <c r="BG226" i="18"/>
  <c r="BF226" i="18"/>
  <c r="T226" i="18"/>
  <c r="R226" i="18"/>
  <c r="P226" i="18"/>
  <c r="BI224" i="18"/>
  <c r="BH224" i="18"/>
  <c r="BG224" i="18"/>
  <c r="BF224" i="18"/>
  <c r="T224" i="18"/>
  <c r="R224" i="18"/>
  <c r="P224" i="18"/>
  <c r="BI221" i="18"/>
  <c r="BH221" i="18"/>
  <c r="BG221" i="18"/>
  <c r="BF221" i="18"/>
  <c r="T221" i="18"/>
  <c r="R221" i="18"/>
  <c r="P221" i="18"/>
  <c r="BI219" i="18"/>
  <c r="BH219" i="18"/>
  <c r="BG219" i="18"/>
  <c r="BF219" i="18"/>
  <c r="T219" i="18"/>
  <c r="R219" i="18"/>
  <c r="P219" i="18"/>
  <c r="BI216" i="18"/>
  <c r="BH216" i="18"/>
  <c r="BG216" i="18"/>
  <c r="BF216" i="18"/>
  <c r="T216" i="18"/>
  <c r="R216" i="18"/>
  <c r="P216" i="18"/>
  <c r="BI214" i="18"/>
  <c r="BH214" i="18"/>
  <c r="BG214" i="18"/>
  <c r="BF214" i="18"/>
  <c r="T214" i="18"/>
  <c r="R214" i="18"/>
  <c r="P214" i="18"/>
  <c r="BI212" i="18"/>
  <c r="BH212" i="18"/>
  <c r="BG212" i="18"/>
  <c r="BF212" i="18"/>
  <c r="T212" i="18"/>
  <c r="R212" i="18"/>
  <c r="P212" i="18"/>
  <c r="BI210" i="18"/>
  <c r="BH210" i="18"/>
  <c r="BG210" i="18"/>
  <c r="BF210" i="18"/>
  <c r="T210" i="18"/>
  <c r="R210" i="18"/>
  <c r="P210" i="18"/>
  <c r="BI204" i="18"/>
  <c r="BH204" i="18"/>
  <c r="BG204" i="18"/>
  <c r="BF204" i="18"/>
  <c r="T204" i="18"/>
  <c r="R204" i="18"/>
  <c r="P204" i="18"/>
  <c r="BI202" i="18"/>
  <c r="BH202" i="18"/>
  <c r="BG202" i="18"/>
  <c r="BF202" i="18"/>
  <c r="T202" i="18"/>
  <c r="R202" i="18"/>
  <c r="P202" i="18"/>
  <c r="BI199" i="18"/>
  <c r="BH199" i="18"/>
  <c r="BG199" i="18"/>
  <c r="BF199" i="18"/>
  <c r="T199" i="18"/>
  <c r="R199" i="18"/>
  <c r="P199" i="18"/>
  <c r="BI197" i="18"/>
  <c r="BH197" i="18"/>
  <c r="BG197" i="18"/>
  <c r="BF197" i="18"/>
  <c r="T197" i="18"/>
  <c r="R197" i="18"/>
  <c r="P197" i="18"/>
  <c r="BI195" i="18"/>
  <c r="BH195" i="18"/>
  <c r="BG195" i="18"/>
  <c r="BF195" i="18"/>
  <c r="T195" i="18"/>
  <c r="R195" i="18"/>
  <c r="P195" i="18"/>
  <c r="BI192" i="18"/>
  <c r="BH192" i="18"/>
  <c r="BG192" i="18"/>
  <c r="BF192" i="18"/>
  <c r="T192" i="18"/>
  <c r="R192" i="18"/>
  <c r="P192" i="18"/>
  <c r="BI190" i="18"/>
  <c r="BH190" i="18"/>
  <c r="BG190" i="18"/>
  <c r="BF190" i="18"/>
  <c r="T190" i="18"/>
  <c r="R190" i="18"/>
  <c r="P190" i="18"/>
  <c r="BI188" i="18"/>
  <c r="BH188" i="18"/>
  <c r="BG188" i="18"/>
  <c r="BF188" i="18"/>
  <c r="T188" i="18"/>
  <c r="R188" i="18"/>
  <c r="P188" i="18"/>
  <c r="BI186" i="18"/>
  <c r="BH186" i="18"/>
  <c r="BG186" i="18"/>
  <c r="BF186" i="18"/>
  <c r="T186" i="18"/>
  <c r="R186" i="18"/>
  <c r="P186" i="18"/>
  <c r="BI184" i="18"/>
  <c r="BH184" i="18"/>
  <c r="BG184" i="18"/>
  <c r="BF184" i="18"/>
  <c r="T184" i="18"/>
  <c r="R184" i="18"/>
  <c r="P184" i="18"/>
  <c r="BI182" i="18"/>
  <c r="BH182" i="18"/>
  <c r="BG182" i="18"/>
  <c r="BF182" i="18"/>
  <c r="T182" i="18"/>
  <c r="R182" i="18"/>
  <c r="P182" i="18"/>
  <c r="BI179" i="18"/>
  <c r="BH179" i="18"/>
  <c r="BG179" i="18"/>
  <c r="BF179" i="18"/>
  <c r="T179" i="18"/>
  <c r="T178" i="18" s="1"/>
  <c r="R179" i="18"/>
  <c r="R178" i="18"/>
  <c r="P179" i="18"/>
  <c r="P178" i="18" s="1"/>
  <c r="BI176" i="18"/>
  <c r="BH176" i="18"/>
  <c r="BG176" i="18"/>
  <c r="BF176" i="18"/>
  <c r="T176" i="18"/>
  <c r="R176" i="18"/>
  <c r="P176" i="18"/>
  <c r="BI175" i="18"/>
  <c r="BH175" i="18"/>
  <c r="BG175" i="18"/>
  <c r="BF175" i="18"/>
  <c r="T175" i="18"/>
  <c r="R175" i="18"/>
  <c r="P175" i="18"/>
  <c r="BI174" i="18"/>
  <c r="BH174" i="18"/>
  <c r="BG174" i="18"/>
  <c r="BF174" i="18"/>
  <c r="T174" i="18"/>
  <c r="R174" i="18"/>
  <c r="P174" i="18"/>
  <c r="BI172" i="18"/>
  <c r="BH172" i="18"/>
  <c r="BG172" i="18"/>
  <c r="BF172" i="18"/>
  <c r="T172" i="18"/>
  <c r="R172" i="18"/>
  <c r="P172" i="18"/>
  <c r="BI169" i="18"/>
  <c r="BH169" i="18"/>
  <c r="BG169" i="18"/>
  <c r="BF169" i="18"/>
  <c r="T169" i="18"/>
  <c r="R169" i="18"/>
  <c r="P169" i="18"/>
  <c r="BI167" i="18"/>
  <c r="BH167" i="18"/>
  <c r="BG167" i="18"/>
  <c r="BF167" i="18"/>
  <c r="T167" i="18"/>
  <c r="R167" i="18"/>
  <c r="P167" i="18"/>
  <c r="BI164" i="18"/>
  <c r="BH164" i="18"/>
  <c r="BG164" i="18"/>
  <c r="BF164" i="18"/>
  <c r="T164" i="18"/>
  <c r="R164" i="18"/>
  <c r="P164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49" i="18"/>
  <c r="BH149" i="18"/>
  <c r="BG149" i="18"/>
  <c r="BF149" i="18"/>
  <c r="T149" i="18"/>
  <c r="T148" i="18"/>
  <c r="R149" i="18"/>
  <c r="R148" i="18" s="1"/>
  <c r="P149" i="18"/>
  <c r="P148" i="18"/>
  <c r="BI146" i="18"/>
  <c r="BH146" i="18"/>
  <c r="BG146" i="18"/>
  <c r="BF146" i="18"/>
  <c r="T146" i="18"/>
  <c r="R146" i="18"/>
  <c r="P146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39" i="18"/>
  <c r="BH139" i="18"/>
  <c r="BG139" i="18"/>
  <c r="BF139" i="18"/>
  <c r="T139" i="18"/>
  <c r="R139" i="18"/>
  <c r="P139" i="18"/>
  <c r="BI137" i="18"/>
  <c r="BH137" i="18"/>
  <c r="BG137" i="18"/>
  <c r="BF137" i="18"/>
  <c r="T137" i="18"/>
  <c r="R137" i="18"/>
  <c r="P137" i="18"/>
  <c r="BI131" i="18"/>
  <c r="BH131" i="18"/>
  <c r="BG131" i="18"/>
  <c r="BF131" i="18"/>
  <c r="T131" i="18"/>
  <c r="R131" i="18"/>
  <c r="P131" i="18"/>
  <c r="BI126" i="18"/>
  <c r="BH126" i="18"/>
  <c r="BG126" i="18"/>
  <c r="BF126" i="18"/>
  <c r="T126" i="18"/>
  <c r="R126" i="18"/>
  <c r="P126" i="18"/>
  <c r="BI123" i="18"/>
  <c r="BH123" i="18"/>
  <c r="BG123" i="18"/>
  <c r="BF123" i="18"/>
  <c r="T123" i="18"/>
  <c r="R123" i="18"/>
  <c r="P123" i="18"/>
  <c r="BI120" i="18"/>
  <c r="BH120" i="18"/>
  <c r="BG120" i="18"/>
  <c r="BF120" i="18"/>
  <c r="T120" i="18"/>
  <c r="R120" i="18"/>
  <c r="P120" i="18"/>
  <c r="BI118" i="18"/>
  <c r="BH118" i="18"/>
  <c r="BG118" i="18"/>
  <c r="BF118" i="18"/>
  <c r="T118" i="18"/>
  <c r="R118" i="18"/>
  <c r="P118" i="18"/>
  <c r="BI115" i="18"/>
  <c r="BH115" i="18"/>
  <c r="BG115" i="18"/>
  <c r="BF115" i="18"/>
  <c r="T115" i="18"/>
  <c r="R115" i="18"/>
  <c r="P115" i="18"/>
  <c r="BI113" i="18"/>
  <c r="BH113" i="18"/>
  <c r="BG113" i="18"/>
  <c r="BF113" i="18"/>
  <c r="T113" i="18"/>
  <c r="R113" i="18"/>
  <c r="P113" i="18"/>
  <c r="BI110" i="18"/>
  <c r="BH110" i="18"/>
  <c r="BG110" i="18"/>
  <c r="BF110" i="18"/>
  <c r="T110" i="18"/>
  <c r="R110" i="18"/>
  <c r="P110" i="18"/>
  <c r="BI106" i="18"/>
  <c r="BH106" i="18"/>
  <c r="BG106" i="18"/>
  <c r="BF106" i="18"/>
  <c r="T106" i="18"/>
  <c r="R106" i="18"/>
  <c r="P106" i="18"/>
  <c r="BI103" i="18"/>
  <c r="BH103" i="18"/>
  <c r="BG103" i="18"/>
  <c r="BF103" i="18"/>
  <c r="T103" i="18"/>
  <c r="R103" i="18"/>
  <c r="P103" i="18"/>
  <c r="J97" i="18"/>
  <c r="J96" i="18"/>
  <c r="F96" i="18"/>
  <c r="F94" i="18"/>
  <c r="E92" i="18"/>
  <c r="J59" i="18"/>
  <c r="J58" i="18"/>
  <c r="F58" i="18"/>
  <c r="F56" i="18"/>
  <c r="E54" i="18"/>
  <c r="J20" i="18"/>
  <c r="E20" i="18"/>
  <c r="F97" i="18" s="1"/>
  <c r="J19" i="18"/>
  <c r="J14" i="18"/>
  <c r="J94" i="18" s="1"/>
  <c r="E7" i="18"/>
  <c r="E50" i="18" s="1"/>
  <c r="J39" i="17"/>
  <c r="J38" i="17"/>
  <c r="AY72" i="1" s="1"/>
  <c r="J37" i="17"/>
  <c r="AX72" i="1"/>
  <c r="BI227" i="17"/>
  <c r="BH227" i="17"/>
  <c r="BG227" i="17"/>
  <c r="BF227" i="17"/>
  <c r="T227" i="17"/>
  <c r="R227" i="17"/>
  <c r="P227" i="17"/>
  <c r="BI225" i="17"/>
  <c r="BH225" i="17"/>
  <c r="BG225" i="17"/>
  <c r="BF225" i="17"/>
  <c r="T225" i="17"/>
  <c r="R225" i="17"/>
  <c r="P225" i="17"/>
  <c r="BI222" i="17"/>
  <c r="BH222" i="17"/>
  <c r="BG222" i="17"/>
  <c r="BF222" i="17"/>
  <c r="T222" i="17"/>
  <c r="R222" i="17"/>
  <c r="P222" i="17"/>
  <c r="BI220" i="17"/>
  <c r="BH220" i="17"/>
  <c r="BG220" i="17"/>
  <c r="BF220" i="17"/>
  <c r="T220" i="17"/>
  <c r="R220" i="17"/>
  <c r="P220" i="17"/>
  <c r="BI217" i="17"/>
  <c r="BH217" i="17"/>
  <c r="BG217" i="17"/>
  <c r="BF217" i="17"/>
  <c r="T217" i="17"/>
  <c r="R217" i="17"/>
  <c r="P217" i="17"/>
  <c r="BI215" i="17"/>
  <c r="BH215" i="17"/>
  <c r="BG215" i="17"/>
  <c r="BF215" i="17"/>
  <c r="T215" i="17"/>
  <c r="R215" i="17"/>
  <c r="P215" i="17"/>
  <c r="BI213" i="17"/>
  <c r="BH213" i="17"/>
  <c r="BG213" i="17"/>
  <c r="BF213" i="17"/>
  <c r="T213" i="17"/>
  <c r="R213" i="17"/>
  <c r="P213" i="17"/>
  <c r="BI211" i="17"/>
  <c r="BH211" i="17"/>
  <c r="BG211" i="17"/>
  <c r="BF211" i="17"/>
  <c r="T211" i="17"/>
  <c r="R211" i="17"/>
  <c r="P211" i="17"/>
  <c r="BI205" i="17"/>
  <c r="BH205" i="17"/>
  <c r="BG205" i="17"/>
  <c r="BF205" i="17"/>
  <c r="T205" i="17"/>
  <c r="R205" i="17"/>
  <c r="P205" i="17"/>
  <c r="BI203" i="17"/>
  <c r="BH203" i="17"/>
  <c r="BG203" i="17"/>
  <c r="BF203" i="17"/>
  <c r="T203" i="17"/>
  <c r="R203" i="17"/>
  <c r="P203" i="17"/>
  <c r="BI200" i="17"/>
  <c r="BH200" i="17"/>
  <c r="BG200" i="17"/>
  <c r="BF200" i="17"/>
  <c r="T200" i="17"/>
  <c r="R200" i="17"/>
  <c r="P200" i="17"/>
  <c r="BI198" i="17"/>
  <c r="BH198" i="17"/>
  <c r="BG198" i="17"/>
  <c r="BF198" i="17"/>
  <c r="T198" i="17"/>
  <c r="R198" i="17"/>
  <c r="P198" i="17"/>
  <c r="BI196" i="17"/>
  <c r="BH196" i="17"/>
  <c r="BG196" i="17"/>
  <c r="BF196" i="17"/>
  <c r="T196" i="17"/>
  <c r="R196" i="17"/>
  <c r="P196" i="17"/>
  <c r="BI193" i="17"/>
  <c r="BH193" i="17"/>
  <c r="BG193" i="17"/>
  <c r="BF193" i="17"/>
  <c r="T193" i="17"/>
  <c r="R193" i="17"/>
  <c r="P193" i="17"/>
  <c r="BI191" i="17"/>
  <c r="BH191" i="17"/>
  <c r="BG191" i="17"/>
  <c r="BF191" i="17"/>
  <c r="T191" i="17"/>
  <c r="R191" i="17"/>
  <c r="P191" i="17"/>
  <c r="BI189" i="17"/>
  <c r="BH189" i="17"/>
  <c r="BG189" i="17"/>
  <c r="BF189" i="17"/>
  <c r="T189" i="17"/>
  <c r="R189" i="17"/>
  <c r="P189" i="17"/>
  <c r="BI187" i="17"/>
  <c r="BH187" i="17"/>
  <c r="BG187" i="17"/>
  <c r="BF187" i="17"/>
  <c r="T187" i="17"/>
  <c r="R187" i="17"/>
  <c r="P187" i="17"/>
  <c r="BI185" i="17"/>
  <c r="BH185" i="17"/>
  <c r="BG185" i="17"/>
  <c r="BF185" i="17"/>
  <c r="T185" i="17"/>
  <c r="R185" i="17"/>
  <c r="P185" i="17"/>
  <c r="BI183" i="17"/>
  <c r="BH183" i="17"/>
  <c r="BG183" i="17"/>
  <c r="BF183" i="17"/>
  <c r="T183" i="17"/>
  <c r="R183" i="17"/>
  <c r="P183" i="17"/>
  <c r="BI180" i="17"/>
  <c r="BH180" i="17"/>
  <c r="BG180" i="17"/>
  <c r="BF180" i="17"/>
  <c r="T180" i="17"/>
  <c r="T179" i="17" s="1"/>
  <c r="R180" i="17"/>
  <c r="R179" i="17" s="1"/>
  <c r="P180" i="17"/>
  <c r="P179" i="17"/>
  <c r="BI177" i="17"/>
  <c r="BH177" i="17"/>
  <c r="BG177" i="17"/>
  <c r="BF177" i="17"/>
  <c r="T177" i="17"/>
  <c r="R177" i="17"/>
  <c r="P177" i="17"/>
  <c r="BI176" i="17"/>
  <c r="BH176" i="17"/>
  <c r="BG176" i="17"/>
  <c r="BF176" i="17"/>
  <c r="T176" i="17"/>
  <c r="R176" i="17"/>
  <c r="P176" i="17"/>
  <c r="BI175" i="17"/>
  <c r="BH175" i="17"/>
  <c r="BG175" i="17"/>
  <c r="BF175" i="17"/>
  <c r="T175" i="17"/>
  <c r="R175" i="17"/>
  <c r="P175" i="17"/>
  <c r="BI173" i="17"/>
  <c r="BH173" i="17"/>
  <c r="BG173" i="17"/>
  <c r="BF173" i="17"/>
  <c r="T173" i="17"/>
  <c r="R173" i="17"/>
  <c r="P173" i="17"/>
  <c r="BI170" i="17"/>
  <c r="BH170" i="17"/>
  <c r="BG170" i="17"/>
  <c r="BF170" i="17"/>
  <c r="T170" i="17"/>
  <c r="R170" i="17"/>
  <c r="P170" i="17"/>
  <c r="BI168" i="17"/>
  <c r="BH168" i="17"/>
  <c r="BG168" i="17"/>
  <c r="BF168" i="17"/>
  <c r="T168" i="17"/>
  <c r="R168" i="17"/>
  <c r="P168" i="17"/>
  <c r="BI166" i="17"/>
  <c r="BH166" i="17"/>
  <c r="BG166" i="17"/>
  <c r="BF166" i="17"/>
  <c r="T166" i="17"/>
  <c r="R166" i="17"/>
  <c r="P166" i="17"/>
  <c r="BI164" i="17"/>
  <c r="BH164" i="17"/>
  <c r="BG164" i="17"/>
  <c r="BF164" i="17"/>
  <c r="T164" i="17"/>
  <c r="R164" i="17"/>
  <c r="P164" i="17"/>
  <c r="BI162" i="17"/>
  <c r="BH162" i="17"/>
  <c r="BG162" i="17"/>
  <c r="BF162" i="17"/>
  <c r="T162" i="17"/>
  <c r="R162" i="17"/>
  <c r="P162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6" i="17"/>
  <c r="BH156" i="17"/>
  <c r="BG156" i="17"/>
  <c r="BF156" i="17"/>
  <c r="T156" i="17"/>
  <c r="R156" i="17"/>
  <c r="P156" i="17"/>
  <c r="BI155" i="17"/>
  <c r="BH155" i="17"/>
  <c r="BG155" i="17"/>
  <c r="BF155" i="17"/>
  <c r="T155" i="17"/>
  <c r="R155" i="17"/>
  <c r="P155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47" i="17"/>
  <c r="BH147" i="17"/>
  <c r="BG147" i="17"/>
  <c r="BF147" i="17"/>
  <c r="T147" i="17"/>
  <c r="T146" i="17"/>
  <c r="R147" i="17"/>
  <c r="R146" i="17" s="1"/>
  <c r="P147" i="17"/>
  <c r="P146" i="17" s="1"/>
  <c r="BI144" i="17"/>
  <c r="BH144" i="17"/>
  <c r="BG144" i="17"/>
  <c r="BF144" i="17"/>
  <c r="T144" i="17"/>
  <c r="R144" i="17"/>
  <c r="P144" i="17"/>
  <c r="BI141" i="17"/>
  <c r="BH141" i="17"/>
  <c r="BG141" i="17"/>
  <c r="BF141" i="17"/>
  <c r="T141" i="17"/>
  <c r="R141" i="17"/>
  <c r="P141" i="17"/>
  <c r="BI139" i="17"/>
  <c r="BH139" i="17"/>
  <c r="BG139" i="17"/>
  <c r="BF139" i="17"/>
  <c r="T139" i="17"/>
  <c r="R139" i="17"/>
  <c r="P139" i="17"/>
  <c r="BI137" i="17"/>
  <c r="BH137" i="17"/>
  <c r="BG137" i="17"/>
  <c r="BF137" i="17"/>
  <c r="T137" i="17"/>
  <c r="R137" i="17"/>
  <c r="P137" i="17"/>
  <c r="BI135" i="17"/>
  <c r="BH135" i="17"/>
  <c r="BG135" i="17"/>
  <c r="BF135" i="17"/>
  <c r="T135" i="17"/>
  <c r="R135" i="17"/>
  <c r="P135" i="17"/>
  <c r="BI129" i="17"/>
  <c r="BH129" i="17"/>
  <c r="BG129" i="17"/>
  <c r="BF129" i="17"/>
  <c r="T129" i="17"/>
  <c r="R129" i="17"/>
  <c r="P129" i="17"/>
  <c r="BI126" i="17"/>
  <c r="BH126" i="17"/>
  <c r="BG126" i="17"/>
  <c r="BF126" i="17"/>
  <c r="T126" i="17"/>
  <c r="R126" i="17"/>
  <c r="P126" i="17"/>
  <c r="BI123" i="17"/>
  <c r="BH123" i="17"/>
  <c r="BG123" i="17"/>
  <c r="BF123" i="17"/>
  <c r="T123" i="17"/>
  <c r="R123" i="17"/>
  <c r="P123" i="17"/>
  <c r="BI120" i="17"/>
  <c r="BH120" i="17"/>
  <c r="BG120" i="17"/>
  <c r="BF120" i="17"/>
  <c r="T120" i="17"/>
  <c r="R120" i="17"/>
  <c r="P120" i="17"/>
  <c r="BI118" i="17"/>
  <c r="BH118" i="17"/>
  <c r="BG118" i="17"/>
  <c r="BF118" i="17"/>
  <c r="T118" i="17"/>
  <c r="R118" i="17"/>
  <c r="P118" i="17"/>
  <c r="BI115" i="17"/>
  <c r="BH115" i="17"/>
  <c r="BG115" i="17"/>
  <c r="BF115" i="17"/>
  <c r="T115" i="17"/>
  <c r="R115" i="17"/>
  <c r="P115" i="17"/>
  <c r="BI113" i="17"/>
  <c r="BH113" i="17"/>
  <c r="BG113" i="17"/>
  <c r="BF113" i="17"/>
  <c r="T113" i="17"/>
  <c r="R113" i="17"/>
  <c r="P113" i="17"/>
  <c r="BI110" i="17"/>
  <c r="BH110" i="17"/>
  <c r="BG110" i="17"/>
  <c r="BF110" i="17"/>
  <c r="T110" i="17"/>
  <c r="R110" i="17"/>
  <c r="P110" i="17"/>
  <c r="BI106" i="17"/>
  <c r="BH106" i="17"/>
  <c r="BG106" i="17"/>
  <c r="BF106" i="17"/>
  <c r="T106" i="17"/>
  <c r="R106" i="17"/>
  <c r="P106" i="17"/>
  <c r="BI103" i="17"/>
  <c r="BH103" i="17"/>
  <c r="BG103" i="17"/>
  <c r="BF103" i="17"/>
  <c r="T103" i="17"/>
  <c r="R103" i="17"/>
  <c r="P103" i="17"/>
  <c r="J97" i="17"/>
  <c r="J96" i="17"/>
  <c r="F96" i="17"/>
  <c r="F94" i="17"/>
  <c r="E92" i="17"/>
  <c r="J59" i="17"/>
  <c r="J58" i="17"/>
  <c r="F58" i="17"/>
  <c r="F56" i="17"/>
  <c r="E54" i="17"/>
  <c r="J20" i="17"/>
  <c r="E20" i="17"/>
  <c r="F59" i="17" s="1"/>
  <c r="J19" i="17"/>
  <c r="J14" i="17"/>
  <c r="J56" i="17" s="1"/>
  <c r="E7" i="17"/>
  <c r="E50" i="17" s="1"/>
  <c r="J39" i="16"/>
  <c r="J38" i="16"/>
  <c r="AY71" i="1" s="1"/>
  <c r="J37" i="16"/>
  <c r="AX71" i="1"/>
  <c r="BI225" i="16"/>
  <c r="BH225" i="16"/>
  <c r="BG225" i="16"/>
  <c r="BF225" i="16"/>
  <c r="T225" i="16"/>
  <c r="R225" i="16"/>
  <c r="P225" i="16"/>
  <c r="BI223" i="16"/>
  <c r="BH223" i="16"/>
  <c r="BG223" i="16"/>
  <c r="BF223" i="16"/>
  <c r="T223" i="16"/>
  <c r="R223" i="16"/>
  <c r="P223" i="16"/>
  <c r="BI220" i="16"/>
  <c r="BH220" i="16"/>
  <c r="BG220" i="16"/>
  <c r="BF220" i="16"/>
  <c r="T220" i="16"/>
  <c r="R220" i="16"/>
  <c r="P220" i="16"/>
  <c r="BI218" i="16"/>
  <c r="BH218" i="16"/>
  <c r="BG218" i="16"/>
  <c r="BF218" i="16"/>
  <c r="T218" i="16"/>
  <c r="R218" i="16"/>
  <c r="P218" i="16"/>
  <c r="BI215" i="16"/>
  <c r="BH215" i="16"/>
  <c r="BG215" i="16"/>
  <c r="BF215" i="16"/>
  <c r="T215" i="16"/>
  <c r="R215" i="16"/>
  <c r="P215" i="16"/>
  <c r="BI213" i="16"/>
  <c r="BH213" i="16"/>
  <c r="BG213" i="16"/>
  <c r="BF213" i="16"/>
  <c r="T213" i="16"/>
  <c r="R213" i="16"/>
  <c r="P213" i="16"/>
  <c r="BI211" i="16"/>
  <c r="BH211" i="16"/>
  <c r="BG211" i="16"/>
  <c r="BF211" i="16"/>
  <c r="T211" i="16"/>
  <c r="R211" i="16"/>
  <c r="P211" i="16"/>
  <c r="BI209" i="16"/>
  <c r="BH209" i="16"/>
  <c r="BG209" i="16"/>
  <c r="BF209" i="16"/>
  <c r="T209" i="16"/>
  <c r="R209" i="16"/>
  <c r="P209" i="16"/>
  <c r="BI204" i="16"/>
  <c r="BH204" i="16"/>
  <c r="BG204" i="16"/>
  <c r="BF204" i="16"/>
  <c r="T204" i="16"/>
  <c r="R204" i="16"/>
  <c r="P204" i="16"/>
  <c r="BI202" i="16"/>
  <c r="BH202" i="16"/>
  <c r="BG202" i="16"/>
  <c r="BF202" i="16"/>
  <c r="T202" i="16"/>
  <c r="R202" i="16"/>
  <c r="P202" i="16"/>
  <c r="BI199" i="16"/>
  <c r="BH199" i="16"/>
  <c r="BG199" i="16"/>
  <c r="BF199" i="16"/>
  <c r="T199" i="16"/>
  <c r="R199" i="16"/>
  <c r="P199" i="16"/>
  <c r="BI197" i="16"/>
  <c r="BH197" i="16"/>
  <c r="BG197" i="16"/>
  <c r="BF197" i="16"/>
  <c r="T197" i="16"/>
  <c r="R197" i="16"/>
  <c r="P197" i="16"/>
  <c r="BI195" i="16"/>
  <c r="BH195" i="16"/>
  <c r="BG195" i="16"/>
  <c r="BF195" i="16"/>
  <c r="T195" i="16"/>
  <c r="R195" i="16"/>
  <c r="P195" i="16"/>
  <c r="BI192" i="16"/>
  <c r="BH192" i="16"/>
  <c r="BG192" i="16"/>
  <c r="BF192" i="16"/>
  <c r="T192" i="16"/>
  <c r="R192" i="16"/>
  <c r="P192" i="16"/>
  <c r="BI190" i="16"/>
  <c r="BH190" i="16"/>
  <c r="BG190" i="16"/>
  <c r="BF190" i="16"/>
  <c r="T190" i="16"/>
  <c r="R190" i="16"/>
  <c r="P190" i="16"/>
  <c r="BI188" i="16"/>
  <c r="BH188" i="16"/>
  <c r="BG188" i="16"/>
  <c r="BF188" i="16"/>
  <c r="T188" i="16"/>
  <c r="R188" i="16"/>
  <c r="P188" i="16"/>
  <c r="BI186" i="16"/>
  <c r="BH186" i="16"/>
  <c r="BG186" i="16"/>
  <c r="BF186" i="16"/>
  <c r="T186" i="16"/>
  <c r="R186" i="16"/>
  <c r="P186" i="16"/>
  <c r="BI184" i="16"/>
  <c r="BH184" i="16"/>
  <c r="BG184" i="16"/>
  <c r="BF184" i="16"/>
  <c r="T184" i="16"/>
  <c r="R184" i="16"/>
  <c r="P184" i="16"/>
  <c r="BI182" i="16"/>
  <c r="BH182" i="16"/>
  <c r="BG182" i="16"/>
  <c r="BF182" i="16"/>
  <c r="T182" i="16"/>
  <c r="R182" i="16"/>
  <c r="P182" i="16"/>
  <c r="BI179" i="16"/>
  <c r="BH179" i="16"/>
  <c r="BG179" i="16"/>
  <c r="BF179" i="16"/>
  <c r="T179" i="16"/>
  <c r="T178" i="16" s="1"/>
  <c r="R179" i="16"/>
  <c r="R178" i="16"/>
  <c r="P179" i="16"/>
  <c r="P178" i="16" s="1"/>
  <c r="BI176" i="16"/>
  <c r="BH176" i="16"/>
  <c r="BG176" i="16"/>
  <c r="BF176" i="16"/>
  <c r="T176" i="16"/>
  <c r="R176" i="16"/>
  <c r="P176" i="16"/>
  <c r="BI175" i="16"/>
  <c r="BH175" i="16"/>
  <c r="BG175" i="16"/>
  <c r="BF175" i="16"/>
  <c r="T175" i="16"/>
  <c r="R175" i="16"/>
  <c r="P175" i="16"/>
  <c r="BI174" i="16"/>
  <c r="BH174" i="16"/>
  <c r="BG174" i="16"/>
  <c r="BF174" i="16"/>
  <c r="T174" i="16"/>
  <c r="R174" i="16"/>
  <c r="P174" i="16"/>
  <c r="BI172" i="16"/>
  <c r="BH172" i="16"/>
  <c r="BG172" i="16"/>
  <c r="BF172" i="16"/>
  <c r="T172" i="16"/>
  <c r="R172" i="16"/>
  <c r="P172" i="16"/>
  <c r="BI169" i="16"/>
  <c r="BH169" i="16"/>
  <c r="BG169" i="16"/>
  <c r="BF169" i="16"/>
  <c r="T169" i="16"/>
  <c r="R169" i="16"/>
  <c r="P169" i="16"/>
  <c r="BI167" i="16"/>
  <c r="BH167" i="16"/>
  <c r="BG167" i="16"/>
  <c r="BF167" i="16"/>
  <c r="T167" i="16"/>
  <c r="R167" i="16"/>
  <c r="P167" i="16"/>
  <c r="BI165" i="16"/>
  <c r="BH165" i="16"/>
  <c r="BG165" i="16"/>
  <c r="BF165" i="16"/>
  <c r="T165" i="16"/>
  <c r="R165" i="16"/>
  <c r="P165" i="16"/>
  <c r="BI163" i="16"/>
  <c r="BH163" i="16"/>
  <c r="BG163" i="16"/>
  <c r="BF163" i="16"/>
  <c r="T163" i="16"/>
  <c r="R163" i="16"/>
  <c r="P163" i="16"/>
  <c r="BI161" i="16"/>
  <c r="BH161" i="16"/>
  <c r="BG161" i="16"/>
  <c r="BF161" i="16"/>
  <c r="T161" i="16"/>
  <c r="R161" i="16"/>
  <c r="P161" i="16"/>
  <c r="BI159" i="16"/>
  <c r="BH159" i="16"/>
  <c r="BG159" i="16"/>
  <c r="BF159" i="16"/>
  <c r="T159" i="16"/>
  <c r="R159" i="16"/>
  <c r="P159" i="16"/>
  <c r="BI158" i="16"/>
  <c r="BH158" i="16"/>
  <c r="BG158" i="16"/>
  <c r="BF158" i="16"/>
  <c r="T158" i="16"/>
  <c r="R158" i="16"/>
  <c r="P158" i="16"/>
  <c r="BI157" i="16"/>
  <c r="BH157" i="16"/>
  <c r="BG157" i="16"/>
  <c r="BF157" i="16"/>
  <c r="T157" i="16"/>
  <c r="R157" i="16"/>
  <c r="P157" i="16"/>
  <c r="BI155" i="16"/>
  <c r="BH155" i="16"/>
  <c r="BG155" i="16"/>
  <c r="BF155" i="16"/>
  <c r="T155" i="16"/>
  <c r="R155" i="16"/>
  <c r="P155" i="16"/>
  <c r="BI154" i="16"/>
  <c r="BH154" i="16"/>
  <c r="BG154" i="16"/>
  <c r="BF154" i="16"/>
  <c r="T154" i="16"/>
  <c r="R154" i="16"/>
  <c r="P154" i="16"/>
  <c r="BI153" i="16"/>
  <c r="BH153" i="16"/>
  <c r="BG153" i="16"/>
  <c r="BF153" i="16"/>
  <c r="T153" i="16"/>
  <c r="R153" i="16"/>
  <c r="P153" i="16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6" i="16"/>
  <c r="BH146" i="16"/>
  <c r="BG146" i="16"/>
  <c r="BF146" i="16"/>
  <c r="T146" i="16"/>
  <c r="T145" i="16" s="1"/>
  <c r="R146" i="16"/>
  <c r="R145" i="16"/>
  <c r="P146" i="16"/>
  <c r="P145" i="16" s="1"/>
  <c r="BI143" i="16"/>
  <c r="BH143" i="16"/>
  <c r="BG143" i="16"/>
  <c r="BF143" i="16"/>
  <c r="T143" i="16"/>
  <c r="R143" i="16"/>
  <c r="P143" i="16"/>
  <c r="BI140" i="16"/>
  <c r="BH140" i="16"/>
  <c r="BG140" i="16"/>
  <c r="BF140" i="16"/>
  <c r="T140" i="16"/>
  <c r="R140" i="16"/>
  <c r="P140" i="16"/>
  <c r="BI138" i="16"/>
  <c r="BH138" i="16"/>
  <c r="BG138" i="16"/>
  <c r="BF138" i="16"/>
  <c r="T138" i="16"/>
  <c r="R138" i="16"/>
  <c r="P138" i="16"/>
  <c r="BI136" i="16"/>
  <c r="BH136" i="16"/>
  <c r="BG136" i="16"/>
  <c r="BF136" i="16"/>
  <c r="T136" i="16"/>
  <c r="R136" i="16"/>
  <c r="P136" i="16"/>
  <c r="BI134" i="16"/>
  <c r="BH134" i="16"/>
  <c r="BG134" i="16"/>
  <c r="BF134" i="16"/>
  <c r="T134" i="16"/>
  <c r="R134" i="16"/>
  <c r="P134" i="16"/>
  <c r="BI129" i="16"/>
  <c r="BH129" i="16"/>
  <c r="BG129" i="16"/>
  <c r="BF129" i="16"/>
  <c r="T129" i="16"/>
  <c r="R129" i="16"/>
  <c r="P129" i="16"/>
  <c r="BI126" i="16"/>
  <c r="BH126" i="16"/>
  <c r="BG126" i="16"/>
  <c r="BF126" i="16"/>
  <c r="T126" i="16"/>
  <c r="R126" i="16"/>
  <c r="P126" i="16"/>
  <c r="BI123" i="16"/>
  <c r="BH123" i="16"/>
  <c r="BG123" i="16"/>
  <c r="BF123" i="16"/>
  <c r="T123" i="16"/>
  <c r="R123" i="16"/>
  <c r="P123" i="16"/>
  <c r="BI120" i="16"/>
  <c r="BH120" i="16"/>
  <c r="BG120" i="16"/>
  <c r="BF120" i="16"/>
  <c r="T120" i="16"/>
  <c r="R120" i="16"/>
  <c r="P120" i="16"/>
  <c r="BI118" i="16"/>
  <c r="BH118" i="16"/>
  <c r="BG118" i="16"/>
  <c r="BF118" i="16"/>
  <c r="T118" i="16"/>
  <c r="R118" i="16"/>
  <c r="P118" i="16"/>
  <c r="BI115" i="16"/>
  <c r="BH115" i="16"/>
  <c r="BG115" i="16"/>
  <c r="BF115" i="16"/>
  <c r="T115" i="16"/>
  <c r="R115" i="16"/>
  <c r="P115" i="16"/>
  <c r="BI113" i="16"/>
  <c r="BH113" i="16"/>
  <c r="BG113" i="16"/>
  <c r="BF113" i="16"/>
  <c r="T113" i="16"/>
  <c r="R113" i="16"/>
  <c r="P113" i="16"/>
  <c r="BI110" i="16"/>
  <c r="BH110" i="16"/>
  <c r="BG110" i="16"/>
  <c r="BF110" i="16"/>
  <c r="T110" i="16"/>
  <c r="R110" i="16"/>
  <c r="P110" i="16"/>
  <c r="BI106" i="16"/>
  <c r="BH106" i="16"/>
  <c r="BG106" i="16"/>
  <c r="BF106" i="16"/>
  <c r="T106" i="16"/>
  <c r="R106" i="16"/>
  <c r="P106" i="16"/>
  <c r="BI103" i="16"/>
  <c r="BH103" i="16"/>
  <c r="BG103" i="16"/>
  <c r="BF103" i="16"/>
  <c r="T103" i="16"/>
  <c r="R103" i="16"/>
  <c r="P103" i="16"/>
  <c r="J97" i="16"/>
  <c r="J96" i="16"/>
  <c r="F96" i="16"/>
  <c r="F94" i="16"/>
  <c r="E92" i="16"/>
  <c r="J59" i="16"/>
  <c r="J58" i="16"/>
  <c r="F58" i="16"/>
  <c r="F56" i="16"/>
  <c r="E54" i="16"/>
  <c r="J20" i="16"/>
  <c r="E20" i="16"/>
  <c r="F97" i="16"/>
  <c r="J19" i="16"/>
  <c r="J14" i="16"/>
  <c r="J94" i="16" s="1"/>
  <c r="E7" i="16"/>
  <c r="E88" i="16"/>
  <c r="J39" i="15"/>
  <c r="J38" i="15"/>
  <c r="AY70" i="1"/>
  <c r="J37" i="15"/>
  <c r="AX70" i="1" s="1"/>
  <c r="BI231" i="15"/>
  <c r="BH231" i="15"/>
  <c r="BG231" i="15"/>
  <c r="BF231" i="15"/>
  <c r="T231" i="15"/>
  <c r="R231" i="15"/>
  <c r="P231" i="15"/>
  <c r="BI229" i="15"/>
  <c r="BH229" i="15"/>
  <c r="BG229" i="15"/>
  <c r="BF229" i="15"/>
  <c r="T229" i="15"/>
  <c r="R229" i="15"/>
  <c r="P229" i="15"/>
  <c r="BI226" i="15"/>
  <c r="BH226" i="15"/>
  <c r="BG226" i="15"/>
  <c r="BF226" i="15"/>
  <c r="T226" i="15"/>
  <c r="R226" i="15"/>
  <c r="P226" i="15"/>
  <c r="BI224" i="15"/>
  <c r="BH224" i="15"/>
  <c r="BG224" i="15"/>
  <c r="BF224" i="15"/>
  <c r="T224" i="15"/>
  <c r="R224" i="15"/>
  <c r="P224" i="15"/>
  <c r="BI221" i="15"/>
  <c r="BH221" i="15"/>
  <c r="BG221" i="15"/>
  <c r="BF221" i="15"/>
  <c r="T221" i="15"/>
  <c r="R221" i="15"/>
  <c r="P221" i="15"/>
  <c r="BI219" i="15"/>
  <c r="BH219" i="15"/>
  <c r="BG219" i="15"/>
  <c r="BF219" i="15"/>
  <c r="T219" i="15"/>
  <c r="R219" i="15"/>
  <c r="P219" i="15"/>
  <c r="BI217" i="15"/>
  <c r="BH217" i="15"/>
  <c r="BG217" i="15"/>
  <c r="BF217" i="15"/>
  <c r="T217" i="15"/>
  <c r="R217" i="15"/>
  <c r="P217" i="15"/>
  <c r="BI215" i="15"/>
  <c r="BH215" i="15"/>
  <c r="BG215" i="15"/>
  <c r="BF215" i="15"/>
  <c r="T215" i="15"/>
  <c r="R215" i="15"/>
  <c r="P215" i="15"/>
  <c r="BI209" i="15"/>
  <c r="BH209" i="15"/>
  <c r="BG209" i="15"/>
  <c r="BF209" i="15"/>
  <c r="T209" i="15"/>
  <c r="R209" i="15"/>
  <c r="P209" i="15"/>
  <c r="BI207" i="15"/>
  <c r="BH207" i="15"/>
  <c r="BG207" i="15"/>
  <c r="BF207" i="15"/>
  <c r="T207" i="15"/>
  <c r="R207" i="15"/>
  <c r="P207" i="15"/>
  <c r="BI204" i="15"/>
  <c r="BH204" i="15"/>
  <c r="BG204" i="15"/>
  <c r="BF204" i="15"/>
  <c r="T204" i="15"/>
  <c r="R204" i="15"/>
  <c r="P204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7" i="15"/>
  <c r="BH197" i="15"/>
  <c r="BG197" i="15"/>
  <c r="BF197" i="15"/>
  <c r="T197" i="15"/>
  <c r="R197" i="15"/>
  <c r="P197" i="15"/>
  <c r="BI195" i="15"/>
  <c r="BH195" i="15"/>
  <c r="BG195" i="15"/>
  <c r="BF195" i="15"/>
  <c r="T195" i="15"/>
  <c r="R195" i="15"/>
  <c r="P195" i="15"/>
  <c r="BI193" i="15"/>
  <c r="BH193" i="15"/>
  <c r="BG193" i="15"/>
  <c r="BF193" i="15"/>
  <c r="T193" i="15"/>
  <c r="R193" i="15"/>
  <c r="P193" i="15"/>
  <c r="BI191" i="15"/>
  <c r="BH191" i="15"/>
  <c r="BG191" i="15"/>
  <c r="BF191" i="15"/>
  <c r="T191" i="15"/>
  <c r="R191" i="15"/>
  <c r="P191" i="15"/>
  <c r="BI189" i="15"/>
  <c r="BH189" i="15"/>
  <c r="BG189" i="15"/>
  <c r="BF189" i="15"/>
  <c r="T189" i="15"/>
  <c r="R189" i="15"/>
  <c r="P189" i="15"/>
  <c r="BI187" i="15"/>
  <c r="BH187" i="15"/>
  <c r="BG187" i="15"/>
  <c r="BF187" i="15"/>
  <c r="T187" i="15"/>
  <c r="R187" i="15"/>
  <c r="P187" i="15"/>
  <c r="BI184" i="15"/>
  <c r="BH184" i="15"/>
  <c r="BG184" i="15"/>
  <c r="BF184" i="15"/>
  <c r="T184" i="15"/>
  <c r="T183" i="15"/>
  <c r="R184" i="15"/>
  <c r="R183" i="15"/>
  <c r="P184" i="15"/>
  <c r="P183" i="15" s="1"/>
  <c r="BI181" i="15"/>
  <c r="BH181" i="15"/>
  <c r="BG181" i="15"/>
  <c r="BF181" i="15"/>
  <c r="T181" i="15"/>
  <c r="R181" i="15"/>
  <c r="P181" i="15"/>
  <c r="BI180" i="15"/>
  <c r="BH180" i="15"/>
  <c r="BG180" i="15"/>
  <c r="BF180" i="15"/>
  <c r="T180" i="15"/>
  <c r="R180" i="15"/>
  <c r="P180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6" i="15"/>
  <c r="BH176" i="15"/>
  <c r="BG176" i="15"/>
  <c r="BF176" i="15"/>
  <c r="T176" i="15"/>
  <c r="R176" i="15"/>
  <c r="P176" i="15"/>
  <c r="BI173" i="15"/>
  <c r="BH173" i="15"/>
  <c r="BG173" i="15"/>
  <c r="BF173" i="15"/>
  <c r="T173" i="15"/>
  <c r="R173" i="15"/>
  <c r="P173" i="15"/>
  <c r="BI171" i="15"/>
  <c r="BH171" i="15"/>
  <c r="BG171" i="15"/>
  <c r="BF171" i="15"/>
  <c r="T171" i="15"/>
  <c r="R171" i="15"/>
  <c r="P171" i="15"/>
  <c r="BI169" i="15"/>
  <c r="BH169" i="15"/>
  <c r="BG169" i="15"/>
  <c r="BF169" i="15"/>
  <c r="T169" i="15"/>
  <c r="R169" i="15"/>
  <c r="P169" i="15"/>
  <c r="BI167" i="15"/>
  <c r="BH167" i="15"/>
  <c r="BG167" i="15"/>
  <c r="BF167" i="15"/>
  <c r="T167" i="15"/>
  <c r="R167" i="15"/>
  <c r="P167" i="15"/>
  <c r="BI165" i="15"/>
  <c r="BH165" i="15"/>
  <c r="BG165" i="15"/>
  <c r="BF165" i="15"/>
  <c r="T165" i="15"/>
  <c r="R165" i="15"/>
  <c r="P165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1" i="15"/>
  <c r="BH161" i="15"/>
  <c r="BG161" i="15"/>
  <c r="BF161" i="15"/>
  <c r="T161" i="15"/>
  <c r="R161" i="15"/>
  <c r="P161" i="15"/>
  <c r="BI159" i="15"/>
  <c r="BH159" i="15"/>
  <c r="BG159" i="15"/>
  <c r="BF159" i="15"/>
  <c r="T159" i="15"/>
  <c r="R159" i="15"/>
  <c r="P159" i="15"/>
  <c r="BI158" i="15"/>
  <c r="BH158" i="15"/>
  <c r="BG158" i="15"/>
  <c r="BF158" i="15"/>
  <c r="T158" i="15"/>
  <c r="R158" i="15"/>
  <c r="P158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4" i="15"/>
  <c r="BH154" i="15"/>
  <c r="BG154" i="15"/>
  <c r="BF154" i="15"/>
  <c r="T154" i="15"/>
  <c r="R154" i="15"/>
  <c r="P154" i="15"/>
  <c r="BI153" i="15"/>
  <c r="BH153" i="15"/>
  <c r="BG153" i="15"/>
  <c r="BF153" i="15"/>
  <c r="T153" i="15"/>
  <c r="R153" i="15"/>
  <c r="P153" i="15"/>
  <c r="BI149" i="15"/>
  <c r="BH149" i="15"/>
  <c r="BG149" i="15"/>
  <c r="BF149" i="15"/>
  <c r="T149" i="15"/>
  <c r="T148" i="15" s="1"/>
  <c r="R149" i="15"/>
  <c r="R148" i="15"/>
  <c r="P149" i="15"/>
  <c r="P148" i="15"/>
  <c r="BI146" i="15"/>
  <c r="BH146" i="15"/>
  <c r="BG146" i="15"/>
  <c r="BF146" i="15"/>
  <c r="T146" i="15"/>
  <c r="R146" i="15"/>
  <c r="P146" i="15"/>
  <c r="BI143" i="15"/>
  <c r="BH143" i="15"/>
  <c r="BG143" i="15"/>
  <c r="BF143" i="15"/>
  <c r="T143" i="15"/>
  <c r="R143" i="15"/>
  <c r="P143" i="15"/>
  <c r="BI141" i="15"/>
  <c r="BH141" i="15"/>
  <c r="BG141" i="15"/>
  <c r="BF141" i="15"/>
  <c r="T141" i="15"/>
  <c r="R141" i="15"/>
  <c r="P141" i="15"/>
  <c r="BI139" i="15"/>
  <c r="BH139" i="15"/>
  <c r="BG139" i="15"/>
  <c r="BF139" i="15"/>
  <c r="T139" i="15"/>
  <c r="R139" i="15"/>
  <c r="P139" i="15"/>
  <c r="BI137" i="15"/>
  <c r="BH137" i="15"/>
  <c r="BG137" i="15"/>
  <c r="BF137" i="15"/>
  <c r="T137" i="15"/>
  <c r="R137" i="15"/>
  <c r="P137" i="15"/>
  <c r="BI131" i="15"/>
  <c r="BH131" i="15"/>
  <c r="BG131" i="15"/>
  <c r="BF131" i="15"/>
  <c r="T131" i="15"/>
  <c r="R131" i="15"/>
  <c r="P131" i="15"/>
  <c r="BI126" i="15"/>
  <c r="BH126" i="15"/>
  <c r="BG126" i="15"/>
  <c r="BF126" i="15"/>
  <c r="T126" i="15"/>
  <c r="R126" i="15"/>
  <c r="P126" i="15"/>
  <c r="BI123" i="15"/>
  <c r="BH123" i="15"/>
  <c r="BG123" i="15"/>
  <c r="BF123" i="15"/>
  <c r="T123" i="15"/>
  <c r="R123" i="15"/>
  <c r="P123" i="15"/>
  <c r="BI120" i="15"/>
  <c r="BH120" i="15"/>
  <c r="BG120" i="15"/>
  <c r="BF120" i="15"/>
  <c r="T120" i="15"/>
  <c r="R120" i="15"/>
  <c r="P120" i="15"/>
  <c r="BI118" i="15"/>
  <c r="BH118" i="15"/>
  <c r="BG118" i="15"/>
  <c r="BF118" i="15"/>
  <c r="T118" i="15"/>
  <c r="R118" i="15"/>
  <c r="P118" i="15"/>
  <c r="BI115" i="15"/>
  <c r="BH115" i="15"/>
  <c r="BG115" i="15"/>
  <c r="BF115" i="15"/>
  <c r="T115" i="15"/>
  <c r="R115" i="15"/>
  <c r="P115" i="15"/>
  <c r="BI113" i="15"/>
  <c r="BH113" i="15"/>
  <c r="BG113" i="15"/>
  <c r="BF113" i="15"/>
  <c r="T113" i="15"/>
  <c r="R113" i="15"/>
  <c r="P113" i="15"/>
  <c r="BI110" i="15"/>
  <c r="BH110" i="15"/>
  <c r="BG110" i="15"/>
  <c r="BF110" i="15"/>
  <c r="T110" i="15"/>
  <c r="R110" i="15"/>
  <c r="P110" i="15"/>
  <c r="BI106" i="15"/>
  <c r="BH106" i="15"/>
  <c r="BG106" i="15"/>
  <c r="BF106" i="15"/>
  <c r="T106" i="15"/>
  <c r="R106" i="15"/>
  <c r="P106" i="15"/>
  <c r="BI103" i="15"/>
  <c r="BH103" i="15"/>
  <c r="BG103" i="15"/>
  <c r="BF103" i="15"/>
  <c r="T103" i="15"/>
  <c r="R103" i="15"/>
  <c r="P103" i="15"/>
  <c r="J97" i="15"/>
  <c r="J96" i="15"/>
  <c r="F96" i="15"/>
  <c r="F94" i="15"/>
  <c r="E92" i="15"/>
  <c r="J59" i="15"/>
  <c r="J58" i="15"/>
  <c r="F58" i="15"/>
  <c r="F56" i="15"/>
  <c r="E54" i="15"/>
  <c r="J20" i="15"/>
  <c r="E20" i="15"/>
  <c r="F59" i="15"/>
  <c r="J19" i="15"/>
  <c r="J14" i="15"/>
  <c r="J56" i="15"/>
  <c r="E7" i="15"/>
  <c r="E88" i="15" s="1"/>
  <c r="J39" i="14"/>
  <c r="J38" i="14"/>
  <c r="AY69" i="1"/>
  <c r="J37" i="14"/>
  <c r="AX69" i="1"/>
  <c r="BI229" i="14"/>
  <c r="BH229" i="14"/>
  <c r="BG229" i="14"/>
  <c r="BF229" i="14"/>
  <c r="T229" i="14"/>
  <c r="R229" i="14"/>
  <c r="P229" i="14"/>
  <c r="BI227" i="14"/>
  <c r="BH227" i="14"/>
  <c r="BG227" i="14"/>
  <c r="BF227" i="14"/>
  <c r="T227" i="14"/>
  <c r="R227" i="14"/>
  <c r="P227" i="14"/>
  <c r="BI224" i="14"/>
  <c r="BH224" i="14"/>
  <c r="BG224" i="14"/>
  <c r="BF224" i="14"/>
  <c r="T224" i="14"/>
  <c r="R224" i="14"/>
  <c r="P224" i="14"/>
  <c r="BI222" i="14"/>
  <c r="BH222" i="14"/>
  <c r="BG222" i="14"/>
  <c r="BF222" i="14"/>
  <c r="T222" i="14"/>
  <c r="R222" i="14"/>
  <c r="P222" i="14"/>
  <c r="BI219" i="14"/>
  <c r="BH219" i="14"/>
  <c r="BG219" i="14"/>
  <c r="BF219" i="14"/>
  <c r="T219" i="14"/>
  <c r="R219" i="14"/>
  <c r="P219" i="14"/>
  <c r="BI217" i="14"/>
  <c r="BH217" i="14"/>
  <c r="BG217" i="14"/>
  <c r="BF217" i="14"/>
  <c r="T217" i="14"/>
  <c r="R217" i="14"/>
  <c r="P217" i="14"/>
  <c r="BI215" i="14"/>
  <c r="BH215" i="14"/>
  <c r="BG215" i="14"/>
  <c r="BF215" i="14"/>
  <c r="T215" i="14"/>
  <c r="R215" i="14"/>
  <c r="P215" i="14"/>
  <c r="BI213" i="14"/>
  <c r="BH213" i="14"/>
  <c r="BG213" i="14"/>
  <c r="BF213" i="14"/>
  <c r="T213" i="14"/>
  <c r="R213" i="14"/>
  <c r="P213" i="14"/>
  <c r="BI207" i="14"/>
  <c r="BH207" i="14"/>
  <c r="BG207" i="14"/>
  <c r="BF207" i="14"/>
  <c r="T207" i="14"/>
  <c r="R207" i="14"/>
  <c r="P207" i="14"/>
  <c r="BI205" i="14"/>
  <c r="BH205" i="14"/>
  <c r="BG205" i="14"/>
  <c r="BF205" i="14"/>
  <c r="T205" i="14"/>
  <c r="R205" i="14"/>
  <c r="P205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8" i="14"/>
  <c r="BH198" i="14"/>
  <c r="BG198" i="14"/>
  <c r="BF198" i="14"/>
  <c r="T198" i="14"/>
  <c r="R198" i="14"/>
  <c r="P198" i="14"/>
  <c r="BI195" i="14"/>
  <c r="BH195" i="14"/>
  <c r="BG195" i="14"/>
  <c r="BF195" i="14"/>
  <c r="T195" i="14"/>
  <c r="R195" i="14"/>
  <c r="P195" i="14"/>
  <c r="BI193" i="14"/>
  <c r="BH193" i="14"/>
  <c r="BG193" i="14"/>
  <c r="BF193" i="14"/>
  <c r="T193" i="14"/>
  <c r="R193" i="14"/>
  <c r="P193" i="14"/>
  <c r="BI191" i="14"/>
  <c r="BH191" i="14"/>
  <c r="BG191" i="14"/>
  <c r="BF191" i="14"/>
  <c r="T191" i="14"/>
  <c r="R191" i="14"/>
  <c r="P191" i="14"/>
  <c r="BI189" i="14"/>
  <c r="BH189" i="14"/>
  <c r="BG189" i="14"/>
  <c r="BF189" i="14"/>
  <c r="T189" i="14"/>
  <c r="R189" i="14"/>
  <c r="P189" i="14"/>
  <c r="BI187" i="14"/>
  <c r="BH187" i="14"/>
  <c r="BG187" i="14"/>
  <c r="BF187" i="14"/>
  <c r="T187" i="14"/>
  <c r="R187" i="14"/>
  <c r="P187" i="14"/>
  <c r="BI185" i="14"/>
  <c r="BH185" i="14"/>
  <c r="BG185" i="14"/>
  <c r="BF185" i="14"/>
  <c r="T185" i="14"/>
  <c r="R185" i="14"/>
  <c r="P185" i="14"/>
  <c r="BI182" i="14"/>
  <c r="BH182" i="14"/>
  <c r="BG182" i="14"/>
  <c r="BF182" i="14"/>
  <c r="T182" i="14"/>
  <c r="T181" i="14" s="1"/>
  <c r="R182" i="14"/>
  <c r="R181" i="14" s="1"/>
  <c r="P182" i="14"/>
  <c r="P181" i="14" s="1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6" i="14"/>
  <c r="BH176" i="14"/>
  <c r="BG176" i="14"/>
  <c r="BF176" i="14"/>
  <c r="T176" i="14"/>
  <c r="R176" i="14"/>
  <c r="P176" i="14"/>
  <c r="BI173" i="14"/>
  <c r="BH173" i="14"/>
  <c r="BG173" i="14"/>
  <c r="BF173" i="14"/>
  <c r="T173" i="14"/>
  <c r="R173" i="14"/>
  <c r="P173" i="14"/>
  <c r="BI171" i="14"/>
  <c r="BH171" i="14"/>
  <c r="BG171" i="14"/>
  <c r="BF171" i="14"/>
  <c r="T171" i="14"/>
  <c r="R171" i="14"/>
  <c r="P171" i="14"/>
  <c r="BI169" i="14"/>
  <c r="BH169" i="14"/>
  <c r="BG169" i="14"/>
  <c r="BF169" i="14"/>
  <c r="T169" i="14"/>
  <c r="R169" i="14"/>
  <c r="P169" i="14"/>
  <c r="BI167" i="14"/>
  <c r="BH167" i="14"/>
  <c r="BG167" i="14"/>
  <c r="BF167" i="14"/>
  <c r="T167" i="14"/>
  <c r="R167" i="14"/>
  <c r="P167" i="14"/>
  <c r="BI165" i="14"/>
  <c r="BH165" i="14"/>
  <c r="BG165" i="14"/>
  <c r="BF165" i="14"/>
  <c r="T165" i="14"/>
  <c r="R165" i="14"/>
  <c r="P165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49" i="14"/>
  <c r="BH149" i="14"/>
  <c r="BG149" i="14"/>
  <c r="BF149" i="14"/>
  <c r="T149" i="14"/>
  <c r="T148" i="14" s="1"/>
  <c r="R149" i="14"/>
  <c r="R148" i="14" s="1"/>
  <c r="P149" i="14"/>
  <c r="P148" i="14" s="1"/>
  <c r="BI146" i="14"/>
  <c r="BH146" i="14"/>
  <c r="BG146" i="14"/>
  <c r="BF146" i="14"/>
  <c r="T146" i="14"/>
  <c r="R146" i="14"/>
  <c r="P146" i="14"/>
  <c r="BI143" i="14"/>
  <c r="BH143" i="14"/>
  <c r="BG143" i="14"/>
  <c r="BF143" i="14"/>
  <c r="T143" i="14"/>
  <c r="R143" i="14"/>
  <c r="P143" i="14"/>
  <c r="BI141" i="14"/>
  <c r="BH141" i="14"/>
  <c r="BG141" i="14"/>
  <c r="BF141" i="14"/>
  <c r="T141" i="14"/>
  <c r="R141" i="14"/>
  <c r="P141" i="14"/>
  <c r="BI139" i="14"/>
  <c r="BH139" i="14"/>
  <c r="BG139" i="14"/>
  <c r="BF139" i="14"/>
  <c r="T139" i="14"/>
  <c r="R139" i="14"/>
  <c r="P139" i="14"/>
  <c r="BI137" i="14"/>
  <c r="BH137" i="14"/>
  <c r="BG137" i="14"/>
  <c r="BF137" i="14"/>
  <c r="T137" i="14"/>
  <c r="R137" i="14"/>
  <c r="P137" i="14"/>
  <c r="BI131" i="14"/>
  <c r="BH131" i="14"/>
  <c r="BG131" i="14"/>
  <c r="BF131" i="14"/>
  <c r="T131" i="14"/>
  <c r="R131" i="14"/>
  <c r="P131" i="14"/>
  <c r="BI126" i="14"/>
  <c r="BH126" i="14"/>
  <c r="BG126" i="14"/>
  <c r="BF126" i="14"/>
  <c r="T126" i="14"/>
  <c r="R126" i="14"/>
  <c r="P126" i="14"/>
  <c r="BI123" i="14"/>
  <c r="BH123" i="14"/>
  <c r="BG123" i="14"/>
  <c r="BF123" i="14"/>
  <c r="T123" i="14"/>
  <c r="R123" i="14"/>
  <c r="P123" i="14"/>
  <c r="BI120" i="14"/>
  <c r="BH120" i="14"/>
  <c r="BG120" i="14"/>
  <c r="BF120" i="14"/>
  <c r="T120" i="14"/>
  <c r="R120" i="14"/>
  <c r="P120" i="14"/>
  <c r="BI118" i="14"/>
  <c r="BH118" i="14"/>
  <c r="BG118" i="14"/>
  <c r="BF118" i="14"/>
  <c r="T118" i="14"/>
  <c r="R118" i="14"/>
  <c r="P118" i="14"/>
  <c r="BI115" i="14"/>
  <c r="BH115" i="14"/>
  <c r="BG115" i="14"/>
  <c r="BF115" i="14"/>
  <c r="T115" i="14"/>
  <c r="R115" i="14"/>
  <c r="P115" i="14"/>
  <c r="BI113" i="14"/>
  <c r="BH113" i="14"/>
  <c r="BG113" i="14"/>
  <c r="BF113" i="14"/>
  <c r="T113" i="14"/>
  <c r="R113" i="14"/>
  <c r="P113" i="14"/>
  <c r="BI110" i="14"/>
  <c r="BH110" i="14"/>
  <c r="BG110" i="14"/>
  <c r="BF110" i="14"/>
  <c r="T110" i="14"/>
  <c r="R110" i="14"/>
  <c r="P110" i="14"/>
  <c r="BI106" i="14"/>
  <c r="BH106" i="14"/>
  <c r="BG106" i="14"/>
  <c r="BF106" i="14"/>
  <c r="T106" i="14"/>
  <c r="R106" i="14"/>
  <c r="P106" i="14"/>
  <c r="BI103" i="14"/>
  <c r="BH103" i="14"/>
  <c r="BG103" i="14"/>
  <c r="BF103" i="14"/>
  <c r="T103" i="14"/>
  <c r="R103" i="14"/>
  <c r="P103" i="14"/>
  <c r="J97" i="14"/>
  <c r="J96" i="14"/>
  <c r="F96" i="14"/>
  <c r="F94" i="14"/>
  <c r="E92" i="14"/>
  <c r="J59" i="14"/>
  <c r="J58" i="14"/>
  <c r="F58" i="14"/>
  <c r="F56" i="14"/>
  <c r="E54" i="14"/>
  <c r="J20" i="14"/>
  <c r="E20" i="14"/>
  <c r="F59" i="14" s="1"/>
  <c r="J19" i="14"/>
  <c r="J14" i="14"/>
  <c r="J56" i="14" s="1"/>
  <c r="E7" i="14"/>
  <c r="E88" i="14" s="1"/>
  <c r="J39" i="13"/>
  <c r="J38" i="13"/>
  <c r="AY68" i="1"/>
  <c r="J37" i="13"/>
  <c r="AX68" i="1" s="1"/>
  <c r="BI231" i="13"/>
  <c r="BH231" i="13"/>
  <c r="BG231" i="13"/>
  <c r="BF231" i="13"/>
  <c r="T231" i="13"/>
  <c r="R231" i="13"/>
  <c r="P231" i="13"/>
  <c r="BI229" i="13"/>
  <c r="BH229" i="13"/>
  <c r="BG229" i="13"/>
  <c r="BF229" i="13"/>
  <c r="T229" i="13"/>
  <c r="R229" i="13"/>
  <c r="P229" i="13"/>
  <c r="BI226" i="13"/>
  <c r="BH226" i="13"/>
  <c r="BG226" i="13"/>
  <c r="BF226" i="13"/>
  <c r="T226" i="13"/>
  <c r="R226" i="13"/>
  <c r="P226" i="13"/>
  <c r="BI224" i="13"/>
  <c r="BH224" i="13"/>
  <c r="BG224" i="13"/>
  <c r="BF224" i="13"/>
  <c r="T224" i="13"/>
  <c r="R224" i="13"/>
  <c r="P224" i="13"/>
  <c r="BI221" i="13"/>
  <c r="BH221" i="13"/>
  <c r="BG221" i="13"/>
  <c r="BF221" i="13"/>
  <c r="T221" i="13"/>
  <c r="R221" i="13"/>
  <c r="P221" i="13"/>
  <c r="BI219" i="13"/>
  <c r="BH219" i="13"/>
  <c r="BG219" i="13"/>
  <c r="BF219" i="13"/>
  <c r="T219" i="13"/>
  <c r="R219" i="13"/>
  <c r="P219" i="13"/>
  <c r="BI217" i="13"/>
  <c r="BH217" i="13"/>
  <c r="BG217" i="13"/>
  <c r="BF217" i="13"/>
  <c r="T217" i="13"/>
  <c r="R217" i="13"/>
  <c r="P217" i="13"/>
  <c r="BI215" i="13"/>
  <c r="BH215" i="13"/>
  <c r="BG215" i="13"/>
  <c r="BF215" i="13"/>
  <c r="T215" i="13"/>
  <c r="R215" i="13"/>
  <c r="P215" i="13"/>
  <c r="BI209" i="13"/>
  <c r="BH209" i="13"/>
  <c r="BG209" i="13"/>
  <c r="BF209" i="13"/>
  <c r="T209" i="13"/>
  <c r="R209" i="13"/>
  <c r="P209" i="13"/>
  <c r="BI207" i="13"/>
  <c r="BH207" i="13"/>
  <c r="BG207" i="13"/>
  <c r="BF207" i="13"/>
  <c r="T207" i="13"/>
  <c r="R207" i="13"/>
  <c r="P207" i="13"/>
  <c r="BI204" i="13"/>
  <c r="BH204" i="13"/>
  <c r="BG204" i="13"/>
  <c r="BF204" i="13"/>
  <c r="T204" i="13"/>
  <c r="R204" i="13"/>
  <c r="P204" i="13"/>
  <c r="BI202" i="13"/>
  <c r="BH202" i="13"/>
  <c r="BG202" i="13"/>
  <c r="BF202" i="13"/>
  <c r="T202" i="13"/>
  <c r="R202" i="13"/>
  <c r="P202" i="13"/>
  <c r="BI200" i="13"/>
  <c r="BH200" i="13"/>
  <c r="BG200" i="13"/>
  <c r="BF200" i="13"/>
  <c r="T200" i="13"/>
  <c r="R200" i="13"/>
  <c r="P200" i="13"/>
  <c r="BI197" i="13"/>
  <c r="BH197" i="13"/>
  <c r="BG197" i="13"/>
  <c r="BF197" i="13"/>
  <c r="T197" i="13"/>
  <c r="R197" i="13"/>
  <c r="P197" i="13"/>
  <c r="BI195" i="13"/>
  <c r="BH195" i="13"/>
  <c r="BG195" i="13"/>
  <c r="BF195" i="13"/>
  <c r="T195" i="13"/>
  <c r="R195" i="13"/>
  <c r="P195" i="13"/>
  <c r="BI193" i="13"/>
  <c r="BH193" i="13"/>
  <c r="BG193" i="13"/>
  <c r="BF193" i="13"/>
  <c r="T193" i="13"/>
  <c r="R193" i="13"/>
  <c r="P193" i="13"/>
  <c r="BI191" i="13"/>
  <c r="BH191" i="13"/>
  <c r="BG191" i="13"/>
  <c r="BF191" i="13"/>
  <c r="T191" i="13"/>
  <c r="R191" i="13"/>
  <c r="P191" i="13"/>
  <c r="BI189" i="13"/>
  <c r="BH189" i="13"/>
  <c r="BG189" i="13"/>
  <c r="BF189" i="13"/>
  <c r="T189" i="13"/>
  <c r="R189" i="13"/>
  <c r="P189" i="13"/>
  <c r="BI187" i="13"/>
  <c r="BH187" i="13"/>
  <c r="BG187" i="13"/>
  <c r="BF187" i="13"/>
  <c r="T187" i="13"/>
  <c r="R187" i="13"/>
  <c r="P187" i="13"/>
  <c r="BI184" i="13"/>
  <c r="BH184" i="13"/>
  <c r="BG184" i="13"/>
  <c r="BF184" i="13"/>
  <c r="T184" i="13"/>
  <c r="T183" i="13" s="1"/>
  <c r="R184" i="13"/>
  <c r="R183" i="13"/>
  <c r="P184" i="13"/>
  <c r="P183" i="13"/>
  <c r="BI181" i="13"/>
  <c r="BH181" i="13"/>
  <c r="BG181" i="13"/>
  <c r="BF181" i="13"/>
  <c r="T181" i="13"/>
  <c r="R181" i="13"/>
  <c r="P181" i="13"/>
  <c r="BI180" i="13"/>
  <c r="BH180" i="13"/>
  <c r="BG180" i="13"/>
  <c r="BF180" i="13"/>
  <c r="T180" i="13"/>
  <c r="R180" i="13"/>
  <c r="P180" i="13"/>
  <c r="BI179" i="13"/>
  <c r="BH179" i="13"/>
  <c r="BG179" i="13"/>
  <c r="BF179" i="13"/>
  <c r="T179" i="13"/>
  <c r="R179" i="13"/>
  <c r="P179" i="13"/>
  <c r="BI177" i="13"/>
  <c r="BH177" i="13"/>
  <c r="BG177" i="13"/>
  <c r="BF177" i="13"/>
  <c r="T177" i="13"/>
  <c r="R177" i="13"/>
  <c r="P177" i="13"/>
  <c r="BI174" i="13"/>
  <c r="BH174" i="13"/>
  <c r="BG174" i="13"/>
  <c r="BF174" i="13"/>
  <c r="T174" i="13"/>
  <c r="R174" i="13"/>
  <c r="P174" i="13"/>
  <c r="BI172" i="13"/>
  <c r="BH172" i="13"/>
  <c r="BG172" i="13"/>
  <c r="BF172" i="13"/>
  <c r="T172" i="13"/>
  <c r="R172" i="13"/>
  <c r="P172" i="13"/>
  <c r="BI169" i="13"/>
  <c r="BH169" i="13"/>
  <c r="BG169" i="13"/>
  <c r="BF169" i="13"/>
  <c r="T169" i="13"/>
  <c r="R169" i="13"/>
  <c r="P169" i="13"/>
  <c r="BI167" i="13"/>
  <c r="BH167" i="13"/>
  <c r="BG167" i="13"/>
  <c r="BF167" i="13"/>
  <c r="T167" i="13"/>
  <c r="R167" i="13"/>
  <c r="P167" i="13"/>
  <c r="BI165" i="13"/>
  <c r="BH165" i="13"/>
  <c r="BG165" i="13"/>
  <c r="BF165" i="13"/>
  <c r="T165" i="13"/>
  <c r="R165" i="13"/>
  <c r="P165" i="13"/>
  <c r="BI163" i="13"/>
  <c r="BH163" i="13"/>
  <c r="BG163" i="13"/>
  <c r="BF163" i="13"/>
  <c r="T163" i="13"/>
  <c r="R163" i="13"/>
  <c r="P163" i="13"/>
  <c r="BI162" i="13"/>
  <c r="BH162" i="13"/>
  <c r="BG162" i="13"/>
  <c r="BF162" i="13"/>
  <c r="T162" i="13"/>
  <c r="R162" i="13"/>
  <c r="P162" i="13"/>
  <c r="BI161" i="13"/>
  <c r="BH161" i="13"/>
  <c r="BG161" i="13"/>
  <c r="BF161" i="13"/>
  <c r="T161" i="13"/>
  <c r="R161" i="13"/>
  <c r="P161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7" i="13"/>
  <c r="BH157" i="13"/>
  <c r="BG157" i="13"/>
  <c r="BF157" i="13"/>
  <c r="T157" i="13"/>
  <c r="R157" i="13"/>
  <c r="P157" i="13"/>
  <c r="BI156" i="13"/>
  <c r="BH156" i="13"/>
  <c r="BG156" i="13"/>
  <c r="BF156" i="13"/>
  <c r="T156" i="13"/>
  <c r="R156" i="13"/>
  <c r="P156" i="13"/>
  <c r="BI155" i="13"/>
  <c r="BH155" i="13"/>
  <c r="BG155" i="13"/>
  <c r="BF155" i="13"/>
  <c r="T155" i="13"/>
  <c r="R155" i="13"/>
  <c r="P155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49" i="13"/>
  <c r="BH149" i="13"/>
  <c r="BG149" i="13"/>
  <c r="BF149" i="13"/>
  <c r="T149" i="13"/>
  <c r="T148" i="13"/>
  <c r="R149" i="13"/>
  <c r="R148" i="13" s="1"/>
  <c r="P149" i="13"/>
  <c r="P148" i="13"/>
  <c r="BI146" i="13"/>
  <c r="BH146" i="13"/>
  <c r="BG146" i="13"/>
  <c r="BF146" i="13"/>
  <c r="T146" i="13"/>
  <c r="R146" i="13"/>
  <c r="P146" i="13"/>
  <c r="BI143" i="13"/>
  <c r="BH143" i="13"/>
  <c r="BG143" i="13"/>
  <c r="BF143" i="13"/>
  <c r="T143" i="13"/>
  <c r="R143" i="13"/>
  <c r="P143" i="13"/>
  <c r="BI141" i="13"/>
  <c r="BH141" i="13"/>
  <c r="BG141" i="13"/>
  <c r="BF141" i="13"/>
  <c r="T141" i="13"/>
  <c r="R141" i="13"/>
  <c r="P141" i="13"/>
  <c r="BI139" i="13"/>
  <c r="BH139" i="13"/>
  <c r="BG139" i="13"/>
  <c r="BF139" i="13"/>
  <c r="T139" i="13"/>
  <c r="R139" i="13"/>
  <c r="P139" i="13"/>
  <c r="BI137" i="13"/>
  <c r="BH137" i="13"/>
  <c r="BG137" i="13"/>
  <c r="BF137" i="13"/>
  <c r="T137" i="13"/>
  <c r="R137" i="13"/>
  <c r="P137" i="13"/>
  <c r="BI131" i="13"/>
  <c r="BH131" i="13"/>
  <c r="BG131" i="13"/>
  <c r="BF131" i="13"/>
  <c r="T131" i="13"/>
  <c r="R131" i="13"/>
  <c r="P131" i="13"/>
  <c r="BI126" i="13"/>
  <c r="BH126" i="13"/>
  <c r="BG126" i="13"/>
  <c r="BF126" i="13"/>
  <c r="T126" i="13"/>
  <c r="R126" i="13"/>
  <c r="P126" i="13"/>
  <c r="BI123" i="13"/>
  <c r="BH123" i="13"/>
  <c r="BG123" i="13"/>
  <c r="BF123" i="13"/>
  <c r="T123" i="13"/>
  <c r="R123" i="13"/>
  <c r="P123" i="13"/>
  <c r="BI120" i="13"/>
  <c r="BH120" i="13"/>
  <c r="BG120" i="13"/>
  <c r="BF120" i="13"/>
  <c r="T120" i="13"/>
  <c r="R120" i="13"/>
  <c r="P120" i="13"/>
  <c r="BI118" i="13"/>
  <c r="BH118" i="13"/>
  <c r="BG118" i="13"/>
  <c r="BF118" i="13"/>
  <c r="T118" i="13"/>
  <c r="R118" i="13"/>
  <c r="P118" i="13"/>
  <c r="BI115" i="13"/>
  <c r="BH115" i="13"/>
  <c r="BG115" i="13"/>
  <c r="BF115" i="13"/>
  <c r="T115" i="13"/>
  <c r="R115" i="13"/>
  <c r="P115" i="13"/>
  <c r="BI113" i="13"/>
  <c r="BH113" i="13"/>
  <c r="BG113" i="13"/>
  <c r="BF113" i="13"/>
  <c r="T113" i="13"/>
  <c r="R113" i="13"/>
  <c r="P113" i="13"/>
  <c r="BI110" i="13"/>
  <c r="BH110" i="13"/>
  <c r="BG110" i="13"/>
  <c r="BF110" i="13"/>
  <c r="T110" i="13"/>
  <c r="R110" i="13"/>
  <c r="P110" i="13"/>
  <c r="BI106" i="13"/>
  <c r="BH106" i="13"/>
  <c r="BG106" i="13"/>
  <c r="BF106" i="13"/>
  <c r="T106" i="13"/>
  <c r="R106" i="13"/>
  <c r="P106" i="13"/>
  <c r="BI103" i="13"/>
  <c r="BH103" i="13"/>
  <c r="BG103" i="13"/>
  <c r="BF103" i="13"/>
  <c r="T103" i="13"/>
  <c r="R103" i="13"/>
  <c r="P103" i="13"/>
  <c r="J97" i="13"/>
  <c r="J96" i="13"/>
  <c r="F96" i="13"/>
  <c r="F94" i="13"/>
  <c r="E92" i="13"/>
  <c r="J59" i="13"/>
  <c r="J58" i="13"/>
  <c r="F58" i="13"/>
  <c r="F56" i="13"/>
  <c r="E54" i="13"/>
  <c r="J20" i="13"/>
  <c r="E20" i="13"/>
  <c r="F59" i="13" s="1"/>
  <c r="J19" i="13"/>
  <c r="J14" i="13"/>
  <c r="J56" i="13"/>
  <c r="E7" i="13"/>
  <c r="E88" i="13"/>
  <c r="J39" i="12"/>
  <c r="J38" i="12"/>
  <c r="AY67" i="1" s="1"/>
  <c r="J37" i="12"/>
  <c r="AX67" i="1"/>
  <c r="BI230" i="12"/>
  <c r="BH230" i="12"/>
  <c r="BG230" i="12"/>
  <c r="BF230" i="12"/>
  <c r="T230" i="12"/>
  <c r="R230" i="12"/>
  <c r="P230" i="12"/>
  <c r="BI228" i="12"/>
  <c r="BH228" i="12"/>
  <c r="BG228" i="12"/>
  <c r="BF228" i="12"/>
  <c r="T228" i="12"/>
  <c r="R228" i="12"/>
  <c r="P228" i="12"/>
  <c r="BI225" i="12"/>
  <c r="BH225" i="12"/>
  <c r="BG225" i="12"/>
  <c r="BF225" i="12"/>
  <c r="T225" i="12"/>
  <c r="R225" i="12"/>
  <c r="P225" i="12"/>
  <c r="BI223" i="12"/>
  <c r="BH223" i="12"/>
  <c r="BG223" i="12"/>
  <c r="BF223" i="12"/>
  <c r="T223" i="12"/>
  <c r="R223" i="12"/>
  <c r="P223" i="12"/>
  <c r="BI220" i="12"/>
  <c r="BH220" i="12"/>
  <c r="BG220" i="12"/>
  <c r="BF220" i="12"/>
  <c r="T220" i="12"/>
  <c r="R220" i="12"/>
  <c r="P220" i="12"/>
  <c r="BI218" i="12"/>
  <c r="BH218" i="12"/>
  <c r="BG218" i="12"/>
  <c r="BF218" i="12"/>
  <c r="T218" i="12"/>
  <c r="R218" i="12"/>
  <c r="P218" i="12"/>
  <c r="BI216" i="12"/>
  <c r="BH216" i="12"/>
  <c r="BG216" i="12"/>
  <c r="BF216" i="12"/>
  <c r="T216" i="12"/>
  <c r="R216" i="12"/>
  <c r="P216" i="12"/>
  <c r="BI214" i="12"/>
  <c r="BH214" i="12"/>
  <c r="BG214" i="12"/>
  <c r="BF214" i="12"/>
  <c r="T214" i="12"/>
  <c r="R214" i="12"/>
  <c r="P214" i="12"/>
  <c r="BI208" i="12"/>
  <c r="BH208" i="12"/>
  <c r="BG208" i="12"/>
  <c r="BF208" i="12"/>
  <c r="T208" i="12"/>
  <c r="R208" i="12"/>
  <c r="P208" i="12"/>
  <c r="BI206" i="12"/>
  <c r="BH206" i="12"/>
  <c r="BG206" i="12"/>
  <c r="BF206" i="12"/>
  <c r="T206" i="12"/>
  <c r="R206" i="12"/>
  <c r="P206" i="12"/>
  <c r="BI203" i="12"/>
  <c r="BH203" i="12"/>
  <c r="BG203" i="12"/>
  <c r="BF203" i="12"/>
  <c r="T203" i="12"/>
  <c r="R203" i="12"/>
  <c r="P203" i="12"/>
  <c r="BI201" i="12"/>
  <c r="BH201" i="12"/>
  <c r="BG201" i="12"/>
  <c r="BF201" i="12"/>
  <c r="T201" i="12"/>
  <c r="R201" i="12"/>
  <c r="P201" i="12"/>
  <c r="BI199" i="12"/>
  <c r="BH199" i="12"/>
  <c r="BG199" i="12"/>
  <c r="BF199" i="12"/>
  <c r="T199" i="12"/>
  <c r="R199" i="12"/>
  <c r="P199" i="12"/>
  <c r="BI196" i="12"/>
  <c r="BH196" i="12"/>
  <c r="BG196" i="12"/>
  <c r="BF196" i="12"/>
  <c r="T196" i="12"/>
  <c r="R196" i="12"/>
  <c r="P196" i="12"/>
  <c r="BI194" i="12"/>
  <c r="BH194" i="12"/>
  <c r="BG194" i="12"/>
  <c r="BF194" i="12"/>
  <c r="T194" i="12"/>
  <c r="R194" i="12"/>
  <c r="P194" i="12"/>
  <c r="BI192" i="12"/>
  <c r="BH192" i="12"/>
  <c r="BG192" i="12"/>
  <c r="BF192" i="12"/>
  <c r="T192" i="12"/>
  <c r="R192" i="12"/>
  <c r="P192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6" i="12"/>
  <c r="BH186" i="12"/>
  <c r="BG186" i="12"/>
  <c r="BF186" i="12"/>
  <c r="T186" i="12"/>
  <c r="R186" i="12"/>
  <c r="P186" i="12"/>
  <c r="BI183" i="12"/>
  <c r="BH183" i="12"/>
  <c r="BG183" i="12"/>
  <c r="BF183" i="12"/>
  <c r="T183" i="12"/>
  <c r="T182" i="12"/>
  <c r="R183" i="12"/>
  <c r="R182" i="12" s="1"/>
  <c r="P183" i="12"/>
  <c r="P182" i="12" s="1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6" i="12"/>
  <c r="BH176" i="12"/>
  <c r="BG176" i="12"/>
  <c r="BF176" i="12"/>
  <c r="T176" i="12"/>
  <c r="R176" i="12"/>
  <c r="P176" i="12"/>
  <c r="BI173" i="12"/>
  <c r="BH173" i="12"/>
  <c r="BG173" i="12"/>
  <c r="BF173" i="12"/>
  <c r="T173" i="12"/>
  <c r="R173" i="12"/>
  <c r="P173" i="12"/>
  <c r="BI171" i="12"/>
  <c r="BH171" i="12"/>
  <c r="BG171" i="12"/>
  <c r="BF171" i="12"/>
  <c r="T171" i="12"/>
  <c r="R171" i="12"/>
  <c r="P171" i="12"/>
  <c r="BI168" i="12"/>
  <c r="BH168" i="12"/>
  <c r="BG168" i="12"/>
  <c r="BF168" i="12"/>
  <c r="T168" i="12"/>
  <c r="R168" i="12"/>
  <c r="P168" i="12"/>
  <c r="BI166" i="12"/>
  <c r="BH166" i="12"/>
  <c r="BG166" i="12"/>
  <c r="BF166" i="12"/>
  <c r="T166" i="12"/>
  <c r="R166" i="12"/>
  <c r="P166" i="12"/>
  <c r="BI164" i="12"/>
  <c r="BH164" i="12"/>
  <c r="BG164" i="12"/>
  <c r="BF164" i="12"/>
  <c r="T164" i="12"/>
  <c r="R164" i="12"/>
  <c r="P164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49" i="12"/>
  <c r="BH149" i="12"/>
  <c r="BG149" i="12"/>
  <c r="BF149" i="12"/>
  <c r="T149" i="12"/>
  <c r="T148" i="12"/>
  <c r="R149" i="12"/>
  <c r="R148" i="12" s="1"/>
  <c r="P149" i="12"/>
  <c r="P148" i="12"/>
  <c r="BI146" i="12"/>
  <c r="BH146" i="12"/>
  <c r="BG146" i="12"/>
  <c r="BF146" i="12"/>
  <c r="T146" i="12"/>
  <c r="R146" i="12"/>
  <c r="P146" i="12"/>
  <c r="BI143" i="12"/>
  <c r="BH143" i="12"/>
  <c r="BG143" i="12"/>
  <c r="BF143" i="12"/>
  <c r="T143" i="12"/>
  <c r="R143" i="12"/>
  <c r="P143" i="12"/>
  <c r="BI141" i="12"/>
  <c r="BH141" i="12"/>
  <c r="BG141" i="12"/>
  <c r="BF141" i="12"/>
  <c r="T141" i="12"/>
  <c r="R141" i="12"/>
  <c r="P141" i="12"/>
  <c r="BI139" i="12"/>
  <c r="BH139" i="12"/>
  <c r="BG139" i="12"/>
  <c r="BF139" i="12"/>
  <c r="T139" i="12"/>
  <c r="R139" i="12"/>
  <c r="P139" i="12"/>
  <c r="BI137" i="12"/>
  <c r="BH137" i="12"/>
  <c r="BG137" i="12"/>
  <c r="BF137" i="12"/>
  <c r="T137" i="12"/>
  <c r="R137" i="12"/>
  <c r="P137" i="12"/>
  <c r="BI131" i="12"/>
  <c r="BH131" i="12"/>
  <c r="BG131" i="12"/>
  <c r="BF131" i="12"/>
  <c r="T131" i="12"/>
  <c r="R131" i="12"/>
  <c r="P131" i="12"/>
  <c r="BI126" i="12"/>
  <c r="BH126" i="12"/>
  <c r="BG126" i="12"/>
  <c r="BF126" i="12"/>
  <c r="T126" i="12"/>
  <c r="R126" i="12"/>
  <c r="P126" i="12"/>
  <c r="BI123" i="12"/>
  <c r="BH123" i="12"/>
  <c r="BG123" i="12"/>
  <c r="BF123" i="12"/>
  <c r="T123" i="12"/>
  <c r="R123" i="12"/>
  <c r="P123" i="12"/>
  <c r="BI120" i="12"/>
  <c r="BH120" i="12"/>
  <c r="BG120" i="12"/>
  <c r="BF120" i="12"/>
  <c r="T120" i="12"/>
  <c r="R120" i="12"/>
  <c r="P120" i="12"/>
  <c r="BI118" i="12"/>
  <c r="BH118" i="12"/>
  <c r="BG118" i="12"/>
  <c r="BF118" i="12"/>
  <c r="T118" i="12"/>
  <c r="R118" i="12"/>
  <c r="P118" i="12"/>
  <c r="BI115" i="12"/>
  <c r="BH115" i="12"/>
  <c r="BG115" i="12"/>
  <c r="BF115" i="12"/>
  <c r="T115" i="12"/>
  <c r="R115" i="12"/>
  <c r="P115" i="12"/>
  <c r="BI113" i="12"/>
  <c r="BH113" i="12"/>
  <c r="BG113" i="12"/>
  <c r="BF113" i="12"/>
  <c r="T113" i="12"/>
  <c r="R113" i="12"/>
  <c r="P113" i="12"/>
  <c r="BI110" i="12"/>
  <c r="BH110" i="12"/>
  <c r="BG110" i="12"/>
  <c r="BF110" i="12"/>
  <c r="T110" i="12"/>
  <c r="R110" i="12"/>
  <c r="P110" i="12"/>
  <c r="BI106" i="12"/>
  <c r="BH106" i="12"/>
  <c r="BG106" i="12"/>
  <c r="BF106" i="12"/>
  <c r="T106" i="12"/>
  <c r="R106" i="12"/>
  <c r="P106" i="12"/>
  <c r="BI103" i="12"/>
  <c r="BH103" i="12"/>
  <c r="BG103" i="12"/>
  <c r="BF103" i="12"/>
  <c r="T103" i="12"/>
  <c r="R103" i="12"/>
  <c r="P103" i="12"/>
  <c r="J97" i="12"/>
  <c r="J96" i="12"/>
  <c r="F96" i="12"/>
  <c r="F94" i="12"/>
  <c r="E92" i="12"/>
  <c r="J59" i="12"/>
  <c r="J58" i="12"/>
  <c r="F58" i="12"/>
  <c r="F56" i="12"/>
  <c r="E54" i="12"/>
  <c r="J20" i="12"/>
  <c r="E20" i="12"/>
  <c r="F59" i="12" s="1"/>
  <c r="J19" i="12"/>
  <c r="J14" i="12"/>
  <c r="J94" i="12"/>
  <c r="E7" i="12"/>
  <c r="E88" i="12"/>
  <c r="J39" i="11"/>
  <c r="J38" i="11"/>
  <c r="AY66" i="1" s="1"/>
  <c r="J37" i="11"/>
  <c r="AX66" i="1"/>
  <c r="BI235" i="11"/>
  <c r="BH235" i="11"/>
  <c r="BG235" i="11"/>
  <c r="BF235" i="11"/>
  <c r="T235" i="11"/>
  <c r="R235" i="11"/>
  <c r="P235" i="11"/>
  <c r="BI233" i="11"/>
  <c r="BH233" i="11"/>
  <c r="BG233" i="11"/>
  <c r="BF233" i="11"/>
  <c r="T233" i="11"/>
  <c r="R233" i="11"/>
  <c r="P233" i="11"/>
  <c r="BI230" i="11"/>
  <c r="BH230" i="11"/>
  <c r="BG230" i="11"/>
  <c r="BF230" i="11"/>
  <c r="T230" i="11"/>
  <c r="R230" i="11"/>
  <c r="P230" i="11"/>
  <c r="BI227" i="11"/>
  <c r="BH227" i="11"/>
  <c r="BG227" i="11"/>
  <c r="BF227" i="11"/>
  <c r="T227" i="11"/>
  <c r="R227" i="11"/>
  <c r="P227" i="11"/>
  <c r="BI225" i="11"/>
  <c r="BH225" i="11"/>
  <c r="BG225" i="11"/>
  <c r="BF225" i="11"/>
  <c r="T225" i="11"/>
  <c r="R225" i="11"/>
  <c r="P225" i="11"/>
  <c r="BI223" i="11"/>
  <c r="BH223" i="11"/>
  <c r="BG223" i="11"/>
  <c r="BF223" i="11"/>
  <c r="T223" i="11"/>
  <c r="R223" i="11"/>
  <c r="P223" i="11"/>
  <c r="BI221" i="11"/>
  <c r="BH221" i="11"/>
  <c r="BG221" i="11"/>
  <c r="BF221" i="11"/>
  <c r="T221" i="11"/>
  <c r="R221" i="11"/>
  <c r="P221" i="11"/>
  <c r="BI215" i="11"/>
  <c r="BH215" i="11"/>
  <c r="BG215" i="11"/>
  <c r="BF215" i="11"/>
  <c r="T215" i="11"/>
  <c r="R215" i="11"/>
  <c r="P215" i="11"/>
  <c r="BI213" i="11"/>
  <c r="BH213" i="11"/>
  <c r="BG213" i="11"/>
  <c r="BF213" i="11"/>
  <c r="T213" i="11"/>
  <c r="R213" i="11"/>
  <c r="P213" i="11"/>
  <c r="BI210" i="11"/>
  <c r="BH210" i="11"/>
  <c r="BG210" i="11"/>
  <c r="BF210" i="11"/>
  <c r="T210" i="11"/>
  <c r="R210" i="11"/>
  <c r="P210" i="11"/>
  <c r="BI208" i="11"/>
  <c r="BH208" i="11"/>
  <c r="BG208" i="11"/>
  <c r="BF208" i="11"/>
  <c r="T208" i="11"/>
  <c r="R208" i="11"/>
  <c r="P208" i="11"/>
  <c r="BI206" i="11"/>
  <c r="BH206" i="11"/>
  <c r="BG206" i="11"/>
  <c r="BF206" i="11"/>
  <c r="T206" i="11"/>
  <c r="R206" i="11"/>
  <c r="P206" i="11"/>
  <c r="BI203" i="11"/>
  <c r="BH203" i="11"/>
  <c r="BG203" i="11"/>
  <c r="BF203" i="11"/>
  <c r="T203" i="11"/>
  <c r="R203" i="11"/>
  <c r="P203" i="11"/>
  <c r="BI201" i="11"/>
  <c r="BH201" i="11"/>
  <c r="BG201" i="11"/>
  <c r="BF201" i="11"/>
  <c r="T201" i="11"/>
  <c r="R201" i="11"/>
  <c r="P201" i="11"/>
  <c r="BI199" i="11"/>
  <c r="BH199" i="11"/>
  <c r="BG199" i="11"/>
  <c r="BF199" i="11"/>
  <c r="T199" i="11"/>
  <c r="R199" i="11"/>
  <c r="P199" i="11"/>
  <c r="BI197" i="11"/>
  <c r="BH197" i="11"/>
  <c r="BG197" i="11"/>
  <c r="BF197" i="11"/>
  <c r="T197" i="11"/>
  <c r="R197" i="11"/>
  <c r="P197" i="11"/>
  <c r="BI195" i="11"/>
  <c r="BH195" i="11"/>
  <c r="BG195" i="11"/>
  <c r="BF195" i="11"/>
  <c r="T195" i="11"/>
  <c r="R195" i="11"/>
  <c r="P195" i="11"/>
  <c r="BI193" i="11"/>
  <c r="BH193" i="11"/>
  <c r="BG193" i="11"/>
  <c r="BF193" i="11"/>
  <c r="T193" i="11"/>
  <c r="R193" i="11"/>
  <c r="P193" i="11"/>
  <c r="BI190" i="11"/>
  <c r="BH190" i="11"/>
  <c r="BG190" i="11"/>
  <c r="BF190" i="11"/>
  <c r="T190" i="11"/>
  <c r="T189" i="11"/>
  <c r="R190" i="11"/>
  <c r="R189" i="11" s="1"/>
  <c r="P190" i="11"/>
  <c r="P189" i="11" s="1"/>
  <c r="BI187" i="11"/>
  <c r="BH187" i="11"/>
  <c r="BG187" i="11"/>
  <c r="BF187" i="11"/>
  <c r="T187" i="11"/>
  <c r="R187" i="11"/>
  <c r="P187" i="11"/>
  <c r="BI186" i="11"/>
  <c r="BH186" i="11"/>
  <c r="BG186" i="11"/>
  <c r="BF186" i="11"/>
  <c r="T186" i="11"/>
  <c r="R186" i="11"/>
  <c r="P186" i="11"/>
  <c r="BI185" i="11"/>
  <c r="BH185" i="11"/>
  <c r="BG185" i="11"/>
  <c r="BF185" i="11"/>
  <c r="T185" i="11"/>
  <c r="R185" i="11"/>
  <c r="P185" i="11"/>
  <c r="BI183" i="11"/>
  <c r="BH183" i="11"/>
  <c r="BG183" i="11"/>
  <c r="BF183" i="11"/>
  <c r="T183" i="11"/>
  <c r="R183" i="11"/>
  <c r="P183" i="11"/>
  <c r="BI180" i="11"/>
  <c r="BH180" i="11"/>
  <c r="BG180" i="11"/>
  <c r="BF180" i="11"/>
  <c r="T180" i="11"/>
  <c r="R180" i="11"/>
  <c r="P180" i="11"/>
  <c r="BI178" i="11"/>
  <c r="BH178" i="11"/>
  <c r="BG178" i="11"/>
  <c r="BF178" i="11"/>
  <c r="T178" i="11"/>
  <c r="R178" i="11"/>
  <c r="P178" i="11"/>
  <c r="BI175" i="11"/>
  <c r="BH175" i="11"/>
  <c r="BG175" i="11"/>
  <c r="BF175" i="11"/>
  <c r="T175" i="11"/>
  <c r="R175" i="11"/>
  <c r="P175" i="11"/>
  <c r="BI173" i="11"/>
  <c r="BH173" i="11"/>
  <c r="BG173" i="11"/>
  <c r="BF173" i="11"/>
  <c r="T173" i="11"/>
  <c r="R173" i="11"/>
  <c r="P173" i="11"/>
  <c r="BI171" i="11"/>
  <c r="BH171" i="11"/>
  <c r="BG171" i="11"/>
  <c r="BF171" i="11"/>
  <c r="T171" i="11"/>
  <c r="R171" i="11"/>
  <c r="P171" i="11"/>
  <c r="BI169" i="11"/>
  <c r="BH169" i="11"/>
  <c r="BG169" i="11"/>
  <c r="BF169" i="11"/>
  <c r="T169" i="11"/>
  <c r="R169" i="11"/>
  <c r="P169" i="11"/>
  <c r="BI168" i="11"/>
  <c r="BH168" i="11"/>
  <c r="BG168" i="11"/>
  <c r="BF168" i="11"/>
  <c r="T168" i="11"/>
  <c r="R168" i="11"/>
  <c r="P168" i="11"/>
  <c r="BI167" i="11"/>
  <c r="BH167" i="11"/>
  <c r="BG167" i="11"/>
  <c r="BF167" i="11"/>
  <c r="T167" i="11"/>
  <c r="R167" i="11"/>
  <c r="P167" i="11"/>
  <c r="BI165" i="11"/>
  <c r="BH165" i="11"/>
  <c r="BG165" i="11"/>
  <c r="BF165" i="11"/>
  <c r="T165" i="11"/>
  <c r="R165" i="11"/>
  <c r="P165" i="11"/>
  <c r="BI164" i="11"/>
  <c r="BH164" i="11"/>
  <c r="BG164" i="11"/>
  <c r="BF164" i="11"/>
  <c r="T164" i="11"/>
  <c r="R164" i="11"/>
  <c r="P164" i="11"/>
  <c r="BI163" i="11"/>
  <c r="BH163" i="11"/>
  <c r="BG163" i="11"/>
  <c r="BF163" i="11"/>
  <c r="T163" i="11"/>
  <c r="R163" i="11"/>
  <c r="P163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60" i="11"/>
  <c r="BH160" i="11"/>
  <c r="BG160" i="11"/>
  <c r="BF160" i="11"/>
  <c r="T160" i="11"/>
  <c r="R160" i="11"/>
  <c r="P160" i="11"/>
  <c r="BI156" i="11"/>
  <c r="BH156" i="11"/>
  <c r="BG156" i="11"/>
  <c r="BF156" i="11"/>
  <c r="T156" i="11"/>
  <c r="T155" i="11"/>
  <c r="R156" i="11"/>
  <c r="R155" i="11" s="1"/>
  <c r="P156" i="11"/>
  <c r="P155" i="11"/>
  <c r="BI153" i="11"/>
  <c r="BH153" i="11"/>
  <c r="BG153" i="11"/>
  <c r="BF153" i="11"/>
  <c r="T153" i="11"/>
  <c r="R153" i="11"/>
  <c r="P153" i="11"/>
  <c r="BI150" i="11"/>
  <c r="BH150" i="11"/>
  <c r="BG150" i="11"/>
  <c r="BF150" i="11"/>
  <c r="T150" i="11"/>
  <c r="R150" i="11"/>
  <c r="P150" i="11"/>
  <c r="BI148" i="11"/>
  <c r="BH148" i="11"/>
  <c r="BG148" i="11"/>
  <c r="BF148" i="11"/>
  <c r="T148" i="11"/>
  <c r="R148" i="11"/>
  <c r="P148" i="11"/>
  <c r="BI146" i="11"/>
  <c r="BH146" i="11"/>
  <c r="BG146" i="11"/>
  <c r="BF146" i="11"/>
  <c r="T146" i="11"/>
  <c r="R146" i="11"/>
  <c r="P146" i="11"/>
  <c r="BI144" i="11"/>
  <c r="BH144" i="11"/>
  <c r="BG144" i="11"/>
  <c r="BF144" i="11"/>
  <c r="T144" i="11"/>
  <c r="R144" i="11"/>
  <c r="P144" i="11"/>
  <c r="BI138" i="11"/>
  <c r="BH138" i="11"/>
  <c r="BG138" i="11"/>
  <c r="BF138" i="11"/>
  <c r="T138" i="11"/>
  <c r="R138" i="11"/>
  <c r="P138" i="11"/>
  <c r="BI133" i="11"/>
  <c r="BH133" i="11"/>
  <c r="BG133" i="11"/>
  <c r="BF133" i="11"/>
  <c r="T133" i="11"/>
  <c r="R133" i="11"/>
  <c r="P133" i="11"/>
  <c r="BI130" i="11"/>
  <c r="BH130" i="11"/>
  <c r="BG130" i="11"/>
  <c r="BF130" i="11"/>
  <c r="T130" i="11"/>
  <c r="R130" i="11"/>
  <c r="P130" i="11"/>
  <c r="BI127" i="11"/>
  <c r="BH127" i="11"/>
  <c r="BG127" i="11"/>
  <c r="BF127" i="11"/>
  <c r="T127" i="11"/>
  <c r="R127" i="11"/>
  <c r="P127" i="11"/>
  <c r="BI124" i="11"/>
  <c r="BH124" i="11"/>
  <c r="BG124" i="11"/>
  <c r="BF124" i="11"/>
  <c r="T124" i="11"/>
  <c r="R124" i="11"/>
  <c r="P124" i="11"/>
  <c r="BI122" i="11"/>
  <c r="BH122" i="11"/>
  <c r="BG122" i="11"/>
  <c r="BF122" i="11"/>
  <c r="T122" i="11"/>
  <c r="R122" i="11"/>
  <c r="P122" i="11"/>
  <c r="BI120" i="11"/>
  <c r="BH120" i="11"/>
  <c r="BG120" i="11"/>
  <c r="BF120" i="11"/>
  <c r="T120" i="11"/>
  <c r="R120" i="11"/>
  <c r="P120" i="11"/>
  <c r="BI119" i="11"/>
  <c r="BH119" i="11"/>
  <c r="BG119" i="11"/>
  <c r="BF119" i="11"/>
  <c r="T119" i="11"/>
  <c r="R119" i="11"/>
  <c r="P119" i="11"/>
  <c r="BI117" i="11"/>
  <c r="BH117" i="11"/>
  <c r="BG117" i="11"/>
  <c r="BF117" i="11"/>
  <c r="T117" i="11"/>
  <c r="R117" i="11"/>
  <c r="P117" i="11"/>
  <c r="BI115" i="11"/>
  <c r="BH115" i="11"/>
  <c r="BG115" i="11"/>
  <c r="BF115" i="11"/>
  <c r="T115" i="11"/>
  <c r="R115" i="11"/>
  <c r="P115" i="11"/>
  <c r="BI113" i="11"/>
  <c r="BH113" i="11"/>
  <c r="BG113" i="11"/>
  <c r="BF113" i="11"/>
  <c r="T113" i="11"/>
  <c r="R113" i="11"/>
  <c r="P113" i="11"/>
  <c r="BI110" i="11"/>
  <c r="BH110" i="11"/>
  <c r="BG110" i="11"/>
  <c r="BF110" i="11"/>
  <c r="T110" i="11"/>
  <c r="R110" i="11"/>
  <c r="P110" i="11"/>
  <c r="BI106" i="11"/>
  <c r="BH106" i="11"/>
  <c r="BG106" i="11"/>
  <c r="BF106" i="11"/>
  <c r="T106" i="11"/>
  <c r="R106" i="11"/>
  <c r="P106" i="11"/>
  <c r="BI103" i="11"/>
  <c r="BH103" i="11"/>
  <c r="BG103" i="11"/>
  <c r="BF103" i="11"/>
  <c r="T103" i="11"/>
  <c r="R103" i="11"/>
  <c r="P103" i="11"/>
  <c r="J97" i="11"/>
  <c r="J96" i="11"/>
  <c r="F96" i="11"/>
  <c r="F94" i="11"/>
  <c r="E92" i="11"/>
  <c r="J59" i="11"/>
  <c r="J58" i="11"/>
  <c r="F58" i="11"/>
  <c r="F56" i="11"/>
  <c r="E54" i="11"/>
  <c r="J20" i="11"/>
  <c r="E20" i="11"/>
  <c r="F59" i="11"/>
  <c r="J19" i="11"/>
  <c r="J14" i="11"/>
  <c r="J94" i="11"/>
  <c r="E7" i="11"/>
  <c r="E50" i="11" s="1"/>
  <c r="J39" i="10"/>
  <c r="J38" i="10"/>
  <c r="AY65" i="1"/>
  <c r="J37" i="10"/>
  <c r="AX65" i="1"/>
  <c r="BI231" i="10"/>
  <c r="BH231" i="10"/>
  <c r="BG231" i="10"/>
  <c r="BF231" i="10"/>
  <c r="T231" i="10"/>
  <c r="R231" i="10"/>
  <c r="P231" i="10"/>
  <c r="BI229" i="10"/>
  <c r="BH229" i="10"/>
  <c r="BG229" i="10"/>
  <c r="BF229" i="10"/>
  <c r="T229" i="10"/>
  <c r="R229" i="10"/>
  <c r="P229" i="10"/>
  <c r="BI226" i="10"/>
  <c r="BH226" i="10"/>
  <c r="BG226" i="10"/>
  <c r="BF226" i="10"/>
  <c r="T226" i="10"/>
  <c r="R226" i="10"/>
  <c r="P226" i="10"/>
  <c r="BI224" i="10"/>
  <c r="BH224" i="10"/>
  <c r="BG224" i="10"/>
  <c r="BF224" i="10"/>
  <c r="T224" i="10"/>
  <c r="R224" i="10"/>
  <c r="P224" i="10"/>
  <c r="BI221" i="10"/>
  <c r="BH221" i="10"/>
  <c r="BG221" i="10"/>
  <c r="BF221" i="10"/>
  <c r="T221" i="10"/>
  <c r="R221" i="10"/>
  <c r="P221" i="10"/>
  <c r="BI219" i="10"/>
  <c r="BH219" i="10"/>
  <c r="BG219" i="10"/>
  <c r="BF219" i="10"/>
  <c r="T219" i="10"/>
  <c r="R219" i="10"/>
  <c r="P219" i="10"/>
  <c r="BI217" i="10"/>
  <c r="BH217" i="10"/>
  <c r="BG217" i="10"/>
  <c r="BF217" i="10"/>
  <c r="T217" i="10"/>
  <c r="R217" i="10"/>
  <c r="P217" i="10"/>
  <c r="BI215" i="10"/>
  <c r="BH215" i="10"/>
  <c r="BG215" i="10"/>
  <c r="BF215" i="10"/>
  <c r="T215" i="10"/>
  <c r="R215" i="10"/>
  <c r="P215" i="10"/>
  <c r="BI209" i="10"/>
  <c r="BH209" i="10"/>
  <c r="BG209" i="10"/>
  <c r="BF209" i="10"/>
  <c r="T209" i="10"/>
  <c r="R209" i="10"/>
  <c r="P209" i="10"/>
  <c r="BI207" i="10"/>
  <c r="BH207" i="10"/>
  <c r="BG207" i="10"/>
  <c r="BF207" i="10"/>
  <c r="T207" i="10"/>
  <c r="R207" i="10"/>
  <c r="P207" i="10"/>
  <c r="BI204" i="10"/>
  <c r="BH204" i="10"/>
  <c r="BG204" i="10"/>
  <c r="BF204" i="10"/>
  <c r="T204" i="10"/>
  <c r="R204" i="10"/>
  <c r="P204" i="10"/>
  <c r="BI202" i="10"/>
  <c r="BH202" i="10"/>
  <c r="BG202" i="10"/>
  <c r="BF202" i="10"/>
  <c r="T202" i="10"/>
  <c r="R202" i="10"/>
  <c r="P202" i="10"/>
  <c r="BI200" i="10"/>
  <c r="BH200" i="10"/>
  <c r="BG200" i="10"/>
  <c r="BF200" i="10"/>
  <c r="T200" i="10"/>
  <c r="R200" i="10"/>
  <c r="P200" i="10"/>
  <c r="BI197" i="10"/>
  <c r="BH197" i="10"/>
  <c r="BG197" i="10"/>
  <c r="BF197" i="10"/>
  <c r="T197" i="10"/>
  <c r="R197" i="10"/>
  <c r="P197" i="10"/>
  <c r="BI195" i="10"/>
  <c r="BH195" i="10"/>
  <c r="BG195" i="10"/>
  <c r="BF195" i="10"/>
  <c r="T195" i="10"/>
  <c r="R195" i="10"/>
  <c r="P195" i="10"/>
  <c r="BI193" i="10"/>
  <c r="BH193" i="10"/>
  <c r="BG193" i="10"/>
  <c r="BF193" i="10"/>
  <c r="T193" i="10"/>
  <c r="R193" i="10"/>
  <c r="P193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7" i="10"/>
  <c r="BH187" i="10"/>
  <c r="BG187" i="10"/>
  <c r="BF187" i="10"/>
  <c r="T187" i="10"/>
  <c r="R187" i="10"/>
  <c r="P187" i="10"/>
  <c r="BI184" i="10"/>
  <c r="BH184" i="10"/>
  <c r="BG184" i="10"/>
  <c r="BF184" i="10"/>
  <c r="T184" i="10"/>
  <c r="T183" i="10" s="1"/>
  <c r="R184" i="10"/>
  <c r="R183" i="10" s="1"/>
  <c r="P184" i="10"/>
  <c r="P183" i="10" s="1"/>
  <c r="BI181" i="10"/>
  <c r="BH181" i="10"/>
  <c r="BG181" i="10"/>
  <c r="BF181" i="10"/>
  <c r="T181" i="10"/>
  <c r="R181" i="10"/>
  <c r="P181" i="10"/>
  <c r="BI180" i="10"/>
  <c r="BH180" i="10"/>
  <c r="BG180" i="10"/>
  <c r="BF180" i="10"/>
  <c r="T180" i="10"/>
  <c r="R180" i="10"/>
  <c r="P180" i="10"/>
  <c r="BI179" i="10"/>
  <c r="BH179" i="10"/>
  <c r="BG179" i="10"/>
  <c r="BF179" i="10"/>
  <c r="T179" i="10"/>
  <c r="R179" i="10"/>
  <c r="P179" i="10"/>
  <c r="BI177" i="10"/>
  <c r="BH177" i="10"/>
  <c r="BG177" i="10"/>
  <c r="BF177" i="10"/>
  <c r="T177" i="10"/>
  <c r="R177" i="10"/>
  <c r="P177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69" i="10"/>
  <c r="BH169" i="10"/>
  <c r="BG169" i="10"/>
  <c r="BF169" i="10"/>
  <c r="T169" i="10"/>
  <c r="R169" i="10"/>
  <c r="P169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3" i="10"/>
  <c r="BH163" i="10"/>
  <c r="BG163" i="10"/>
  <c r="BF163" i="10"/>
  <c r="T163" i="10"/>
  <c r="R163" i="10"/>
  <c r="P163" i="10"/>
  <c r="BI162" i="10"/>
  <c r="BH162" i="10"/>
  <c r="BG162" i="10"/>
  <c r="BF162" i="10"/>
  <c r="T162" i="10"/>
  <c r="R162" i="10"/>
  <c r="P162" i="10"/>
  <c r="BI161" i="10"/>
  <c r="BH161" i="10"/>
  <c r="BG161" i="10"/>
  <c r="BF161" i="10"/>
  <c r="T161" i="10"/>
  <c r="R161" i="10"/>
  <c r="P161" i="10"/>
  <c r="BI159" i="10"/>
  <c r="BH159" i="10"/>
  <c r="BG159" i="10"/>
  <c r="BF159" i="10"/>
  <c r="T159" i="10"/>
  <c r="R159" i="10"/>
  <c r="P159" i="10"/>
  <c r="BI158" i="10"/>
  <c r="BH158" i="10"/>
  <c r="BG158" i="10"/>
  <c r="BF158" i="10"/>
  <c r="T158" i="10"/>
  <c r="R158" i="10"/>
  <c r="P158" i="10"/>
  <c r="BI157" i="10"/>
  <c r="BH157" i="10"/>
  <c r="BG157" i="10"/>
  <c r="BF157" i="10"/>
  <c r="T157" i="10"/>
  <c r="R157" i="10"/>
  <c r="P157" i="10"/>
  <c r="BI156" i="10"/>
  <c r="BH156" i="10"/>
  <c r="BG156" i="10"/>
  <c r="BF156" i="10"/>
  <c r="T156" i="10"/>
  <c r="R156" i="10"/>
  <c r="P156" i="10"/>
  <c r="BI155" i="10"/>
  <c r="BH155" i="10"/>
  <c r="BG155" i="10"/>
  <c r="BF155" i="10"/>
  <c r="T155" i="10"/>
  <c r="R155" i="10"/>
  <c r="P155" i="10"/>
  <c r="BI154" i="10"/>
  <c r="BH154" i="10"/>
  <c r="BG154" i="10"/>
  <c r="BF154" i="10"/>
  <c r="T154" i="10"/>
  <c r="R154" i="10"/>
  <c r="P154" i="10"/>
  <c r="BI153" i="10"/>
  <c r="BH153" i="10"/>
  <c r="BG153" i="10"/>
  <c r="BF153" i="10"/>
  <c r="T153" i="10"/>
  <c r="R153" i="10"/>
  <c r="P153" i="10"/>
  <c r="BI149" i="10"/>
  <c r="BH149" i="10"/>
  <c r="BG149" i="10"/>
  <c r="BF149" i="10"/>
  <c r="T149" i="10"/>
  <c r="T148" i="10" s="1"/>
  <c r="R149" i="10"/>
  <c r="R148" i="10"/>
  <c r="P149" i="10"/>
  <c r="P148" i="10"/>
  <c r="BI146" i="10"/>
  <c r="BH146" i="10"/>
  <c r="BG146" i="10"/>
  <c r="BF146" i="10"/>
  <c r="T146" i="10"/>
  <c r="R146" i="10"/>
  <c r="P146" i="10"/>
  <c r="BI143" i="10"/>
  <c r="BH143" i="10"/>
  <c r="BG143" i="10"/>
  <c r="BF143" i="10"/>
  <c r="T143" i="10"/>
  <c r="R143" i="10"/>
  <c r="P143" i="10"/>
  <c r="BI141" i="10"/>
  <c r="BH141" i="10"/>
  <c r="BG141" i="10"/>
  <c r="BF141" i="10"/>
  <c r="T141" i="10"/>
  <c r="R141" i="10"/>
  <c r="P141" i="10"/>
  <c r="BI139" i="10"/>
  <c r="BH139" i="10"/>
  <c r="BG139" i="10"/>
  <c r="BF139" i="10"/>
  <c r="T139" i="10"/>
  <c r="R139" i="10"/>
  <c r="P139" i="10"/>
  <c r="BI137" i="10"/>
  <c r="BH137" i="10"/>
  <c r="BG137" i="10"/>
  <c r="BF137" i="10"/>
  <c r="T137" i="10"/>
  <c r="R137" i="10"/>
  <c r="P137" i="10"/>
  <c r="BI131" i="10"/>
  <c r="BH131" i="10"/>
  <c r="BG131" i="10"/>
  <c r="BF131" i="10"/>
  <c r="T131" i="10"/>
  <c r="R131" i="10"/>
  <c r="P131" i="10"/>
  <c r="BI126" i="10"/>
  <c r="BH126" i="10"/>
  <c r="BG126" i="10"/>
  <c r="BF126" i="10"/>
  <c r="T126" i="10"/>
  <c r="R126" i="10"/>
  <c r="P126" i="10"/>
  <c r="BI123" i="10"/>
  <c r="BH123" i="10"/>
  <c r="BG123" i="10"/>
  <c r="BF123" i="10"/>
  <c r="T123" i="10"/>
  <c r="R123" i="10"/>
  <c r="P123" i="10"/>
  <c r="BI120" i="10"/>
  <c r="BH120" i="10"/>
  <c r="BG120" i="10"/>
  <c r="BF120" i="10"/>
  <c r="T120" i="10"/>
  <c r="R120" i="10"/>
  <c r="P120" i="10"/>
  <c r="BI118" i="10"/>
  <c r="BH118" i="10"/>
  <c r="BG118" i="10"/>
  <c r="BF118" i="10"/>
  <c r="T118" i="10"/>
  <c r="R118" i="10"/>
  <c r="P118" i="10"/>
  <c r="BI115" i="10"/>
  <c r="BH115" i="10"/>
  <c r="BG115" i="10"/>
  <c r="BF115" i="10"/>
  <c r="T115" i="10"/>
  <c r="R115" i="10"/>
  <c r="P115" i="10"/>
  <c r="BI113" i="10"/>
  <c r="BH113" i="10"/>
  <c r="BG113" i="10"/>
  <c r="BF113" i="10"/>
  <c r="T113" i="10"/>
  <c r="R113" i="10"/>
  <c r="P113" i="10"/>
  <c r="BI110" i="10"/>
  <c r="BH110" i="10"/>
  <c r="BG110" i="10"/>
  <c r="BF110" i="10"/>
  <c r="T110" i="10"/>
  <c r="R110" i="10"/>
  <c r="P110" i="10"/>
  <c r="BI106" i="10"/>
  <c r="BH106" i="10"/>
  <c r="BG106" i="10"/>
  <c r="BF106" i="10"/>
  <c r="T106" i="10"/>
  <c r="R106" i="10"/>
  <c r="P106" i="10"/>
  <c r="BI103" i="10"/>
  <c r="BH103" i="10"/>
  <c r="BG103" i="10"/>
  <c r="BF103" i="10"/>
  <c r="T103" i="10"/>
  <c r="R103" i="10"/>
  <c r="P103" i="10"/>
  <c r="J97" i="10"/>
  <c r="J96" i="10"/>
  <c r="F96" i="10"/>
  <c r="F94" i="10"/>
  <c r="E92" i="10"/>
  <c r="J59" i="10"/>
  <c r="J58" i="10"/>
  <c r="F58" i="10"/>
  <c r="F56" i="10"/>
  <c r="E54" i="10"/>
  <c r="J20" i="10"/>
  <c r="E20" i="10"/>
  <c r="F97" i="10" s="1"/>
  <c r="J19" i="10"/>
  <c r="J14" i="10"/>
  <c r="J56" i="10" s="1"/>
  <c r="E7" i="10"/>
  <c r="E88" i="10"/>
  <c r="J39" i="9"/>
  <c r="J38" i="9"/>
  <c r="AY64" i="1"/>
  <c r="J37" i="9"/>
  <c r="AX64" i="1"/>
  <c r="BI221" i="9"/>
  <c r="BH221" i="9"/>
  <c r="BG221" i="9"/>
  <c r="BF221" i="9"/>
  <c r="T221" i="9"/>
  <c r="R221" i="9"/>
  <c r="P221" i="9"/>
  <c r="BI219" i="9"/>
  <c r="BH219" i="9"/>
  <c r="BG219" i="9"/>
  <c r="BF219" i="9"/>
  <c r="T219" i="9"/>
  <c r="R219" i="9"/>
  <c r="P219" i="9"/>
  <c r="BI216" i="9"/>
  <c r="BH216" i="9"/>
  <c r="BG216" i="9"/>
  <c r="BF216" i="9"/>
  <c r="T216" i="9"/>
  <c r="R216" i="9"/>
  <c r="P216" i="9"/>
  <c r="BI214" i="9"/>
  <c r="BH214" i="9"/>
  <c r="BG214" i="9"/>
  <c r="BF214" i="9"/>
  <c r="T214" i="9"/>
  <c r="R214" i="9"/>
  <c r="P214" i="9"/>
  <c r="BI211" i="9"/>
  <c r="BH211" i="9"/>
  <c r="BG211" i="9"/>
  <c r="BF211" i="9"/>
  <c r="T211" i="9"/>
  <c r="R211" i="9"/>
  <c r="P211" i="9"/>
  <c r="BI209" i="9"/>
  <c r="BH209" i="9"/>
  <c r="BG209" i="9"/>
  <c r="BF209" i="9"/>
  <c r="T209" i="9"/>
  <c r="R209" i="9"/>
  <c r="P209" i="9"/>
  <c r="BI207" i="9"/>
  <c r="BH207" i="9"/>
  <c r="BG207" i="9"/>
  <c r="BF207" i="9"/>
  <c r="T207" i="9"/>
  <c r="R207" i="9"/>
  <c r="P207" i="9"/>
  <c r="BI205" i="9"/>
  <c r="BH205" i="9"/>
  <c r="BG205" i="9"/>
  <c r="BF205" i="9"/>
  <c r="T205" i="9"/>
  <c r="R205" i="9"/>
  <c r="P205" i="9"/>
  <c r="BI200" i="9"/>
  <c r="BH200" i="9"/>
  <c r="BG200" i="9"/>
  <c r="BF200" i="9"/>
  <c r="T200" i="9"/>
  <c r="R200" i="9"/>
  <c r="P200" i="9"/>
  <c r="BI198" i="9"/>
  <c r="BH198" i="9"/>
  <c r="BG198" i="9"/>
  <c r="BF198" i="9"/>
  <c r="T198" i="9"/>
  <c r="R198" i="9"/>
  <c r="P198" i="9"/>
  <c r="BI195" i="9"/>
  <c r="BH195" i="9"/>
  <c r="BG195" i="9"/>
  <c r="BF195" i="9"/>
  <c r="T195" i="9"/>
  <c r="R195" i="9"/>
  <c r="P195" i="9"/>
  <c r="BI193" i="9"/>
  <c r="BH193" i="9"/>
  <c r="BG193" i="9"/>
  <c r="BF193" i="9"/>
  <c r="T193" i="9"/>
  <c r="R193" i="9"/>
  <c r="P193" i="9"/>
  <c r="BI191" i="9"/>
  <c r="BH191" i="9"/>
  <c r="BG191" i="9"/>
  <c r="BF191" i="9"/>
  <c r="T191" i="9"/>
  <c r="R191" i="9"/>
  <c r="P191" i="9"/>
  <c r="BI189" i="9"/>
  <c r="BH189" i="9"/>
  <c r="BG189" i="9"/>
  <c r="BF189" i="9"/>
  <c r="T189" i="9"/>
  <c r="R189" i="9"/>
  <c r="P189" i="9"/>
  <c r="BI187" i="9"/>
  <c r="BH187" i="9"/>
  <c r="BG187" i="9"/>
  <c r="BF187" i="9"/>
  <c r="T187" i="9"/>
  <c r="R187" i="9"/>
  <c r="P187" i="9"/>
  <c r="BI185" i="9"/>
  <c r="BH185" i="9"/>
  <c r="BG185" i="9"/>
  <c r="BF185" i="9"/>
  <c r="T185" i="9"/>
  <c r="R185" i="9"/>
  <c r="P185" i="9"/>
  <c r="BI183" i="9"/>
  <c r="BH183" i="9"/>
  <c r="BG183" i="9"/>
  <c r="BF183" i="9"/>
  <c r="T183" i="9"/>
  <c r="R183" i="9"/>
  <c r="P183" i="9"/>
  <c r="BI181" i="9"/>
  <c r="BH181" i="9"/>
  <c r="BG181" i="9"/>
  <c r="BF181" i="9"/>
  <c r="T181" i="9"/>
  <c r="R181" i="9"/>
  <c r="P181" i="9"/>
  <c r="BI179" i="9"/>
  <c r="BH179" i="9"/>
  <c r="BG179" i="9"/>
  <c r="BF179" i="9"/>
  <c r="T179" i="9"/>
  <c r="R179" i="9"/>
  <c r="P179" i="9"/>
  <c r="BI176" i="9"/>
  <c r="BH176" i="9"/>
  <c r="BG176" i="9"/>
  <c r="BF176" i="9"/>
  <c r="T176" i="9"/>
  <c r="T175" i="9"/>
  <c r="R176" i="9"/>
  <c r="R175" i="9" s="1"/>
  <c r="P176" i="9"/>
  <c r="P175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7" i="9"/>
  <c r="BH167" i="9"/>
  <c r="BG167" i="9"/>
  <c r="BF167" i="9"/>
  <c r="T167" i="9"/>
  <c r="R167" i="9"/>
  <c r="P167" i="9"/>
  <c r="BI165" i="9"/>
  <c r="BH165" i="9"/>
  <c r="BG165" i="9"/>
  <c r="BF165" i="9"/>
  <c r="T165" i="9"/>
  <c r="R165" i="9"/>
  <c r="P165" i="9"/>
  <c r="BI163" i="9"/>
  <c r="BH163" i="9"/>
  <c r="BG163" i="9"/>
  <c r="BF163" i="9"/>
  <c r="T163" i="9"/>
  <c r="R163" i="9"/>
  <c r="P163" i="9"/>
  <c r="BI161" i="9"/>
  <c r="BH161" i="9"/>
  <c r="BG161" i="9"/>
  <c r="BF161" i="9"/>
  <c r="T161" i="9"/>
  <c r="R161" i="9"/>
  <c r="P161" i="9"/>
  <c r="BI159" i="9"/>
  <c r="BH159" i="9"/>
  <c r="BG159" i="9"/>
  <c r="BF159" i="9"/>
  <c r="T159" i="9"/>
  <c r="R159" i="9"/>
  <c r="P159" i="9"/>
  <c r="BI157" i="9"/>
  <c r="BH157" i="9"/>
  <c r="BG157" i="9"/>
  <c r="BF157" i="9"/>
  <c r="T157" i="9"/>
  <c r="R157" i="9"/>
  <c r="P157" i="9"/>
  <c r="BI156" i="9"/>
  <c r="BH156" i="9"/>
  <c r="BG156" i="9"/>
  <c r="BF156" i="9"/>
  <c r="T156" i="9"/>
  <c r="R156" i="9"/>
  <c r="P156" i="9"/>
  <c r="BI155" i="9"/>
  <c r="BH155" i="9"/>
  <c r="BG155" i="9"/>
  <c r="BF155" i="9"/>
  <c r="T155" i="9"/>
  <c r="R155" i="9"/>
  <c r="P155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6" i="9"/>
  <c r="BH146" i="9"/>
  <c r="BG146" i="9"/>
  <c r="BF146" i="9"/>
  <c r="T146" i="9"/>
  <c r="T145" i="9"/>
  <c r="R146" i="9"/>
  <c r="R145" i="9"/>
  <c r="P146" i="9"/>
  <c r="P145" i="9"/>
  <c r="BI143" i="9"/>
  <c r="BH143" i="9"/>
  <c r="BG143" i="9"/>
  <c r="BF143" i="9"/>
  <c r="T143" i="9"/>
  <c r="R143" i="9"/>
  <c r="P143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29" i="9"/>
  <c r="BH129" i="9"/>
  <c r="BG129" i="9"/>
  <c r="BF129" i="9"/>
  <c r="T129" i="9"/>
  <c r="R129" i="9"/>
  <c r="P129" i="9"/>
  <c r="BI126" i="9"/>
  <c r="BH126" i="9"/>
  <c r="BG126" i="9"/>
  <c r="BF126" i="9"/>
  <c r="T126" i="9"/>
  <c r="R126" i="9"/>
  <c r="P126" i="9"/>
  <c r="BI123" i="9"/>
  <c r="BH123" i="9"/>
  <c r="BG123" i="9"/>
  <c r="BF123" i="9"/>
  <c r="T123" i="9"/>
  <c r="R123" i="9"/>
  <c r="P123" i="9"/>
  <c r="BI120" i="9"/>
  <c r="BH120" i="9"/>
  <c r="BG120" i="9"/>
  <c r="BF120" i="9"/>
  <c r="T120" i="9"/>
  <c r="R120" i="9"/>
  <c r="P120" i="9"/>
  <c r="BI118" i="9"/>
  <c r="BH118" i="9"/>
  <c r="BG118" i="9"/>
  <c r="BF118" i="9"/>
  <c r="T118" i="9"/>
  <c r="R118" i="9"/>
  <c r="P118" i="9"/>
  <c r="BI115" i="9"/>
  <c r="BH115" i="9"/>
  <c r="BG115" i="9"/>
  <c r="BF115" i="9"/>
  <c r="T115" i="9"/>
  <c r="R115" i="9"/>
  <c r="P115" i="9"/>
  <c r="BI113" i="9"/>
  <c r="BH113" i="9"/>
  <c r="BG113" i="9"/>
  <c r="BF113" i="9"/>
  <c r="T113" i="9"/>
  <c r="R113" i="9"/>
  <c r="P113" i="9"/>
  <c r="BI110" i="9"/>
  <c r="BH110" i="9"/>
  <c r="BG110" i="9"/>
  <c r="BF110" i="9"/>
  <c r="T110" i="9"/>
  <c r="R110" i="9"/>
  <c r="P110" i="9"/>
  <c r="BI106" i="9"/>
  <c r="BH106" i="9"/>
  <c r="BG106" i="9"/>
  <c r="BF106" i="9"/>
  <c r="T106" i="9"/>
  <c r="R106" i="9"/>
  <c r="P106" i="9"/>
  <c r="BI103" i="9"/>
  <c r="BH103" i="9"/>
  <c r="BG103" i="9"/>
  <c r="BF103" i="9"/>
  <c r="T103" i="9"/>
  <c r="R103" i="9"/>
  <c r="P103" i="9"/>
  <c r="J97" i="9"/>
  <c r="J96" i="9"/>
  <c r="F96" i="9"/>
  <c r="F94" i="9"/>
  <c r="E92" i="9"/>
  <c r="J59" i="9"/>
  <c r="J58" i="9"/>
  <c r="F58" i="9"/>
  <c r="F56" i="9"/>
  <c r="E54" i="9"/>
  <c r="J20" i="9"/>
  <c r="E20" i="9"/>
  <c r="F59" i="9" s="1"/>
  <c r="J19" i="9"/>
  <c r="J14" i="9"/>
  <c r="J94" i="9"/>
  <c r="E7" i="9"/>
  <c r="E50" i="9" s="1"/>
  <c r="J39" i="8"/>
  <c r="J38" i="8"/>
  <c r="AY63" i="1"/>
  <c r="J37" i="8"/>
  <c r="AX63" i="1"/>
  <c r="BI229" i="8"/>
  <c r="BH229" i="8"/>
  <c r="BG229" i="8"/>
  <c r="BF229" i="8"/>
  <c r="T229" i="8"/>
  <c r="R229" i="8"/>
  <c r="P229" i="8"/>
  <c r="BI227" i="8"/>
  <c r="BH227" i="8"/>
  <c r="BG227" i="8"/>
  <c r="BF227" i="8"/>
  <c r="T227" i="8"/>
  <c r="R227" i="8"/>
  <c r="P227" i="8"/>
  <c r="BI224" i="8"/>
  <c r="BH224" i="8"/>
  <c r="BG224" i="8"/>
  <c r="BF224" i="8"/>
  <c r="T224" i="8"/>
  <c r="R224" i="8"/>
  <c r="P224" i="8"/>
  <c r="BI222" i="8"/>
  <c r="BH222" i="8"/>
  <c r="BG222" i="8"/>
  <c r="BF222" i="8"/>
  <c r="T222" i="8"/>
  <c r="R222" i="8"/>
  <c r="P222" i="8"/>
  <c r="BI219" i="8"/>
  <c r="BH219" i="8"/>
  <c r="BG219" i="8"/>
  <c r="BF219" i="8"/>
  <c r="T219" i="8"/>
  <c r="R219" i="8"/>
  <c r="P219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07" i="8"/>
  <c r="BH207" i="8"/>
  <c r="BG207" i="8"/>
  <c r="BF207" i="8"/>
  <c r="T207" i="8"/>
  <c r="R207" i="8"/>
  <c r="P207" i="8"/>
  <c r="BI205" i="8"/>
  <c r="BH205" i="8"/>
  <c r="BG205" i="8"/>
  <c r="BF205" i="8"/>
  <c r="T205" i="8"/>
  <c r="R205" i="8"/>
  <c r="P205" i="8"/>
  <c r="BI202" i="8"/>
  <c r="BH202" i="8"/>
  <c r="BG202" i="8"/>
  <c r="BF202" i="8"/>
  <c r="T202" i="8"/>
  <c r="R202" i="8"/>
  <c r="P202" i="8"/>
  <c r="BI200" i="8"/>
  <c r="BH200" i="8"/>
  <c r="BG200" i="8"/>
  <c r="BF200" i="8"/>
  <c r="T200" i="8"/>
  <c r="R200" i="8"/>
  <c r="P200" i="8"/>
  <c r="BI198" i="8"/>
  <c r="BH198" i="8"/>
  <c r="BG198" i="8"/>
  <c r="BF198" i="8"/>
  <c r="T198" i="8"/>
  <c r="R198" i="8"/>
  <c r="P198" i="8"/>
  <c r="BI195" i="8"/>
  <c r="BH195" i="8"/>
  <c r="BG195" i="8"/>
  <c r="BF195" i="8"/>
  <c r="T195" i="8"/>
  <c r="R195" i="8"/>
  <c r="P195" i="8"/>
  <c r="BI193" i="8"/>
  <c r="BH193" i="8"/>
  <c r="BG193" i="8"/>
  <c r="BF193" i="8"/>
  <c r="T193" i="8"/>
  <c r="R193" i="8"/>
  <c r="P193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7" i="8"/>
  <c r="BH187" i="8"/>
  <c r="BG187" i="8"/>
  <c r="BF187" i="8"/>
  <c r="T187" i="8"/>
  <c r="R187" i="8"/>
  <c r="P187" i="8"/>
  <c r="BI185" i="8"/>
  <c r="BH185" i="8"/>
  <c r="BG185" i="8"/>
  <c r="BF185" i="8"/>
  <c r="T185" i="8"/>
  <c r="R185" i="8"/>
  <c r="P185" i="8"/>
  <c r="BI182" i="8"/>
  <c r="BH182" i="8"/>
  <c r="BG182" i="8"/>
  <c r="BF182" i="8"/>
  <c r="T182" i="8"/>
  <c r="T181" i="8" s="1"/>
  <c r="R182" i="8"/>
  <c r="R181" i="8" s="1"/>
  <c r="P182" i="8"/>
  <c r="P181" i="8" s="1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69" i="8"/>
  <c r="BH169" i="8"/>
  <c r="BG169" i="8"/>
  <c r="BF169" i="8"/>
  <c r="T169" i="8"/>
  <c r="R169" i="8"/>
  <c r="P169" i="8"/>
  <c r="BI167" i="8"/>
  <c r="BH167" i="8"/>
  <c r="BG167" i="8"/>
  <c r="BF167" i="8"/>
  <c r="T167" i="8"/>
  <c r="R167" i="8"/>
  <c r="P167" i="8"/>
  <c r="BI165" i="8"/>
  <c r="BH165" i="8"/>
  <c r="BG165" i="8"/>
  <c r="BF165" i="8"/>
  <c r="T165" i="8"/>
  <c r="R165" i="8"/>
  <c r="P165" i="8"/>
  <c r="BI163" i="8"/>
  <c r="BH163" i="8"/>
  <c r="BG163" i="8"/>
  <c r="BF163" i="8"/>
  <c r="T163" i="8"/>
  <c r="R163" i="8"/>
  <c r="P163" i="8"/>
  <c r="BI162" i="8"/>
  <c r="BH162" i="8"/>
  <c r="BG162" i="8"/>
  <c r="BF162" i="8"/>
  <c r="T162" i="8"/>
  <c r="R162" i="8"/>
  <c r="P162" i="8"/>
  <c r="BI161" i="8"/>
  <c r="BH161" i="8"/>
  <c r="BG161" i="8"/>
  <c r="BF161" i="8"/>
  <c r="T161" i="8"/>
  <c r="R161" i="8"/>
  <c r="P161" i="8"/>
  <c r="BI159" i="8"/>
  <c r="BH159" i="8"/>
  <c r="BG159" i="8"/>
  <c r="BF159" i="8"/>
  <c r="T159" i="8"/>
  <c r="R159" i="8"/>
  <c r="P159" i="8"/>
  <c r="BI158" i="8"/>
  <c r="BH158" i="8"/>
  <c r="BG158" i="8"/>
  <c r="BF158" i="8"/>
  <c r="T158" i="8"/>
  <c r="R158" i="8"/>
  <c r="P158" i="8"/>
  <c r="BI157" i="8"/>
  <c r="BH157" i="8"/>
  <c r="BG157" i="8"/>
  <c r="BF157" i="8"/>
  <c r="T157" i="8"/>
  <c r="R157" i="8"/>
  <c r="P157" i="8"/>
  <c r="BI156" i="8"/>
  <c r="BH156" i="8"/>
  <c r="BG156" i="8"/>
  <c r="BF156" i="8"/>
  <c r="T156" i="8"/>
  <c r="R156" i="8"/>
  <c r="P156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49" i="8"/>
  <c r="BH149" i="8"/>
  <c r="BG149" i="8"/>
  <c r="BF149" i="8"/>
  <c r="T149" i="8"/>
  <c r="T148" i="8" s="1"/>
  <c r="R149" i="8"/>
  <c r="R148" i="8" s="1"/>
  <c r="P149" i="8"/>
  <c r="P148" i="8" s="1"/>
  <c r="BI146" i="8"/>
  <c r="BH146" i="8"/>
  <c r="BG146" i="8"/>
  <c r="BF146" i="8"/>
  <c r="T146" i="8"/>
  <c r="R146" i="8"/>
  <c r="P146" i="8"/>
  <c r="BI143" i="8"/>
  <c r="BH143" i="8"/>
  <c r="BG143" i="8"/>
  <c r="BF143" i="8"/>
  <c r="T143" i="8"/>
  <c r="R143" i="8"/>
  <c r="P143" i="8"/>
  <c r="BI141" i="8"/>
  <c r="BH141" i="8"/>
  <c r="BG141" i="8"/>
  <c r="BF141" i="8"/>
  <c r="T141" i="8"/>
  <c r="R141" i="8"/>
  <c r="P141" i="8"/>
  <c r="BI139" i="8"/>
  <c r="BH139" i="8"/>
  <c r="BG139" i="8"/>
  <c r="BF139" i="8"/>
  <c r="T139" i="8"/>
  <c r="R139" i="8"/>
  <c r="P139" i="8"/>
  <c r="BI137" i="8"/>
  <c r="BH137" i="8"/>
  <c r="BG137" i="8"/>
  <c r="BF137" i="8"/>
  <c r="T137" i="8"/>
  <c r="R137" i="8"/>
  <c r="P137" i="8"/>
  <c r="BI131" i="8"/>
  <c r="BH131" i="8"/>
  <c r="BG131" i="8"/>
  <c r="BF131" i="8"/>
  <c r="T131" i="8"/>
  <c r="R131" i="8"/>
  <c r="P131" i="8"/>
  <c r="BI126" i="8"/>
  <c r="BH126" i="8"/>
  <c r="BG126" i="8"/>
  <c r="BF126" i="8"/>
  <c r="T126" i="8"/>
  <c r="R126" i="8"/>
  <c r="P126" i="8"/>
  <c r="BI123" i="8"/>
  <c r="BH123" i="8"/>
  <c r="BG123" i="8"/>
  <c r="BF123" i="8"/>
  <c r="T123" i="8"/>
  <c r="R123" i="8"/>
  <c r="P123" i="8"/>
  <c r="BI120" i="8"/>
  <c r="BH120" i="8"/>
  <c r="BG120" i="8"/>
  <c r="BF120" i="8"/>
  <c r="T120" i="8"/>
  <c r="R120" i="8"/>
  <c r="P120" i="8"/>
  <c r="BI118" i="8"/>
  <c r="BH118" i="8"/>
  <c r="BG118" i="8"/>
  <c r="BF118" i="8"/>
  <c r="T118" i="8"/>
  <c r="R118" i="8"/>
  <c r="P118" i="8"/>
  <c r="BI115" i="8"/>
  <c r="BH115" i="8"/>
  <c r="BG115" i="8"/>
  <c r="BF115" i="8"/>
  <c r="T115" i="8"/>
  <c r="R115" i="8"/>
  <c r="P115" i="8"/>
  <c r="BI113" i="8"/>
  <c r="BH113" i="8"/>
  <c r="BG113" i="8"/>
  <c r="BF113" i="8"/>
  <c r="T113" i="8"/>
  <c r="R113" i="8"/>
  <c r="P113" i="8"/>
  <c r="BI110" i="8"/>
  <c r="BH110" i="8"/>
  <c r="BG110" i="8"/>
  <c r="BF110" i="8"/>
  <c r="T110" i="8"/>
  <c r="R110" i="8"/>
  <c r="P110" i="8"/>
  <c r="BI106" i="8"/>
  <c r="BH106" i="8"/>
  <c r="BG106" i="8"/>
  <c r="BF106" i="8"/>
  <c r="T106" i="8"/>
  <c r="R106" i="8"/>
  <c r="P106" i="8"/>
  <c r="BI103" i="8"/>
  <c r="BH103" i="8"/>
  <c r="BG103" i="8"/>
  <c r="BF103" i="8"/>
  <c r="T103" i="8"/>
  <c r="R103" i="8"/>
  <c r="P103" i="8"/>
  <c r="J97" i="8"/>
  <c r="J96" i="8"/>
  <c r="F96" i="8"/>
  <c r="F94" i="8"/>
  <c r="E92" i="8"/>
  <c r="J59" i="8"/>
  <c r="J58" i="8"/>
  <c r="F58" i="8"/>
  <c r="F56" i="8"/>
  <c r="E54" i="8"/>
  <c r="J20" i="8"/>
  <c r="E20" i="8"/>
  <c r="F59" i="8"/>
  <c r="J19" i="8"/>
  <c r="J14" i="8"/>
  <c r="J56" i="8" s="1"/>
  <c r="E7" i="8"/>
  <c r="E88" i="8" s="1"/>
  <c r="J39" i="7"/>
  <c r="J38" i="7"/>
  <c r="AY62" i="1"/>
  <c r="J37" i="7"/>
  <c r="AX62" i="1"/>
  <c r="BI229" i="7"/>
  <c r="BH229" i="7"/>
  <c r="BG229" i="7"/>
  <c r="BF229" i="7"/>
  <c r="T229" i="7"/>
  <c r="R229" i="7"/>
  <c r="P229" i="7"/>
  <c r="BI227" i="7"/>
  <c r="BH227" i="7"/>
  <c r="BG227" i="7"/>
  <c r="BF227" i="7"/>
  <c r="T227" i="7"/>
  <c r="R227" i="7"/>
  <c r="P227" i="7"/>
  <c r="BI224" i="7"/>
  <c r="BH224" i="7"/>
  <c r="BG224" i="7"/>
  <c r="BF224" i="7"/>
  <c r="T224" i="7"/>
  <c r="R224" i="7"/>
  <c r="P224" i="7"/>
  <c r="BI222" i="7"/>
  <c r="BH222" i="7"/>
  <c r="BG222" i="7"/>
  <c r="BF222" i="7"/>
  <c r="T222" i="7"/>
  <c r="R222" i="7"/>
  <c r="P222" i="7"/>
  <c r="BI219" i="7"/>
  <c r="BH219" i="7"/>
  <c r="BG219" i="7"/>
  <c r="BF219" i="7"/>
  <c r="T219" i="7"/>
  <c r="R219" i="7"/>
  <c r="P219" i="7"/>
  <c r="BI217" i="7"/>
  <c r="BH217" i="7"/>
  <c r="BG217" i="7"/>
  <c r="BF217" i="7"/>
  <c r="T217" i="7"/>
  <c r="R217" i="7"/>
  <c r="P217" i="7"/>
  <c r="BI215" i="7"/>
  <c r="BH215" i="7"/>
  <c r="BG215" i="7"/>
  <c r="BF215" i="7"/>
  <c r="T215" i="7"/>
  <c r="R215" i="7"/>
  <c r="P215" i="7"/>
  <c r="BI213" i="7"/>
  <c r="BH213" i="7"/>
  <c r="BG213" i="7"/>
  <c r="BF213" i="7"/>
  <c r="T213" i="7"/>
  <c r="R213" i="7"/>
  <c r="P213" i="7"/>
  <c r="BI207" i="7"/>
  <c r="BH207" i="7"/>
  <c r="BG207" i="7"/>
  <c r="BF207" i="7"/>
  <c r="T207" i="7"/>
  <c r="R207" i="7"/>
  <c r="P207" i="7"/>
  <c r="BI205" i="7"/>
  <c r="BH205" i="7"/>
  <c r="BG205" i="7"/>
  <c r="BF205" i="7"/>
  <c r="T205" i="7"/>
  <c r="R205" i="7"/>
  <c r="P205" i="7"/>
  <c r="BI202" i="7"/>
  <c r="BH202" i="7"/>
  <c r="BG202" i="7"/>
  <c r="BF202" i="7"/>
  <c r="T202" i="7"/>
  <c r="R202" i="7"/>
  <c r="P202" i="7"/>
  <c r="BI200" i="7"/>
  <c r="BH200" i="7"/>
  <c r="BG200" i="7"/>
  <c r="BF200" i="7"/>
  <c r="T200" i="7"/>
  <c r="R200" i="7"/>
  <c r="P200" i="7"/>
  <c r="BI198" i="7"/>
  <c r="BH198" i="7"/>
  <c r="BG198" i="7"/>
  <c r="BF198" i="7"/>
  <c r="T198" i="7"/>
  <c r="R198" i="7"/>
  <c r="P198" i="7"/>
  <c r="BI195" i="7"/>
  <c r="BH195" i="7"/>
  <c r="BG195" i="7"/>
  <c r="BF195" i="7"/>
  <c r="T195" i="7"/>
  <c r="R195" i="7"/>
  <c r="P195" i="7"/>
  <c r="BI193" i="7"/>
  <c r="BH193" i="7"/>
  <c r="BG193" i="7"/>
  <c r="BF193" i="7"/>
  <c r="T193" i="7"/>
  <c r="R193" i="7"/>
  <c r="P193" i="7"/>
  <c r="BI191" i="7"/>
  <c r="BH191" i="7"/>
  <c r="BG191" i="7"/>
  <c r="BF191" i="7"/>
  <c r="T191" i="7"/>
  <c r="R191" i="7"/>
  <c r="P191" i="7"/>
  <c r="BI189" i="7"/>
  <c r="BH189" i="7"/>
  <c r="BG189" i="7"/>
  <c r="BF189" i="7"/>
  <c r="T189" i="7"/>
  <c r="R189" i="7"/>
  <c r="P189" i="7"/>
  <c r="BI187" i="7"/>
  <c r="BH187" i="7"/>
  <c r="BG187" i="7"/>
  <c r="BF187" i="7"/>
  <c r="T187" i="7"/>
  <c r="R187" i="7"/>
  <c r="P187" i="7"/>
  <c r="BI185" i="7"/>
  <c r="BH185" i="7"/>
  <c r="BG185" i="7"/>
  <c r="BF185" i="7"/>
  <c r="T185" i="7"/>
  <c r="R185" i="7"/>
  <c r="P185" i="7"/>
  <c r="BI182" i="7"/>
  <c r="BH182" i="7"/>
  <c r="BG182" i="7"/>
  <c r="BF182" i="7"/>
  <c r="T182" i="7"/>
  <c r="T181" i="7" s="1"/>
  <c r="R182" i="7"/>
  <c r="R181" i="7" s="1"/>
  <c r="P182" i="7"/>
  <c r="P181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6" i="7"/>
  <c r="BH176" i="7"/>
  <c r="BG176" i="7"/>
  <c r="BF176" i="7"/>
  <c r="T176" i="7"/>
  <c r="R176" i="7"/>
  <c r="P176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7" i="7"/>
  <c r="BH167" i="7"/>
  <c r="BG167" i="7"/>
  <c r="BF167" i="7"/>
  <c r="T167" i="7"/>
  <c r="R167" i="7"/>
  <c r="P167" i="7"/>
  <c r="BI165" i="7"/>
  <c r="BH165" i="7"/>
  <c r="BG165" i="7"/>
  <c r="BF165" i="7"/>
  <c r="T165" i="7"/>
  <c r="R165" i="7"/>
  <c r="P165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49" i="7"/>
  <c r="BH149" i="7"/>
  <c r="BG149" i="7"/>
  <c r="BF149" i="7"/>
  <c r="T149" i="7"/>
  <c r="T148" i="7" s="1"/>
  <c r="R149" i="7"/>
  <c r="R148" i="7" s="1"/>
  <c r="P149" i="7"/>
  <c r="P148" i="7"/>
  <c r="BI146" i="7"/>
  <c r="BH146" i="7"/>
  <c r="BG146" i="7"/>
  <c r="BF146" i="7"/>
  <c r="T146" i="7"/>
  <c r="R146" i="7"/>
  <c r="P146" i="7"/>
  <c r="BI143" i="7"/>
  <c r="BH143" i="7"/>
  <c r="BG143" i="7"/>
  <c r="BF143" i="7"/>
  <c r="T143" i="7"/>
  <c r="R143" i="7"/>
  <c r="P143" i="7"/>
  <c r="BI141" i="7"/>
  <c r="BH141" i="7"/>
  <c r="BG141" i="7"/>
  <c r="BF141" i="7"/>
  <c r="T141" i="7"/>
  <c r="R141" i="7"/>
  <c r="P141" i="7"/>
  <c r="BI139" i="7"/>
  <c r="BH139" i="7"/>
  <c r="BG139" i="7"/>
  <c r="BF139" i="7"/>
  <c r="T139" i="7"/>
  <c r="R139" i="7"/>
  <c r="P139" i="7"/>
  <c r="BI137" i="7"/>
  <c r="BH137" i="7"/>
  <c r="BG137" i="7"/>
  <c r="BF137" i="7"/>
  <c r="T137" i="7"/>
  <c r="R137" i="7"/>
  <c r="P137" i="7"/>
  <c r="BI131" i="7"/>
  <c r="BH131" i="7"/>
  <c r="BG131" i="7"/>
  <c r="BF131" i="7"/>
  <c r="T131" i="7"/>
  <c r="R131" i="7"/>
  <c r="P131" i="7"/>
  <c r="BI126" i="7"/>
  <c r="BH126" i="7"/>
  <c r="BG126" i="7"/>
  <c r="BF126" i="7"/>
  <c r="T126" i="7"/>
  <c r="R126" i="7"/>
  <c r="P126" i="7"/>
  <c r="BI123" i="7"/>
  <c r="BH123" i="7"/>
  <c r="BG123" i="7"/>
  <c r="BF123" i="7"/>
  <c r="T123" i="7"/>
  <c r="R123" i="7"/>
  <c r="P123" i="7"/>
  <c r="BI120" i="7"/>
  <c r="BH120" i="7"/>
  <c r="BG120" i="7"/>
  <c r="BF120" i="7"/>
  <c r="T120" i="7"/>
  <c r="R120" i="7"/>
  <c r="P120" i="7"/>
  <c r="BI118" i="7"/>
  <c r="BH118" i="7"/>
  <c r="BG118" i="7"/>
  <c r="BF118" i="7"/>
  <c r="T118" i="7"/>
  <c r="R118" i="7"/>
  <c r="P118" i="7"/>
  <c r="BI115" i="7"/>
  <c r="BH115" i="7"/>
  <c r="BG115" i="7"/>
  <c r="BF115" i="7"/>
  <c r="T115" i="7"/>
  <c r="R115" i="7"/>
  <c r="P115" i="7"/>
  <c r="BI113" i="7"/>
  <c r="BH113" i="7"/>
  <c r="BG113" i="7"/>
  <c r="BF113" i="7"/>
  <c r="T113" i="7"/>
  <c r="R113" i="7"/>
  <c r="P113" i="7"/>
  <c r="BI110" i="7"/>
  <c r="BH110" i="7"/>
  <c r="BG110" i="7"/>
  <c r="BF110" i="7"/>
  <c r="T110" i="7"/>
  <c r="R110" i="7"/>
  <c r="P110" i="7"/>
  <c r="BI106" i="7"/>
  <c r="BH106" i="7"/>
  <c r="BG106" i="7"/>
  <c r="BF106" i="7"/>
  <c r="T106" i="7"/>
  <c r="R106" i="7"/>
  <c r="P106" i="7"/>
  <c r="BI103" i="7"/>
  <c r="BH103" i="7"/>
  <c r="BG103" i="7"/>
  <c r="BF103" i="7"/>
  <c r="T103" i="7"/>
  <c r="R103" i="7"/>
  <c r="P103" i="7"/>
  <c r="J97" i="7"/>
  <c r="J96" i="7"/>
  <c r="F96" i="7"/>
  <c r="F94" i="7"/>
  <c r="E92" i="7"/>
  <c r="J59" i="7"/>
  <c r="J58" i="7"/>
  <c r="F58" i="7"/>
  <c r="F56" i="7"/>
  <c r="E54" i="7"/>
  <c r="J20" i="7"/>
  <c r="E20" i="7"/>
  <c r="F59" i="7"/>
  <c r="J19" i="7"/>
  <c r="J14" i="7"/>
  <c r="J94" i="7" s="1"/>
  <c r="E7" i="7"/>
  <c r="E50" i="7"/>
  <c r="J39" i="6"/>
  <c r="J38" i="6"/>
  <c r="AY61" i="1"/>
  <c r="J37" i="6"/>
  <c r="AX61" i="1"/>
  <c r="BI265" i="6"/>
  <c r="BH265" i="6"/>
  <c r="BG265" i="6"/>
  <c r="BF265" i="6"/>
  <c r="T265" i="6"/>
  <c r="R265" i="6"/>
  <c r="P265" i="6"/>
  <c r="BI263" i="6"/>
  <c r="BH263" i="6"/>
  <c r="BG263" i="6"/>
  <c r="BF263" i="6"/>
  <c r="T263" i="6"/>
  <c r="R263" i="6"/>
  <c r="P263" i="6"/>
  <c r="BI260" i="6"/>
  <c r="BH260" i="6"/>
  <c r="BG260" i="6"/>
  <c r="BF260" i="6"/>
  <c r="T260" i="6"/>
  <c r="R260" i="6"/>
  <c r="P260" i="6"/>
  <c r="BI258" i="6"/>
  <c r="BH258" i="6"/>
  <c r="BG258" i="6"/>
  <c r="BF258" i="6"/>
  <c r="T258" i="6"/>
  <c r="R258" i="6"/>
  <c r="P258" i="6"/>
  <c r="BI255" i="6"/>
  <c r="BH255" i="6"/>
  <c r="BG255" i="6"/>
  <c r="BF255" i="6"/>
  <c r="T255" i="6"/>
  <c r="R255" i="6"/>
  <c r="P255" i="6"/>
  <c r="BI253" i="6"/>
  <c r="BH253" i="6"/>
  <c r="BG253" i="6"/>
  <c r="BF253" i="6"/>
  <c r="T253" i="6"/>
  <c r="R253" i="6"/>
  <c r="P253" i="6"/>
  <c r="BI250" i="6"/>
  <c r="BH250" i="6"/>
  <c r="BG250" i="6"/>
  <c r="BF250" i="6"/>
  <c r="T250" i="6"/>
  <c r="R250" i="6"/>
  <c r="P250" i="6"/>
  <c r="BI248" i="6"/>
  <c r="BH248" i="6"/>
  <c r="BG248" i="6"/>
  <c r="BF248" i="6"/>
  <c r="T248" i="6"/>
  <c r="R248" i="6"/>
  <c r="P248" i="6"/>
  <c r="BI246" i="6"/>
  <c r="BH246" i="6"/>
  <c r="BG246" i="6"/>
  <c r="BF246" i="6"/>
  <c r="T246" i="6"/>
  <c r="R246" i="6"/>
  <c r="P246" i="6"/>
  <c r="BI244" i="6"/>
  <c r="BH244" i="6"/>
  <c r="BG244" i="6"/>
  <c r="BF244" i="6"/>
  <c r="T244" i="6"/>
  <c r="R244" i="6"/>
  <c r="P244" i="6"/>
  <c r="BI238" i="6"/>
  <c r="BH238" i="6"/>
  <c r="BG238" i="6"/>
  <c r="BF238" i="6"/>
  <c r="T238" i="6"/>
  <c r="R238" i="6"/>
  <c r="P238" i="6"/>
  <c r="BI236" i="6"/>
  <c r="BH236" i="6"/>
  <c r="BG236" i="6"/>
  <c r="BF236" i="6"/>
  <c r="T236" i="6"/>
  <c r="R236" i="6"/>
  <c r="P236" i="6"/>
  <c r="BI233" i="6"/>
  <c r="BH233" i="6"/>
  <c r="BG233" i="6"/>
  <c r="BF233" i="6"/>
  <c r="T233" i="6"/>
  <c r="R233" i="6"/>
  <c r="P233" i="6"/>
  <c r="BI230" i="6"/>
  <c r="BH230" i="6"/>
  <c r="BG230" i="6"/>
  <c r="BF230" i="6"/>
  <c r="T230" i="6"/>
  <c r="R230" i="6"/>
  <c r="P230" i="6"/>
  <c r="BI227" i="6"/>
  <c r="BH227" i="6"/>
  <c r="BG227" i="6"/>
  <c r="BF227" i="6"/>
  <c r="T227" i="6"/>
  <c r="R227" i="6"/>
  <c r="P227" i="6"/>
  <c r="BI225" i="6"/>
  <c r="BH225" i="6"/>
  <c r="BG225" i="6"/>
  <c r="BF225" i="6"/>
  <c r="T225" i="6"/>
  <c r="R225" i="6"/>
  <c r="P225" i="6"/>
  <c r="BI223" i="6"/>
  <c r="BH223" i="6"/>
  <c r="BG223" i="6"/>
  <c r="BF223" i="6"/>
  <c r="T223" i="6"/>
  <c r="R223" i="6"/>
  <c r="P223" i="6"/>
  <c r="BI221" i="6"/>
  <c r="BH221" i="6"/>
  <c r="BG221" i="6"/>
  <c r="BF221" i="6"/>
  <c r="T221" i="6"/>
  <c r="R221" i="6"/>
  <c r="P221" i="6"/>
  <c r="BI219" i="6"/>
  <c r="BH219" i="6"/>
  <c r="BG219" i="6"/>
  <c r="BF219" i="6"/>
  <c r="T219" i="6"/>
  <c r="R219" i="6"/>
  <c r="P219" i="6"/>
  <c r="BI217" i="6"/>
  <c r="BH217" i="6"/>
  <c r="BG217" i="6"/>
  <c r="BF217" i="6"/>
  <c r="T217" i="6"/>
  <c r="R217" i="6"/>
  <c r="P217" i="6"/>
  <c r="BI215" i="6"/>
  <c r="BH215" i="6"/>
  <c r="BG215" i="6"/>
  <c r="BF215" i="6"/>
  <c r="T215" i="6"/>
  <c r="R215" i="6"/>
  <c r="P215" i="6"/>
  <c r="BI213" i="6"/>
  <c r="BH213" i="6"/>
  <c r="BG213" i="6"/>
  <c r="BF213" i="6"/>
  <c r="T213" i="6"/>
  <c r="R213" i="6"/>
  <c r="P213" i="6"/>
  <c r="BI210" i="6"/>
  <c r="BH210" i="6"/>
  <c r="BG210" i="6"/>
  <c r="BF210" i="6"/>
  <c r="T210" i="6"/>
  <c r="R210" i="6"/>
  <c r="P210" i="6"/>
  <c r="BI208" i="6"/>
  <c r="BH208" i="6"/>
  <c r="BG208" i="6"/>
  <c r="BF208" i="6"/>
  <c r="T208" i="6"/>
  <c r="R208" i="6"/>
  <c r="P208" i="6"/>
  <c r="BI206" i="6"/>
  <c r="BH206" i="6"/>
  <c r="BG206" i="6"/>
  <c r="BF206" i="6"/>
  <c r="T206" i="6"/>
  <c r="R206" i="6"/>
  <c r="P206" i="6"/>
  <c r="BI203" i="6"/>
  <c r="BH203" i="6"/>
  <c r="BG203" i="6"/>
  <c r="BF203" i="6"/>
  <c r="T203" i="6"/>
  <c r="R203" i="6"/>
  <c r="P203" i="6"/>
  <c r="BI201" i="6"/>
  <c r="BH201" i="6"/>
  <c r="BG201" i="6"/>
  <c r="BF201" i="6"/>
  <c r="T201" i="6"/>
  <c r="R201" i="6"/>
  <c r="P201" i="6"/>
  <c r="BI199" i="6"/>
  <c r="BH199" i="6"/>
  <c r="BG199" i="6"/>
  <c r="BF199" i="6"/>
  <c r="T199" i="6"/>
  <c r="R199" i="6"/>
  <c r="P199" i="6"/>
  <c r="BI197" i="6"/>
  <c r="BH197" i="6"/>
  <c r="BG197" i="6"/>
  <c r="BF197" i="6"/>
  <c r="T197" i="6"/>
  <c r="R197" i="6"/>
  <c r="P197" i="6"/>
  <c r="BI195" i="6"/>
  <c r="BH195" i="6"/>
  <c r="BG195" i="6"/>
  <c r="BF195" i="6"/>
  <c r="T195" i="6"/>
  <c r="R195" i="6"/>
  <c r="P195" i="6"/>
  <c r="BI193" i="6"/>
  <c r="BH193" i="6"/>
  <c r="BG193" i="6"/>
  <c r="BF193" i="6"/>
  <c r="T193" i="6"/>
  <c r="R193" i="6"/>
  <c r="P193" i="6"/>
  <c r="BI190" i="6"/>
  <c r="BH190" i="6"/>
  <c r="BG190" i="6"/>
  <c r="BF190" i="6"/>
  <c r="T190" i="6"/>
  <c r="T189" i="6"/>
  <c r="R190" i="6"/>
  <c r="R189" i="6" s="1"/>
  <c r="P190" i="6"/>
  <c r="P189" i="6"/>
  <c r="BI187" i="6"/>
  <c r="BH187" i="6"/>
  <c r="BG187" i="6"/>
  <c r="BF187" i="6"/>
  <c r="T187" i="6"/>
  <c r="R187" i="6"/>
  <c r="P187" i="6"/>
  <c r="BI186" i="6"/>
  <c r="BH186" i="6"/>
  <c r="BG186" i="6"/>
  <c r="BF186" i="6"/>
  <c r="T186" i="6"/>
  <c r="R186" i="6"/>
  <c r="P186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2" i="6"/>
  <c r="BH182" i="6"/>
  <c r="BG182" i="6"/>
  <c r="BF182" i="6"/>
  <c r="T182" i="6"/>
  <c r="R182" i="6"/>
  <c r="P182" i="6"/>
  <c r="BI179" i="6"/>
  <c r="BH179" i="6"/>
  <c r="BG179" i="6"/>
  <c r="BF179" i="6"/>
  <c r="T179" i="6"/>
  <c r="R179" i="6"/>
  <c r="P179" i="6"/>
  <c r="BI177" i="6"/>
  <c r="BH177" i="6"/>
  <c r="BG177" i="6"/>
  <c r="BF177" i="6"/>
  <c r="T177" i="6"/>
  <c r="R177" i="6"/>
  <c r="P177" i="6"/>
  <c r="BI174" i="6"/>
  <c r="BH174" i="6"/>
  <c r="BG174" i="6"/>
  <c r="BF174" i="6"/>
  <c r="T174" i="6"/>
  <c r="R174" i="6"/>
  <c r="P174" i="6"/>
  <c r="BI172" i="6"/>
  <c r="BH172" i="6"/>
  <c r="BG172" i="6"/>
  <c r="BF172" i="6"/>
  <c r="T172" i="6"/>
  <c r="R172" i="6"/>
  <c r="P172" i="6"/>
  <c r="BI170" i="6"/>
  <c r="BH170" i="6"/>
  <c r="BG170" i="6"/>
  <c r="BF170" i="6"/>
  <c r="T170" i="6"/>
  <c r="R170" i="6"/>
  <c r="P170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4" i="6"/>
  <c r="BH154" i="6"/>
  <c r="BG154" i="6"/>
  <c r="BF154" i="6"/>
  <c r="T154" i="6"/>
  <c r="T153" i="6" s="1"/>
  <c r="R154" i="6"/>
  <c r="R153" i="6" s="1"/>
  <c r="P154" i="6"/>
  <c r="P153" i="6"/>
  <c r="BI151" i="6"/>
  <c r="BH151" i="6"/>
  <c r="BG151" i="6"/>
  <c r="BF151" i="6"/>
  <c r="T151" i="6"/>
  <c r="R151" i="6"/>
  <c r="P151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36" i="6"/>
  <c r="BH136" i="6"/>
  <c r="BG136" i="6"/>
  <c r="BF136" i="6"/>
  <c r="T136" i="6"/>
  <c r="R136" i="6"/>
  <c r="P136" i="6"/>
  <c r="BI131" i="6"/>
  <c r="BH131" i="6"/>
  <c r="BG131" i="6"/>
  <c r="BF131" i="6"/>
  <c r="T131" i="6"/>
  <c r="R131" i="6"/>
  <c r="P131" i="6"/>
  <c r="BI128" i="6"/>
  <c r="BH128" i="6"/>
  <c r="BG128" i="6"/>
  <c r="BF128" i="6"/>
  <c r="T128" i="6"/>
  <c r="R128" i="6"/>
  <c r="P128" i="6"/>
  <c r="BI125" i="6"/>
  <c r="BH125" i="6"/>
  <c r="BG125" i="6"/>
  <c r="BF125" i="6"/>
  <c r="T125" i="6"/>
  <c r="R125" i="6"/>
  <c r="P125" i="6"/>
  <c r="BI123" i="6"/>
  <c r="BH123" i="6"/>
  <c r="BG123" i="6"/>
  <c r="BF123" i="6"/>
  <c r="T123" i="6"/>
  <c r="R123" i="6"/>
  <c r="P123" i="6"/>
  <c r="BI120" i="6"/>
  <c r="BH120" i="6"/>
  <c r="BG120" i="6"/>
  <c r="BF120" i="6"/>
  <c r="T120" i="6"/>
  <c r="R120" i="6"/>
  <c r="P120" i="6"/>
  <c r="BI118" i="6"/>
  <c r="BH118" i="6"/>
  <c r="BG118" i="6"/>
  <c r="BF118" i="6"/>
  <c r="T118" i="6"/>
  <c r="R118" i="6"/>
  <c r="P118" i="6"/>
  <c r="BI115" i="6"/>
  <c r="BH115" i="6"/>
  <c r="BG115" i="6"/>
  <c r="BF115" i="6"/>
  <c r="T115" i="6"/>
  <c r="R115" i="6"/>
  <c r="P115" i="6"/>
  <c r="BI112" i="6"/>
  <c r="BH112" i="6"/>
  <c r="BG112" i="6"/>
  <c r="BF112" i="6"/>
  <c r="T112" i="6"/>
  <c r="R112" i="6"/>
  <c r="P112" i="6"/>
  <c r="BI108" i="6"/>
  <c r="BH108" i="6"/>
  <c r="BG108" i="6"/>
  <c r="BF108" i="6"/>
  <c r="T108" i="6"/>
  <c r="R108" i="6"/>
  <c r="P108" i="6"/>
  <c r="BI105" i="6"/>
  <c r="BH105" i="6"/>
  <c r="BG105" i="6"/>
  <c r="BF105" i="6"/>
  <c r="T105" i="6"/>
  <c r="R105" i="6"/>
  <c r="P105" i="6"/>
  <c r="J99" i="6"/>
  <c r="J98" i="6"/>
  <c r="F98" i="6"/>
  <c r="F96" i="6"/>
  <c r="E94" i="6"/>
  <c r="J59" i="6"/>
  <c r="J58" i="6"/>
  <c r="F58" i="6"/>
  <c r="F56" i="6"/>
  <c r="E54" i="6"/>
  <c r="J20" i="6"/>
  <c r="E20" i="6"/>
  <c r="F59" i="6" s="1"/>
  <c r="J19" i="6"/>
  <c r="J14" i="6"/>
  <c r="J96" i="6" s="1"/>
  <c r="E7" i="6"/>
  <c r="E50" i="6"/>
  <c r="J39" i="5"/>
  <c r="J38" i="5"/>
  <c r="AY60" i="1" s="1"/>
  <c r="J37" i="5"/>
  <c r="AX60" i="1"/>
  <c r="BI229" i="5"/>
  <c r="BH229" i="5"/>
  <c r="BG229" i="5"/>
  <c r="BF229" i="5"/>
  <c r="T229" i="5"/>
  <c r="R229" i="5"/>
  <c r="P229" i="5"/>
  <c r="BI227" i="5"/>
  <c r="BH227" i="5"/>
  <c r="BG227" i="5"/>
  <c r="BF227" i="5"/>
  <c r="T227" i="5"/>
  <c r="R227" i="5"/>
  <c r="P227" i="5"/>
  <c r="BI224" i="5"/>
  <c r="BH224" i="5"/>
  <c r="BG224" i="5"/>
  <c r="BF224" i="5"/>
  <c r="T224" i="5"/>
  <c r="R224" i="5"/>
  <c r="P224" i="5"/>
  <c r="BI222" i="5"/>
  <c r="BH222" i="5"/>
  <c r="BG222" i="5"/>
  <c r="BF222" i="5"/>
  <c r="T222" i="5"/>
  <c r="R222" i="5"/>
  <c r="P222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5" i="5"/>
  <c r="BH215" i="5"/>
  <c r="BG215" i="5"/>
  <c r="BF215" i="5"/>
  <c r="T215" i="5"/>
  <c r="R215" i="5"/>
  <c r="P215" i="5"/>
  <c r="BI213" i="5"/>
  <c r="BH213" i="5"/>
  <c r="BG213" i="5"/>
  <c r="BF213" i="5"/>
  <c r="T213" i="5"/>
  <c r="R213" i="5"/>
  <c r="P213" i="5"/>
  <c r="BI207" i="5"/>
  <c r="BH207" i="5"/>
  <c r="BG207" i="5"/>
  <c r="BF207" i="5"/>
  <c r="T207" i="5"/>
  <c r="R207" i="5"/>
  <c r="P207" i="5"/>
  <c r="BI205" i="5"/>
  <c r="BH205" i="5"/>
  <c r="BG205" i="5"/>
  <c r="BF205" i="5"/>
  <c r="T205" i="5"/>
  <c r="R205" i="5"/>
  <c r="P205" i="5"/>
  <c r="BI202" i="5"/>
  <c r="BH202" i="5"/>
  <c r="BG202" i="5"/>
  <c r="BF202" i="5"/>
  <c r="T202" i="5"/>
  <c r="R202" i="5"/>
  <c r="P202" i="5"/>
  <c r="BI200" i="5"/>
  <c r="BH200" i="5"/>
  <c r="BG200" i="5"/>
  <c r="BF200" i="5"/>
  <c r="T200" i="5"/>
  <c r="R200" i="5"/>
  <c r="P200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93" i="5"/>
  <c r="BH193" i="5"/>
  <c r="BG193" i="5"/>
  <c r="BF193" i="5"/>
  <c r="T193" i="5"/>
  <c r="R193" i="5"/>
  <c r="P193" i="5"/>
  <c r="BI191" i="5"/>
  <c r="BH191" i="5"/>
  <c r="BG191" i="5"/>
  <c r="BF191" i="5"/>
  <c r="T191" i="5"/>
  <c r="R191" i="5"/>
  <c r="P191" i="5"/>
  <c r="BI189" i="5"/>
  <c r="BH189" i="5"/>
  <c r="BG189" i="5"/>
  <c r="BF189" i="5"/>
  <c r="T189" i="5"/>
  <c r="R189" i="5"/>
  <c r="P189" i="5"/>
  <c r="BI187" i="5"/>
  <c r="BH187" i="5"/>
  <c r="BG187" i="5"/>
  <c r="BF187" i="5"/>
  <c r="T187" i="5"/>
  <c r="R187" i="5"/>
  <c r="P187" i="5"/>
  <c r="BI185" i="5"/>
  <c r="BH185" i="5"/>
  <c r="BG185" i="5"/>
  <c r="BF185" i="5"/>
  <c r="T185" i="5"/>
  <c r="R185" i="5"/>
  <c r="P185" i="5"/>
  <c r="BI182" i="5"/>
  <c r="BH182" i="5"/>
  <c r="BG182" i="5"/>
  <c r="BF182" i="5"/>
  <c r="T182" i="5"/>
  <c r="T181" i="5"/>
  <c r="R182" i="5"/>
  <c r="R181" i="5" s="1"/>
  <c r="P182" i="5"/>
  <c r="P181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6" i="5"/>
  <c r="BH176" i="5"/>
  <c r="BG176" i="5"/>
  <c r="BF176" i="5"/>
  <c r="T176" i="5"/>
  <c r="R176" i="5"/>
  <c r="P176" i="5"/>
  <c r="BI173" i="5"/>
  <c r="BH173" i="5"/>
  <c r="BG173" i="5"/>
  <c r="BF173" i="5"/>
  <c r="T173" i="5"/>
  <c r="R173" i="5"/>
  <c r="P173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49" i="5"/>
  <c r="BH149" i="5"/>
  <c r="BG149" i="5"/>
  <c r="BF149" i="5"/>
  <c r="T149" i="5"/>
  <c r="T148" i="5"/>
  <c r="R149" i="5"/>
  <c r="R148" i="5" s="1"/>
  <c r="P149" i="5"/>
  <c r="P148" i="5"/>
  <c r="BI146" i="5"/>
  <c r="BH146" i="5"/>
  <c r="BG146" i="5"/>
  <c r="BF146" i="5"/>
  <c r="T146" i="5"/>
  <c r="R146" i="5"/>
  <c r="P146" i="5"/>
  <c r="BI143" i="5"/>
  <c r="BH143" i="5"/>
  <c r="BG143" i="5"/>
  <c r="BF143" i="5"/>
  <c r="T143" i="5"/>
  <c r="R143" i="5"/>
  <c r="P143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7" i="5"/>
  <c r="BH137" i="5"/>
  <c r="BG137" i="5"/>
  <c r="BF137" i="5"/>
  <c r="T137" i="5"/>
  <c r="R137" i="5"/>
  <c r="P137" i="5"/>
  <c r="BI131" i="5"/>
  <c r="BH131" i="5"/>
  <c r="BG131" i="5"/>
  <c r="BF131" i="5"/>
  <c r="T131" i="5"/>
  <c r="R131" i="5"/>
  <c r="P131" i="5"/>
  <c r="BI126" i="5"/>
  <c r="BH126" i="5"/>
  <c r="BG126" i="5"/>
  <c r="BF126" i="5"/>
  <c r="T126" i="5"/>
  <c r="R126" i="5"/>
  <c r="P126" i="5"/>
  <c r="BI123" i="5"/>
  <c r="BH123" i="5"/>
  <c r="BG123" i="5"/>
  <c r="BF123" i="5"/>
  <c r="T123" i="5"/>
  <c r="R123" i="5"/>
  <c r="P123" i="5"/>
  <c r="BI120" i="5"/>
  <c r="BH120" i="5"/>
  <c r="BG120" i="5"/>
  <c r="BF120" i="5"/>
  <c r="T120" i="5"/>
  <c r="R120" i="5"/>
  <c r="P120" i="5"/>
  <c r="BI118" i="5"/>
  <c r="BH118" i="5"/>
  <c r="BG118" i="5"/>
  <c r="BF118" i="5"/>
  <c r="T118" i="5"/>
  <c r="R118" i="5"/>
  <c r="P118" i="5"/>
  <c r="BI115" i="5"/>
  <c r="BH115" i="5"/>
  <c r="BG115" i="5"/>
  <c r="BF115" i="5"/>
  <c r="T115" i="5"/>
  <c r="R115" i="5"/>
  <c r="P115" i="5"/>
  <c r="BI113" i="5"/>
  <c r="BH113" i="5"/>
  <c r="BG113" i="5"/>
  <c r="BF113" i="5"/>
  <c r="T113" i="5"/>
  <c r="R113" i="5"/>
  <c r="P113" i="5"/>
  <c r="BI110" i="5"/>
  <c r="BH110" i="5"/>
  <c r="BG110" i="5"/>
  <c r="BF110" i="5"/>
  <c r="T110" i="5"/>
  <c r="R110" i="5"/>
  <c r="P110" i="5"/>
  <c r="BI106" i="5"/>
  <c r="BH106" i="5"/>
  <c r="BG106" i="5"/>
  <c r="BF106" i="5"/>
  <c r="T106" i="5"/>
  <c r="R106" i="5"/>
  <c r="P106" i="5"/>
  <c r="BI103" i="5"/>
  <c r="BH103" i="5"/>
  <c r="BG103" i="5"/>
  <c r="BF103" i="5"/>
  <c r="T103" i="5"/>
  <c r="R103" i="5"/>
  <c r="P103" i="5"/>
  <c r="J97" i="5"/>
  <c r="J96" i="5"/>
  <c r="F96" i="5"/>
  <c r="F94" i="5"/>
  <c r="E92" i="5"/>
  <c r="J59" i="5"/>
  <c r="J58" i="5"/>
  <c r="F58" i="5"/>
  <c r="F56" i="5"/>
  <c r="E54" i="5"/>
  <c r="J20" i="5"/>
  <c r="E20" i="5"/>
  <c r="F97" i="5" s="1"/>
  <c r="J19" i="5"/>
  <c r="J14" i="5"/>
  <c r="J94" i="5" s="1"/>
  <c r="E7" i="5"/>
  <c r="E88" i="5" s="1"/>
  <c r="J39" i="4"/>
  <c r="J38" i="4"/>
  <c r="AY58" i="1" s="1"/>
  <c r="J37" i="4"/>
  <c r="AX58" i="1"/>
  <c r="BI190" i="4"/>
  <c r="BH190" i="4"/>
  <c r="BG190" i="4"/>
  <c r="BF190" i="4"/>
  <c r="T190" i="4"/>
  <c r="T189" i="4" s="1"/>
  <c r="R190" i="4"/>
  <c r="R189" i="4"/>
  <c r="P190" i="4"/>
  <c r="P189" i="4" s="1"/>
  <c r="BI187" i="4"/>
  <c r="BH187" i="4"/>
  <c r="BG187" i="4"/>
  <c r="BF187" i="4"/>
  <c r="T187" i="4"/>
  <c r="R187" i="4"/>
  <c r="P187" i="4"/>
  <c r="BI185" i="4"/>
  <c r="BH185" i="4"/>
  <c r="BG185" i="4"/>
  <c r="BF185" i="4"/>
  <c r="T185" i="4"/>
  <c r="R185" i="4"/>
  <c r="P185" i="4"/>
  <c r="BI182" i="4"/>
  <c r="BH182" i="4"/>
  <c r="BG182" i="4"/>
  <c r="BF182" i="4"/>
  <c r="T182" i="4"/>
  <c r="R182" i="4"/>
  <c r="P182" i="4"/>
  <c r="BI180" i="4"/>
  <c r="BH180" i="4"/>
  <c r="BG180" i="4"/>
  <c r="BF180" i="4"/>
  <c r="T180" i="4"/>
  <c r="R180" i="4"/>
  <c r="P180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3" i="4"/>
  <c r="BH163" i="4"/>
  <c r="BG163" i="4"/>
  <c r="BF163" i="4"/>
  <c r="T163" i="4"/>
  <c r="R163" i="4"/>
  <c r="P163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R154" i="4"/>
  <c r="P154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6" i="4"/>
  <c r="BH146" i="4"/>
  <c r="BG146" i="4"/>
  <c r="BF146" i="4"/>
  <c r="T146" i="4"/>
  <c r="R146" i="4"/>
  <c r="P146" i="4"/>
  <c r="BI144" i="4"/>
  <c r="BH144" i="4"/>
  <c r="BG144" i="4"/>
  <c r="BF144" i="4"/>
  <c r="T144" i="4"/>
  <c r="R144" i="4"/>
  <c r="P144" i="4"/>
  <c r="BI140" i="4"/>
  <c r="BH140" i="4"/>
  <c r="BG140" i="4"/>
  <c r="BF140" i="4"/>
  <c r="T140" i="4"/>
  <c r="T139" i="4" s="1"/>
  <c r="R140" i="4"/>
  <c r="R139" i="4" s="1"/>
  <c r="P140" i="4"/>
  <c r="P139" i="4" s="1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1" i="4"/>
  <c r="BH121" i="4"/>
  <c r="BG121" i="4"/>
  <c r="BF121" i="4"/>
  <c r="T121" i="4"/>
  <c r="R121" i="4"/>
  <c r="P121" i="4"/>
  <c r="BI118" i="4"/>
  <c r="BH118" i="4"/>
  <c r="BG118" i="4"/>
  <c r="BF118" i="4"/>
  <c r="T118" i="4"/>
  <c r="R118" i="4"/>
  <c r="P118" i="4"/>
  <c r="BI115" i="4"/>
  <c r="BH115" i="4"/>
  <c r="BG115" i="4"/>
  <c r="BF115" i="4"/>
  <c r="T115" i="4"/>
  <c r="R115" i="4"/>
  <c r="P115" i="4"/>
  <c r="BI113" i="4"/>
  <c r="BH113" i="4"/>
  <c r="BG113" i="4"/>
  <c r="BF113" i="4"/>
  <c r="T113" i="4"/>
  <c r="R113" i="4"/>
  <c r="P113" i="4"/>
  <c r="BI108" i="4"/>
  <c r="BH108" i="4"/>
  <c r="BG108" i="4"/>
  <c r="BF108" i="4"/>
  <c r="T108" i="4"/>
  <c r="R108" i="4"/>
  <c r="P108" i="4"/>
  <c r="BI104" i="4"/>
  <c r="BH104" i="4"/>
  <c r="BG104" i="4"/>
  <c r="BF104" i="4"/>
  <c r="T104" i="4"/>
  <c r="R104" i="4"/>
  <c r="P104" i="4"/>
  <c r="BI101" i="4"/>
  <c r="BH101" i="4"/>
  <c r="BG101" i="4"/>
  <c r="BF101" i="4"/>
  <c r="T101" i="4"/>
  <c r="R101" i="4"/>
  <c r="P101" i="4"/>
  <c r="J95" i="4"/>
  <c r="J94" i="4"/>
  <c r="F94" i="4"/>
  <c r="F92" i="4"/>
  <c r="E90" i="4"/>
  <c r="J59" i="4"/>
  <c r="J58" i="4"/>
  <c r="F58" i="4"/>
  <c r="F56" i="4"/>
  <c r="E54" i="4"/>
  <c r="J20" i="4"/>
  <c r="E20" i="4"/>
  <c r="F95" i="4" s="1"/>
  <c r="J19" i="4"/>
  <c r="J14" i="4"/>
  <c r="J92" i="4" s="1"/>
  <c r="E7" i="4"/>
  <c r="E86" i="4"/>
  <c r="J39" i="3"/>
  <c r="J38" i="3"/>
  <c r="AY57" i="1"/>
  <c r="J37" i="3"/>
  <c r="AX57" i="1"/>
  <c r="BI190" i="3"/>
  <c r="BH190" i="3"/>
  <c r="BG190" i="3"/>
  <c r="BF190" i="3"/>
  <c r="T190" i="3"/>
  <c r="T189" i="3"/>
  <c r="R190" i="3"/>
  <c r="R189" i="3"/>
  <c r="P190" i="3"/>
  <c r="P189" i="3"/>
  <c r="BI187" i="3"/>
  <c r="BH187" i="3"/>
  <c r="BG187" i="3"/>
  <c r="BF187" i="3"/>
  <c r="T187" i="3"/>
  <c r="R187" i="3"/>
  <c r="P187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4" i="3"/>
  <c r="BH144" i="3"/>
  <c r="BG144" i="3"/>
  <c r="BF144" i="3"/>
  <c r="T144" i="3"/>
  <c r="R144" i="3"/>
  <c r="P144" i="3"/>
  <c r="BI140" i="3"/>
  <c r="BH140" i="3"/>
  <c r="BG140" i="3"/>
  <c r="BF140" i="3"/>
  <c r="T140" i="3"/>
  <c r="T139" i="3"/>
  <c r="R140" i="3"/>
  <c r="R139" i="3" s="1"/>
  <c r="P140" i="3"/>
  <c r="P139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8" i="3"/>
  <c r="BH128" i="3"/>
  <c r="BG128" i="3"/>
  <c r="BF128" i="3"/>
  <c r="T128" i="3"/>
  <c r="R128" i="3"/>
  <c r="P128" i="3"/>
  <c r="BI126" i="3"/>
  <c r="BH126" i="3"/>
  <c r="BG126" i="3"/>
  <c r="BF126" i="3"/>
  <c r="T126" i="3"/>
  <c r="R126" i="3"/>
  <c r="P126" i="3"/>
  <c r="BI121" i="3"/>
  <c r="BH121" i="3"/>
  <c r="BG121" i="3"/>
  <c r="BF121" i="3"/>
  <c r="T121" i="3"/>
  <c r="R121" i="3"/>
  <c r="P121" i="3"/>
  <c r="BI118" i="3"/>
  <c r="BH118" i="3"/>
  <c r="BG118" i="3"/>
  <c r="BF118" i="3"/>
  <c r="T118" i="3"/>
  <c r="R118" i="3"/>
  <c r="P118" i="3"/>
  <c r="BI115" i="3"/>
  <c r="BH115" i="3"/>
  <c r="BG115" i="3"/>
  <c r="BF115" i="3"/>
  <c r="T115" i="3"/>
  <c r="R115" i="3"/>
  <c r="P115" i="3"/>
  <c r="BI113" i="3"/>
  <c r="BH113" i="3"/>
  <c r="BG113" i="3"/>
  <c r="BF113" i="3"/>
  <c r="T113" i="3"/>
  <c r="R113" i="3"/>
  <c r="P113" i="3"/>
  <c r="BI108" i="3"/>
  <c r="BH108" i="3"/>
  <c r="BG108" i="3"/>
  <c r="BF108" i="3"/>
  <c r="T108" i="3"/>
  <c r="R108" i="3"/>
  <c r="P108" i="3"/>
  <c r="BI104" i="3"/>
  <c r="BH104" i="3"/>
  <c r="BG104" i="3"/>
  <c r="BF104" i="3"/>
  <c r="T104" i="3"/>
  <c r="R104" i="3"/>
  <c r="P104" i="3"/>
  <c r="BI101" i="3"/>
  <c r="BH101" i="3"/>
  <c r="BG101" i="3"/>
  <c r="BF101" i="3"/>
  <c r="T101" i="3"/>
  <c r="R101" i="3"/>
  <c r="P101" i="3"/>
  <c r="J95" i="3"/>
  <c r="J94" i="3"/>
  <c r="F94" i="3"/>
  <c r="F92" i="3"/>
  <c r="E90" i="3"/>
  <c r="J59" i="3"/>
  <c r="J58" i="3"/>
  <c r="F58" i="3"/>
  <c r="F56" i="3"/>
  <c r="E54" i="3"/>
  <c r="J20" i="3"/>
  <c r="E20" i="3"/>
  <c r="F59" i="3"/>
  <c r="J19" i="3"/>
  <c r="J14" i="3"/>
  <c r="J92" i="3" s="1"/>
  <c r="E7" i="3"/>
  <c r="E50" i="3" s="1"/>
  <c r="J39" i="2"/>
  <c r="J38" i="2"/>
  <c r="AY56" i="1"/>
  <c r="J37" i="2"/>
  <c r="AX56" i="1" s="1"/>
  <c r="BI190" i="2"/>
  <c r="BH190" i="2"/>
  <c r="BG190" i="2"/>
  <c r="BF190" i="2"/>
  <c r="T190" i="2"/>
  <c r="T189" i="2"/>
  <c r="R190" i="2"/>
  <c r="R189" i="2" s="1"/>
  <c r="P190" i="2"/>
  <c r="P189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0" i="2"/>
  <c r="BH140" i="2"/>
  <c r="BG140" i="2"/>
  <c r="BF140" i="2"/>
  <c r="T140" i="2"/>
  <c r="T139" i="2" s="1"/>
  <c r="R140" i="2"/>
  <c r="R139" i="2"/>
  <c r="P140" i="2"/>
  <c r="P139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1" i="2"/>
  <c r="BH121" i="2"/>
  <c r="BG121" i="2"/>
  <c r="BF121" i="2"/>
  <c r="T121" i="2"/>
  <c r="R121" i="2"/>
  <c r="P121" i="2"/>
  <c r="BI118" i="2"/>
  <c r="BH118" i="2"/>
  <c r="BG118" i="2"/>
  <c r="BF118" i="2"/>
  <c r="T118" i="2"/>
  <c r="R118" i="2"/>
  <c r="P118" i="2"/>
  <c r="BI115" i="2"/>
  <c r="BH115" i="2"/>
  <c r="BG115" i="2"/>
  <c r="BF115" i="2"/>
  <c r="T115" i="2"/>
  <c r="R115" i="2"/>
  <c r="P115" i="2"/>
  <c r="BI113" i="2"/>
  <c r="BH113" i="2"/>
  <c r="BG113" i="2"/>
  <c r="BF113" i="2"/>
  <c r="T113" i="2"/>
  <c r="R113" i="2"/>
  <c r="P113" i="2"/>
  <c r="BI108" i="2"/>
  <c r="BH108" i="2"/>
  <c r="BG108" i="2"/>
  <c r="BF108" i="2"/>
  <c r="T108" i="2"/>
  <c r="R108" i="2"/>
  <c r="P108" i="2"/>
  <c r="BI104" i="2"/>
  <c r="BH104" i="2"/>
  <c r="BG104" i="2"/>
  <c r="BF104" i="2"/>
  <c r="T104" i="2"/>
  <c r="R104" i="2"/>
  <c r="P104" i="2"/>
  <c r="BI101" i="2"/>
  <c r="BH101" i="2"/>
  <c r="BG101" i="2"/>
  <c r="BF101" i="2"/>
  <c r="T101" i="2"/>
  <c r="R101" i="2"/>
  <c r="P101" i="2"/>
  <c r="J95" i="2"/>
  <c r="J94" i="2"/>
  <c r="F94" i="2"/>
  <c r="F92" i="2"/>
  <c r="E90" i="2"/>
  <c r="J59" i="2"/>
  <c r="J58" i="2"/>
  <c r="F58" i="2"/>
  <c r="F56" i="2"/>
  <c r="E54" i="2"/>
  <c r="J20" i="2"/>
  <c r="E20" i="2"/>
  <c r="F95" i="2" s="1"/>
  <c r="J19" i="2"/>
  <c r="J14" i="2"/>
  <c r="J92" i="2"/>
  <c r="E7" i="2"/>
  <c r="E86" i="2" s="1"/>
  <c r="L50" i="1"/>
  <c r="AM50" i="1"/>
  <c r="AM49" i="1"/>
  <c r="L49" i="1"/>
  <c r="AM47" i="1"/>
  <c r="L47" i="1"/>
  <c r="L45" i="1"/>
  <c r="L44" i="1"/>
  <c r="BK152" i="2"/>
  <c r="J128" i="2"/>
  <c r="BK172" i="2"/>
  <c r="BK128" i="2"/>
  <c r="BK161" i="2"/>
  <c r="AS55" i="1"/>
  <c r="J172" i="3"/>
  <c r="J167" i="3"/>
  <c r="BK163" i="4"/>
  <c r="BK151" i="4"/>
  <c r="BK180" i="4"/>
  <c r="J187" i="4"/>
  <c r="J213" i="5"/>
  <c r="J137" i="5"/>
  <c r="J176" i="5"/>
  <c r="J219" i="5"/>
  <c r="J178" i="5"/>
  <c r="J106" i="5"/>
  <c r="BK161" i="5"/>
  <c r="BK210" i="6"/>
  <c r="J161" i="6"/>
  <c r="BK233" i="6"/>
  <c r="BK185" i="6"/>
  <c r="BK112" i="6"/>
  <c r="J172" i="6"/>
  <c r="J255" i="6"/>
  <c r="BK201" i="6"/>
  <c r="J151" i="6"/>
  <c r="BK213" i="7"/>
  <c r="BK163" i="7"/>
  <c r="J219" i="7"/>
  <c r="J171" i="7"/>
  <c r="BK202" i="7"/>
  <c r="J126" i="7"/>
  <c r="BK198" i="8"/>
  <c r="J156" i="8"/>
  <c r="J219" i="8"/>
  <c r="BK161" i="8"/>
  <c r="BK113" i="8"/>
  <c r="J137" i="8"/>
  <c r="BK191" i="8"/>
  <c r="J131" i="8"/>
  <c r="J146" i="9"/>
  <c r="J183" i="9"/>
  <c r="J110" i="9"/>
  <c r="BK185" i="9"/>
  <c r="BK140" i="9"/>
  <c r="BK187" i="9"/>
  <c r="BK217" i="10"/>
  <c r="BK229" i="10"/>
  <c r="J163" i="10"/>
  <c r="J229" i="10"/>
  <c r="BK172" i="10"/>
  <c r="BK115" i="10"/>
  <c r="J180" i="10"/>
  <c r="BK208" i="11"/>
  <c r="BK163" i="11"/>
  <c r="J233" i="11"/>
  <c r="BK171" i="11"/>
  <c r="J227" i="11"/>
  <c r="BK124" i="11"/>
  <c r="J146" i="11"/>
  <c r="J160" i="12"/>
  <c r="BK106" i="12"/>
  <c r="BK179" i="12"/>
  <c r="BK223" i="12"/>
  <c r="J143" i="12"/>
  <c r="BK206" i="12"/>
  <c r="J110" i="12"/>
  <c r="BK155" i="13"/>
  <c r="BK209" i="13"/>
  <c r="J158" i="13"/>
  <c r="J215" i="13"/>
  <c r="J126" i="13"/>
  <c r="J179" i="13"/>
  <c r="BK110" i="13"/>
  <c r="BK126" i="14"/>
  <c r="BK182" i="14"/>
  <c r="J137" i="14"/>
  <c r="J193" i="14"/>
  <c r="J126" i="14"/>
  <c r="J185" i="14"/>
  <c r="BK115" i="14"/>
  <c r="BK163" i="15"/>
  <c r="J106" i="15"/>
  <c r="BK149" i="15"/>
  <c r="J200" i="15"/>
  <c r="BK126" i="15"/>
  <c r="J184" i="15"/>
  <c r="BK123" i="15"/>
  <c r="BK138" i="16"/>
  <c r="BK150" i="16"/>
  <c r="J103" i="16"/>
  <c r="J157" i="16"/>
  <c r="J218" i="16"/>
  <c r="BK158" i="16"/>
  <c r="J180" i="17"/>
  <c r="J120" i="17"/>
  <c r="J176" i="17"/>
  <c r="J115" i="17"/>
  <c r="BK176" i="17"/>
  <c r="J215" i="17"/>
  <c r="J216" i="18"/>
  <c r="BK175" i="18"/>
  <c r="J219" i="18"/>
  <c r="BK176" i="18"/>
  <c r="J153" i="18"/>
  <c r="J110" i="18"/>
  <c r="J176" i="18"/>
  <c r="BK137" i="18"/>
  <c r="BK210" i="18"/>
  <c r="J139" i="18"/>
  <c r="J217" i="19"/>
  <c r="BK146" i="19"/>
  <c r="BK163" i="19"/>
  <c r="BK217" i="19"/>
  <c r="J141" i="19"/>
  <c r="J182" i="19"/>
  <c r="BK110" i="19"/>
  <c r="BK150" i="20"/>
  <c r="BK182" i="20"/>
  <c r="J203" i="20"/>
  <c r="J129" i="20"/>
  <c r="J170" i="20"/>
  <c r="BK232" i="21"/>
  <c r="J164" i="21"/>
  <c r="BK227" i="21"/>
  <c r="BK176" i="21"/>
  <c r="J120" i="21"/>
  <c r="BK163" i="21"/>
  <c r="BK229" i="21"/>
  <c r="J195" i="21"/>
  <c r="BK156" i="21"/>
  <c r="J221" i="22"/>
  <c r="J159" i="22"/>
  <c r="BK224" i="22"/>
  <c r="BK161" i="22"/>
  <c r="J224" i="22"/>
  <c r="J156" i="22"/>
  <c r="J174" i="22"/>
  <c r="J113" i="22"/>
  <c r="BK167" i="23"/>
  <c r="J193" i="23"/>
  <c r="J106" i="23"/>
  <c r="BK165" i="23"/>
  <c r="BK103" i="23"/>
  <c r="J146" i="23"/>
  <c r="J171" i="24"/>
  <c r="J222" i="24"/>
  <c r="BK123" i="24"/>
  <c r="BK155" i="24"/>
  <c r="BK207" i="24"/>
  <c r="J146" i="24"/>
  <c r="BK141" i="25"/>
  <c r="J181" i="25"/>
  <c r="J115" i="25"/>
  <c r="BK186" i="25"/>
  <c r="BK132" i="25"/>
  <c r="BK145" i="25"/>
  <c r="J192" i="26"/>
  <c r="J124" i="26"/>
  <c r="BK183" i="26"/>
  <c r="BK207" i="26"/>
  <c r="J133" i="26"/>
  <c r="BK187" i="26"/>
  <c r="BK107" i="26"/>
  <c r="J144" i="27"/>
  <c r="J189" i="27"/>
  <c r="J118" i="27"/>
  <c r="BK189" i="27"/>
  <c r="J129" i="27"/>
  <c r="J215" i="27"/>
  <c r="J115" i="27"/>
  <c r="BK99" i="28"/>
  <c r="BK124" i="29"/>
  <c r="BK114" i="29"/>
  <c r="J96" i="29"/>
  <c r="J94" i="30"/>
  <c r="BK88" i="30"/>
  <c r="BK107" i="30"/>
  <c r="J121" i="31"/>
  <c r="J100" i="32"/>
  <c r="BK137" i="32"/>
  <c r="BK98" i="33"/>
  <c r="BK182" i="2"/>
  <c r="BK115" i="2"/>
  <c r="J174" i="2"/>
  <c r="J134" i="2"/>
  <c r="BK178" i="2"/>
  <c r="J151" i="2"/>
  <c r="J178" i="3"/>
  <c r="J190" i="3"/>
  <c r="J118" i="3"/>
  <c r="BK121" i="3"/>
  <c r="J121" i="3"/>
  <c r="J101" i="4"/>
  <c r="BK146" i="4"/>
  <c r="BK176" i="4"/>
  <c r="BK144" i="4"/>
  <c r="BK193" i="5"/>
  <c r="J120" i="5"/>
  <c r="BK167" i="5"/>
  <c r="J113" i="5"/>
  <c r="BK215" i="5"/>
  <c r="J169" i="5"/>
  <c r="J162" i="5"/>
  <c r="J185" i="6"/>
  <c r="J144" i="6"/>
  <c r="BK219" i="6"/>
  <c r="BK160" i="6"/>
  <c r="BK115" i="6"/>
  <c r="J236" i="6"/>
  <c r="BK151" i="6"/>
  <c r="BK227" i="6"/>
  <c r="J158" i="6"/>
  <c r="J112" i="6"/>
  <c r="BK198" i="7"/>
  <c r="J162" i="7"/>
  <c r="BK143" i="7"/>
  <c r="J227" i="7"/>
  <c r="BK162" i="7"/>
  <c r="J222" i="7"/>
  <c r="BK189" i="7"/>
  <c r="J169" i="7"/>
  <c r="J123" i="7"/>
  <c r="BK158" i="7"/>
  <c r="J139" i="7"/>
  <c r="BK227" i="8"/>
  <c r="BK187" i="8"/>
  <c r="BK169" i="8"/>
  <c r="J149" i="8"/>
  <c r="J103" i="8"/>
  <c r="J178" i="8"/>
  <c r="BK115" i="8"/>
  <c r="J155" i="8"/>
  <c r="J189" i="8"/>
  <c r="J126" i="8"/>
  <c r="BK151" i="9"/>
  <c r="BK173" i="9"/>
  <c r="J106" i="9"/>
  <c r="BK183" i="9"/>
  <c r="J152" i="9"/>
  <c r="BK195" i="9"/>
  <c r="BK219" i="10"/>
  <c r="J159" i="10"/>
  <c r="BK204" i="10"/>
  <c r="BK156" i="10"/>
  <c r="BK197" i="10"/>
  <c r="J137" i="10"/>
  <c r="BK195" i="10"/>
  <c r="J146" i="10"/>
  <c r="BK195" i="11"/>
  <c r="J124" i="11"/>
  <c r="BK201" i="11"/>
  <c r="BK138" i="11"/>
  <c r="BK160" i="11"/>
  <c r="J187" i="11"/>
  <c r="J153" i="11"/>
  <c r="J196" i="12"/>
  <c r="BK110" i="12"/>
  <c r="BK171" i="12"/>
  <c r="J118" i="12"/>
  <c r="J155" i="12"/>
  <c r="J106" i="12"/>
  <c r="BK183" i="12"/>
  <c r="J200" i="13"/>
  <c r="J159" i="13"/>
  <c r="J229" i="13"/>
  <c r="BK137" i="13"/>
  <c r="J193" i="13"/>
  <c r="J143" i="13"/>
  <c r="J174" i="13"/>
  <c r="BK195" i="14"/>
  <c r="J217" i="14"/>
  <c r="J163" i="14"/>
  <c r="J198" i="14"/>
  <c r="BK137" i="14"/>
  <c r="J200" i="14"/>
  <c r="BK154" i="14"/>
  <c r="BK184" i="15"/>
  <c r="BK120" i="15"/>
  <c r="BK189" i="15"/>
  <c r="BK106" i="15"/>
  <c r="J159" i="15"/>
  <c r="J189" i="15"/>
  <c r="BK103" i="15"/>
  <c r="J161" i="16"/>
  <c r="J199" i="16"/>
  <c r="J220" i="16"/>
  <c r="J163" i="16"/>
  <c r="BK103" i="16"/>
  <c r="BK182" i="16"/>
  <c r="BK118" i="16"/>
  <c r="BK177" i="17"/>
  <c r="J141" i="17"/>
  <c r="J173" i="17"/>
  <c r="J131" i="18"/>
  <c r="J192" i="18"/>
  <c r="J115" i="18"/>
  <c r="BK215" i="19"/>
  <c r="BK143" i="19"/>
  <c r="BK178" i="19"/>
  <c r="J202" i="19"/>
  <c r="J168" i="21"/>
  <c r="J215" i="21"/>
  <c r="BK170" i="21"/>
  <c r="BK201" i="21"/>
  <c r="BK263" i="21"/>
  <c r="BK210" i="21"/>
  <c r="J150" i="21"/>
  <c r="J162" i="22"/>
  <c r="BK187" i="22"/>
  <c r="BK106" i="22"/>
  <c r="J155" i="22"/>
  <c r="J187" i="22"/>
  <c r="BK146" i="22"/>
  <c r="BK171" i="23"/>
  <c r="BK139" i="23"/>
  <c r="BK200" i="23"/>
  <c r="BK222" i="23"/>
  <c r="J153" i="23"/>
  <c r="J195" i="24"/>
  <c r="BK224" i="24"/>
  <c r="J224" i="24"/>
  <c r="BK131" i="24"/>
  <c r="J176" i="24"/>
  <c r="BK110" i="24"/>
  <c r="J182" i="25"/>
  <c r="BK139" i="25"/>
  <c r="BK204" i="25"/>
  <c r="BK156" i="25"/>
  <c r="BK218" i="25"/>
  <c r="BK151" i="25"/>
  <c r="J106" i="25"/>
  <c r="BK195" i="25"/>
  <c r="J141" i="25"/>
  <c r="J160" i="26"/>
  <c r="BK114" i="26"/>
  <c r="J194" i="26"/>
  <c r="BK233" i="26"/>
  <c r="J127" i="26"/>
  <c r="J207" i="26"/>
  <c r="J161" i="26"/>
  <c r="BK147" i="27"/>
  <c r="BK137" i="27"/>
  <c r="BK177" i="27"/>
  <c r="BK135" i="27"/>
  <c r="BK187" i="27"/>
  <c r="J163" i="27"/>
  <c r="BK115" i="28"/>
  <c r="BK107" i="28"/>
  <c r="BK125" i="29"/>
  <c r="J88" i="29"/>
  <c r="J93" i="29"/>
  <c r="BK107" i="29"/>
  <c r="J91" i="29"/>
  <c r="J90" i="30"/>
  <c r="BK90" i="30"/>
  <c r="BK117" i="30"/>
  <c r="J124" i="31"/>
  <c r="BK94" i="31"/>
  <c r="BK148" i="32"/>
  <c r="BK135" i="32"/>
  <c r="BK88" i="33"/>
  <c r="J91" i="33"/>
  <c r="J148" i="2"/>
  <c r="AS59" i="1"/>
  <c r="BK172" i="4"/>
  <c r="BK185" i="4"/>
  <c r="J172" i="4"/>
  <c r="J227" i="5"/>
  <c r="BK123" i="5"/>
  <c r="J173" i="5"/>
  <c r="J224" i="5"/>
  <c r="J115" i="5"/>
  <c r="BK159" i="5"/>
  <c r="BK186" i="6"/>
  <c r="BK158" i="6"/>
  <c r="J210" i="6"/>
  <c r="J159" i="6"/>
  <c r="J244" i="6"/>
  <c r="BK167" i="6"/>
  <c r="BK244" i="6"/>
  <c r="J197" i="6"/>
  <c r="BK165" i="8"/>
  <c r="J215" i="8"/>
  <c r="J141" i="8"/>
  <c r="BK159" i="8"/>
  <c r="J213" i="8"/>
  <c r="BK138" i="9"/>
  <c r="J214" i="9"/>
  <c r="BK167" i="9"/>
  <c r="J136" i="9"/>
  <c r="J167" i="9"/>
  <c r="J215" i="10"/>
  <c r="BK231" i="10"/>
  <c r="J172" i="10"/>
  <c r="BK189" i="10"/>
  <c r="BK113" i="10"/>
  <c r="J141" i="10"/>
  <c r="BK197" i="11"/>
  <c r="BK156" i="11"/>
  <c r="J225" i="11"/>
  <c r="J133" i="11"/>
  <c r="BK161" i="11"/>
  <c r="J186" i="11"/>
  <c r="BK201" i="12"/>
  <c r="J115" i="12"/>
  <c r="J173" i="12"/>
  <c r="BK149" i="12"/>
  <c r="J176" i="12"/>
  <c r="J139" i="12"/>
  <c r="J223" i="12"/>
  <c r="BK161" i="12"/>
  <c r="BK161" i="13"/>
  <c r="BK226" i="13"/>
  <c r="J157" i="13"/>
  <c r="BK204" i="13"/>
  <c r="BK146" i="13"/>
  <c r="BK224" i="13"/>
  <c r="J154" i="13"/>
  <c r="BK219" i="14"/>
  <c r="J110" i="14"/>
  <c r="J173" i="14"/>
  <c r="J113" i="14"/>
  <c r="J202" i="14"/>
  <c r="BK161" i="14"/>
  <c r="BK222" i="14"/>
  <c r="J156" i="14"/>
  <c r="BK217" i="15"/>
  <c r="J126" i="15"/>
  <c r="J179" i="15"/>
  <c r="J207" i="15"/>
  <c r="J153" i="15"/>
  <c r="J187" i="15"/>
  <c r="J120" i="15"/>
  <c r="BK176" i="16"/>
  <c r="BK106" i="16"/>
  <c r="J143" i="16"/>
  <c r="BK202" i="16"/>
  <c r="BK155" i="16"/>
  <c r="J110" i="16"/>
  <c r="J184" i="16"/>
  <c r="BK189" i="17"/>
  <c r="BK123" i="17"/>
  <c r="BK175" i="17"/>
  <c r="J113" i="17"/>
  <c r="J193" i="17"/>
  <c r="BK120" i="17"/>
  <c r="BK173" i="17"/>
  <c r="J106" i="17"/>
  <c r="BK172" i="18"/>
  <c r="J141" i="18"/>
  <c r="BK167" i="18"/>
  <c r="J179" i="18"/>
  <c r="BK103" i="18"/>
  <c r="BK113" i="18"/>
  <c r="BK165" i="19"/>
  <c r="J115" i="19"/>
  <c r="J165" i="19"/>
  <c r="J106" i="19"/>
  <c r="J178" i="19"/>
  <c r="BK106" i="19"/>
  <c r="J146" i="19"/>
  <c r="BK180" i="20"/>
  <c r="BK106" i="20"/>
  <c r="J156" i="20"/>
  <c r="J115" i="20"/>
  <c r="BK169" i="20"/>
  <c r="J212" i="20"/>
  <c r="BK123" i="20"/>
  <c r="BK225" i="21"/>
  <c r="BK166" i="21"/>
  <c r="BK247" i="21"/>
  <c r="BK164" i="21"/>
  <c r="J219" i="21"/>
  <c r="J156" i="21"/>
  <c r="BK215" i="21"/>
  <c r="J153" i="21"/>
  <c r="BK193" i="22"/>
  <c r="J149" i="22"/>
  <c r="BK162" i="22"/>
  <c r="J103" i="22"/>
  <c r="J189" i="22"/>
  <c r="BK215" i="22"/>
  <c r="J163" i="22"/>
  <c r="J217" i="23"/>
  <c r="BK154" i="23"/>
  <c r="BK189" i="23"/>
  <c r="J115" i="23"/>
  <c r="J189" i="23"/>
  <c r="BK155" i="23"/>
  <c r="J202" i="23"/>
  <c r="J113" i="23"/>
  <c r="J182" i="24"/>
  <c r="J207" i="24"/>
  <c r="J126" i="24"/>
  <c r="J157" i="24"/>
  <c r="BK217" i="24"/>
  <c r="BK158" i="24"/>
  <c r="BK220" i="25"/>
  <c r="J156" i="25"/>
  <c r="J126" i="25"/>
  <c r="BK202" i="25"/>
  <c r="J132" i="25"/>
  <c r="BK167" i="26"/>
  <c r="J235" i="26"/>
  <c r="J140" i="26"/>
  <c r="BK161" i="26"/>
  <c r="BK212" i="26"/>
  <c r="J167" i="26"/>
  <c r="BK116" i="26"/>
  <c r="BK118" i="27"/>
  <c r="J157" i="27"/>
  <c r="J203" i="27"/>
  <c r="J155" i="27"/>
  <c r="BK205" i="27"/>
  <c r="J165" i="27"/>
  <c r="J107" i="28"/>
  <c r="J99" i="28"/>
  <c r="J109" i="29"/>
  <c r="BK118" i="29"/>
  <c r="J118" i="29"/>
  <c r="BK88" i="29"/>
  <c r="J107" i="30"/>
  <c r="J119" i="30"/>
  <c r="J98" i="31"/>
  <c r="BK89" i="31"/>
  <c r="J98" i="32"/>
  <c r="J151" i="32"/>
  <c r="J135" i="32"/>
  <c r="BK95" i="33"/>
  <c r="J94" i="33"/>
  <c r="BK126" i="2"/>
  <c r="J176" i="2"/>
  <c r="BK146" i="2"/>
  <c r="J108" i="2"/>
  <c r="BK154" i="2"/>
  <c r="J180" i="3"/>
  <c r="BK101" i="3"/>
  <c r="BK115" i="3"/>
  <c r="BK130" i="3"/>
  <c r="BK176" i="3"/>
  <c r="J185" i="4"/>
  <c r="BK167" i="4"/>
  <c r="BK104" i="4"/>
  <c r="J151" i="4"/>
  <c r="J167" i="4"/>
  <c r="BK198" i="5"/>
  <c r="J126" i="5"/>
  <c r="BK162" i="5"/>
  <c r="J110" i="5"/>
  <c r="BK187" i="5"/>
  <c r="BK110" i="5"/>
  <c r="BK165" i="5"/>
  <c r="J155" i="5"/>
  <c r="BK203" i="6"/>
  <c r="J162" i="6"/>
  <c r="BK225" i="6"/>
  <c r="BK168" i="6"/>
  <c r="J128" i="6"/>
  <c r="BK246" i="6"/>
  <c r="J131" i="6"/>
  <c r="J229" i="7"/>
  <c r="BK195" i="7"/>
  <c r="J161" i="7"/>
  <c r="BK123" i="7"/>
  <c r="J187" i="7"/>
  <c r="J154" i="7"/>
  <c r="J202" i="7"/>
  <c r="J173" i="7"/>
  <c r="J131" i="7"/>
  <c r="BK191" i="7"/>
  <c r="J159" i="8"/>
  <c r="BK205" i="8"/>
  <c r="J163" i="8"/>
  <c r="BK207" i="8"/>
  <c r="J153" i="8"/>
  <c r="BK198" i="9"/>
  <c r="J126" i="9"/>
  <c r="BK157" i="9"/>
  <c r="BK103" i="9"/>
  <c r="J181" i="9"/>
  <c r="BK146" i="9"/>
  <c r="J151" i="9"/>
  <c r="BK209" i="10"/>
  <c r="BK221" i="10"/>
  <c r="BK162" i="10"/>
  <c r="BK215" i="10"/>
  <c r="BK163" i="10"/>
  <c r="J106" i="10"/>
  <c r="J153" i="10"/>
  <c r="BK213" i="11"/>
  <c r="BK173" i="11"/>
  <c r="BK227" i="11"/>
  <c r="J169" i="11"/>
  <c r="J106" i="11"/>
  <c r="J162" i="11"/>
  <c r="J195" i="11"/>
  <c r="BK150" i="11"/>
  <c r="J194" i="12"/>
  <c r="J141" i="12"/>
  <c r="BK176" i="12"/>
  <c r="J216" i="12"/>
  <c r="BK157" i="12"/>
  <c r="J218" i="12"/>
  <c r="J154" i="12"/>
  <c r="BK184" i="13"/>
  <c r="BK106" i="13"/>
  <c r="BK162" i="13"/>
  <c r="BK207" i="13"/>
  <c r="J141" i="13"/>
  <c r="BK187" i="13"/>
  <c r="J224" i="14"/>
  <c r="BK158" i="14"/>
  <c r="J158" i="14"/>
  <c r="BK224" i="14"/>
  <c r="BK146" i="14"/>
  <c r="BK198" i="14"/>
  <c r="BK155" i="14"/>
  <c r="J167" i="15"/>
  <c r="J103" i="15"/>
  <c r="BK162" i="15"/>
  <c r="J226" i="15"/>
  <c r="BK155" i="15"/>
  <c r="J204" i="15"/>
  <c r="J139" i="15"/>
  <c r="J192" i="16"/>
  <c r="J152" i="16"/>
  <c r="J165" i="16"/>
  <c r="BK225" i="16"/>
  <c r="J154" i="16"/>
  <c r="BK213" i="16"/>
  <c r="BK151" i="16"/>
  <c r="BK198" i="17"/>
  <c r="J156" i="17"/>
  <c r="J213" i="17"/>
  <c r="J123" i="17"/>
  <c r="J183" i="17"/>
  <c r="J225" i="17"/>
  <c r="J166" i="17"/>
  <c r="BK221" i="18"/>
  <c r="J162" i="18"/>
  <c r="BK195" i="18"/>
  <c r="BK115" i="18"/>
  <c r="BK141" i="18"/>
  <c r="BK224" i="18"/>
  <c r="J126" i="18"/>
  <c r="BK213" i="19"/>
  <c r="BK141" i="19"/>
  <c r="J191" i="19"/>
  <c r="BK153" i="19"/>
  <c r="BK198" i="19"/>
  <c r="J110" i="19"/>
  <c r="J158" i="19"/>
  <c r="BK203" i="20"/>
  <c r="BK115" i="20"/>
  <c r="BK176" i="20"/>
  <c r="BK129" i="20"/>
  <c r="BK170" i="20"/>
  <c r="J198" i="20"/>
  <c r="BK126" i="20"/>
  <c r="J251" i="21"/>
  <c r="J169" i="21"/>
  <c r="BK258" i="21"/>
  <c r="BK181" i="21"/>
  <c r="J108" i="21"/>
  <c r="BK187" i="21"/>
  <c r="J137" i="21"/>
  <c r="J227" i="21"/>
  <c r="J166" i="21"/>
  <c r="BK229" i="22"/>
  <c r="J153" i="22"/>
  <c r="J195" i="22"/>
  <c r="BK139" i="22"/>
  <c r="J193" i="22"/>
  <c r="J217" i="22"/>
  <c r="J141" i="22"/>
  <c r="BK178" i="23"/>
  <c r="BK106" i="23"/>
  <c r="J141" i="23"/>
  <c r="J213" i="23"/>
  <c r="BK141" i="23"/>
  <c r="J195" i="23"/>
  <c r="J227" i="24"/>
  <c r="BK163" i="24"/>
  <c r="BK189" i="24"/>
  <c r="BK169" i="24"/>
  <c r="BK126" i="24"/>
  <c r="BK213" i="24"/>
  <c r="BK157" i="24"/>
  <c r="BK227" i="25"/>
  <c r="J161" i="25"/>
  <c r="BK224" i="25"/>
  <c r="J151" i="25"/>
  <c r="J227" i="25"/>
  <c r="J145" i="25"/>
  <c r="BK197" i="25"/>
  <c r="BK143" i="25"/>
  <c r="J182" i="26"/>
  <c r="J119" i="26"/>
  <c r="BK190" i="26"/>
  <c r="J121" i="26"/>
  <c r="BK171" i="26"/>
  <c r="BK205" i="26"/>
  <c r="BK152" i="26"/>
  <c r="J159" i="27"/>
  <c r="BK191" i="27"/>
  <c r="BK124" i="27"/>
  <c r="J187" i="27"/>
  <c r="BK139" i="27"/>
  <c r="BK200" i="27"/>
  <c r="J109" i="28"/>
  <c r="BK130" i="29"/>
  <c r="BK91" i="30"/>
  <c r="BK110" i="30"/>
  <c r="BK87" i="31"/>
  <c r="BK115" i="31"/>
  <c r="BK94" i="32"/>
  <c r="J148" i="32"/>
  <c r="J103" i="33"/>
  <c r="BK176" i="2"/>
  <c r="J178" i="2"/>
  <c r="J144" i="2"/>
  <c r="J104" i="2"/>
  <c r="J115" i="2"/>
  <c r="J185" i="3"/>
  <c r="J132" i="3"/>
  <c r="BK128" i="3"/>
  <c r="BK137" i="3"/>
  <c r="BK158" i="4"/>
  <c r="BK101" i="4"/>
  <c r="J118" i="4"/>
  <c r="BK132" i="4"/>
  <c r="BK182" i="5"/>
  <c r="BK103" i="5"/>
  <c r="BK163" i="5"/>
  <c r="J207" i="5"/>
  <c r="J163" i="5"/>
  <c r="J215" i="5"/>
  <c r="J149" i="5"/>
  <c r="J179" i="6"/>
  <c r="J120" i="6"/>
  <c r="BK199" i="6"/>
  <c r="BK120" i="6"/>
  <c r="BK238" i="6"/>
  <c r="J154" i="6"/>
  <c r="J225" i="6"/>
  <c r="BK163" i="6"/>
  <c r="BK222" i="7"/>
  <c r="BK207" i="7"/>
  <c r="BK103" i="7"/>
  <c r="BK178" i="7"/>
  <c r="J115" i="7"/>
  <c r="J141" i="7"/>
  <c r="J207" i="8"/>
  <c r="BK171" i="8"/>
  <c r="BK213" i="8"/>
  <c r="BK153" i="8"/>
  <c r="J185" i="8"/>
  <c r="J229" i="8"/>
  <c r="BK158" i="8"/>
  <c r="J110" i="8"/>
  <c r="J157" i="9"/>
  <c r="BK163" i="9"/>
  <c r="J191" i="9"/>
  <c r="J155" i="9"/>
  <c r="J172" i="9"/>
  <c r="BK202" i="10"/>
  <c r="J115" i="10"/>
  <c r="J177" i="10"/>
  <c r="J202" i="10"/>
  <c r="J157" i="10"/>
  <c r="J226" i="10"/>
  <c r="J149" i="10"/>
  <c r="BK233" i="11"/>
  <c r="BK130" i="11"/>
  <c r="J223" i="11"/>
  <c r="J161" i="11"/>
  <c r="BK186" i="11"/>
  <c r="BK223" i="11"/>
  <c r="J163" i="11"/>
  <c r="J199" i="12"/>
  <c r="BK120" i="12"/>
  <c r="J168" i="12"/>
  <c r="J186" i="12"/>
  <c r="J131" i="12"/>
  <c r="BK186" i="12"/>
  <c r="J209" i="13"/>
  <c r="J139" i="13"/>
  <c r="J181" i="13"/>
  <c r="J231" i="13"/>
  <c r="J156" i="13"/>
  <c r="J221" i="13"/>
  <c r="J161" i="13"/>
  <c r="BK217" i="14"/>
  <c r="BK103" i="14"/>
  <c r="J143" i="14"/>
  <c r="BK205" i="14"/>
  <c r="J154" i="14"/>
  <c r="BK215" i="14"/>
  <c r="BK157" i="14"/>
  <c r="J181" i="15"/>
  <c r="BK115" i="15"/>
  <c r="BK159" i="15"/>
  <c r="BK215" i="15"/>
  <c r="BK161" i="15"/>
  <c r="J221" i="15"/>
  <c r="BK176" i="15"/>
  <c r="J213" i="16"/>
  <c r="BK154" i="16"/>
  <c r="BK175" i="16"/>
  <c r="BK223" i="16"/>
  <c r="BK129" i="16"/>
  <c r="J186" i="16"/>
  <c r="J196" i="17"/>
  <c r="BK154" i="17"/>
  <c r="J198" i="17"/>
  <c r="BK211" i="17"/>
  <c r="BK129" i="17"/>
  <c r="J175" i="17"/>
  <c r="BK152" i="17"/>
  <c r="BK197" i="18"/>
  <c r="BK153" i="18"/>
  <c r="BK160" i="18"/>
  <c r="J190" i="18"/>
  <c r="J224" i="19"/>
  <c r="BK162" i="19"/>
  <c r="J229" i="19"/>
  <c r="J169" i="19"/>
  <c r="BK126" i="19"/>
  <c r="BK173" i="19"/>
  <c r="J205" i="19"/>
  <c r="J217" i="20"/>
  <c r="J178" i="20"/>
  <c r="BK110" i="20"/>
  <c r="J150" i="20"/>
  <c r="BK217" i="20"/>
  <c r="J151" i="20"/>
  <c r="BK153" i="20"/>
  <c r="BK219" i="21"/>
  <c r="J170" i="21"/>
  <c r="BK261" i="21"/>
  <c r="J197" i="21"/>
  <c r="J161" i="21"/>
  <c r="BK188" i="21"/>
  <c r="J256" i="21"/>
  <c r="J221" i="21"/>
  <c r="BK146" i="21"/>
  <c r="J202" i="22"/>
  <c r="BK172" i="22"/>
  <c r="BK197" i="22"/>
  <c r="BK153" i="22"/>
  <c r="J209" i="22"/>
  <c r="J207" i="22"/>
  <c r="BK158" i="22"/>
  <c r="J205" i="23"/>
  <c r="BK173" i="23"/>
  <c r="J173" i="23"/>
  <c r="BK126" i="23"/>
  <c r="BK179" i="23"/>
  <c r="J120" i="23"/>
  <c r="J187" i="23"/>
  <c r="J217" i="24"/>
  <c r="J162" i="24"/>
  <c r="BK195" i="24"/>
  <c r="J154" i="24"/>
  <c r="J165" i="24"/>
  <c r="J219" i="24"/>
  <c r="BK162" i="24"/>
  <c r="J222" i="25"/>
  <c r="BK115" i="25"/>
  <c r="BK169" i="25"/>
  <c r="BK234" i="25"/>
  <c r="BK193" i="25"/>
  <c r="BK148" i="25"/>
  <c r="J204" i="25"/>
  <c r="BK161" i="25"/>
  <c r="J205" i="26"/>
  <c r="J149" i="26"/>
  <c r="J210" i="26"/>
  <c r="BK159" i="26"/>
  <c r="J196" i="26"/>
  <c r="BK210" i="26"/>
  <c r="BK163" i="26"/>
  <c r="BK185" i="27"/>
  <c r="J198" i="27"/>
  <c r="J135" i="27"/>
  <c r="BK198" i="27"/>
  <c r="J167" i="27"/>
  <c r="BK106" i="27"/>
  <c r="BK174" i="27"/>
  <c r="BK112" i="28"/>
  <c r="BK93" i="28"/>
  <c r="BK93" i="29"/>
  <c r="BK94" i="29"/>
  <c r="BK103" i="29"/>
  <c r="BK105" i="30"/>
  <c r="BK123" i="30"/>
  <c r="BK94" i="30"/>
  <c r="J126" i="31"/>
  <c r="BK103" i="31"/>
  <c r="BK89" i="32"/>
  <c r="BK91" i="32"/>
  <c r="J120" i="32"/>
  <c r="J98" i="33"/>
  <c r="BK91" i="33"/>
  <c r="BK167" i="2"/>
  <c r="BK137" i="2"/>
  <c r="BK180" i="2"/>
  <c r="J140" i="2"/>
  <c r="J190" i="2"/>
  <c r="BK156" i="2"/>
  <c r="BK113" i="2"/>
  <c r="J163" i="3"/>
  <c r="BK161" i="3"/>
  <c r="BK163" i="3"/>
  <c r="BK180" i="3"/>
  <c r="J144" i="3"/>
  <c r="J156" i="4"/>
  <c r="J190" i="4"/>
  <c r="J165" i="4"/>
  <c r="BK108" i="4"/>
  <c r="BK118" i="4"/>
  <c r="J185" i="5"/>
  <c r="BK106" i="5"/>
  <c r="J123" i="5"/>
  <c r="J198" i="5"/>
  <c r="J131" i="5"/>
  <c r="J154" i="5"/>
  <c r="BK208" i="6"/>
  <c r="J163" i="6"/>
  <c r="J206" i="6"/>
  <c r="J142" i="6"/>
  <c r="BK253" i="6"/>
  <c r="BK179" i="6"/>
  <c r="J221" i="6"/>
  <c r="J146" i="6"/>
  <c r="BK227" i="7"/>
  <c r="BK167" i="7"/>
  <c r="BK153" i="7"/>
  <c r="BK110" i="7"/>
  <c r="J193" i="7"/>
  <c r="BK156" i="7"/>
  <c r="BK215" i="7"/>
  <c r="J182" i="7"/>
  <c r="BK139" i="7"/>
  <c r="BK205" i="7"/>
  <c r="BK155" i="7"/>
  <c r="BK115" i="7"/>
  <c r="J205" i="8"/>
  <c r="BK176" i="8"/>
  <c r="BK163" i="8"/>
  <c r="J113" i="8"/>
  <c r="BK193" i="8"/>
  <c r="J154" i="8"/>
  <c r="BK222" i="8"/>
  <c r="J118" i="8"/>
  <c r="J162" i="8"/>
  <c r="J205" i="9"/>
  <c r="J129" i="9"/>
  <c r="J161" i="9"/>
  <c r="BK193" i="9"/>
  <c r="BK159" i="9"/>
  <c r="BK115" i="9"/>
  <c r="J204" i="10"/>
  <c r="J155" i="10"/>
  <c r="BK224" i="10"/>
  <c r="BK161" i="10"/>
  <c r="J179" i="10"/>
  <c r="BK120" i="10"/>
  <c r="J184" i="10"/>
  <c r="BK106" i="10"/>
  <c r="BK180" i="11"/>
  <c r="J115" i="11"/>
  <c r="BK190" i="11"/>
  <c r="J103" i="11"/>
  <c r="BK175" i="11"/>
  <c r="BK225" i="11"/>
  <c r="BK120" i="11"/>
  <c r="BK192" i="12"/>
  <c r="J158" i="12"/>
  <c r="BK214" i="12"/>
  <c r="BK155" i="12"/>
  <c r="J171" i="12"/>
  <c r="J220" i="12"/>
  <c r="BK162" i="12"/>
  <c r="BK179" i="13"/>
  <c r="BK123" i="13"/>
  <c r="BK197" i="13"/>
  <c r="BK217" i="13"/>
  <c r="J118" i="13"/>
  <c r="J197" i="13"/>
  <c r="BK158" i="13"/>
  <c r="BK139" i="14"/>
  <c r="BK185" i="14"/>
  <c r="J103" i="14"/>
  <c r="BK169" i="14"/>
  <c r="J227" i="14"/>
  <c r="BK165" i="14"/>
  <c r="BK118" i="14"/>
  <c r="BK165" i="15"/>
  <c r="J110" i="15"/>
  <c r="J163" i="15"/>
  <c r="BK219" i="15"/>
  <c r="J193" i="15"/>
  <c r="J131" i="15"/>
  <c r="J209" i="15"/>
  <c r="J173" i="15"/>
  <c r="BK131" i="15"/>
  <c r="BK197" i="16"/>
  <c r="BK153" i="16"/>
  <c r="BK220" i="16"/>
  <c r="BK161" i="16"/>
  <c r="BK126" i="16"/>
  <c r="BK190" i="16"/>
  <c r="BK152" i="16"/>
  <c r="BK120" i="16"/>
  <c r="BK188" i="16"/>
  <c r="J150" i="16"/>
  <c r="BK191" i="17"/>
  <c r="J152" i="17"/>
  <c r="J191" i="17"/>
  <c r="BK118" i="17"/>
  <c r="BK215" i="17"/>
  <c r="BK185" i="17"/>
  <c r="J139" i="17"/>
  <c r="BK217" i="17"/>
  <c r="BK187" i="17"/>
  <c r="BK155" i="17"/>
  <c r="BK135" i="17"/>
  <c r="BK188" i="18"/>
  <c r="J169" i="18"/>
  <c r="BK154" i="18"/>
  <c r="J202" i="18"/>
  <c r="J182" i="18"/>
  <c r="BK157" i="18"/>
  <c r="BK106" i="18"/>
  <c r="J197" i="18"/>
  <c r="BK164" i="18"/>
  <c r="BK226" i="18"/>
  <c r="J158" i="18"/>
  <c r="BK131" i="18"/>
  <c r="BK191" i="19"/>
  <c r="BK156" i="19"/>
  <c r="BK229" i="19"/>
  <c r="J195" i="19"/>
  <c r="J131" i="19"/>
  <c r="J103" i="19"/>
  <c r="BK176" i="19"/>
  <c r="J143" i="19"/>
  <c r="J219" i="19"/>
  <c r="BK161" i="19"/>
  <c r="J137" i="19"/>
  <c r="BK193" i="20"/>
  <c r="BK152" i="20"/>
  <c r="BK118" i="20"/>
  <c r="J193" i="20"/>
  <c r="BK158" i="20"/>
  <c r="J138" i="20"/>
  <c r="BK103" i="20"/>
  <c r="J196" i="20"/>
  <c r="BK173" i="20"/>
  <c r="BK134" i="20"/>
  <c r="BK189" i="20"/>
  <c r="J169" i="20"/>
  <c r="J113" i="20"/>
  <c r="J240" i="21"/>
  <c r="BK192" i="21"/>
  <c r="BK137" i="21"/>
  <c r="BK266" i="21"/>
  <c r="BK238" i="21"/>
  <c r="J186" i="21"/>
  <c r="J163" i="21"/>
  <c r="J115" i="21"/>
  <c r="BK179" i="21"/>
  <c r="BK148" i="21"/>
  <c r="BK223" i="21"/>
  <c r="J189" i="21"/>
  <c r="BK165" i="21"/>
  <c r="BK226" i="22"/>
  <c r="J191" i="22"/>
  <c r="J146" i="22"/>
  <c r="J226" i="22"/>
  <c r="J165" i="22"/>
  <c r="BK143" i="22"/>
  <c r="BK221" i="22"/>
  <c r="J181" i="22"/>
  <c r="J219" i="22"/>
  <c r="J157" i="22"/>
  <c r="J110" i="22"/>
  <c r="BK185" i="23"/>
  <c r="BK146" i="23"/>
  <c r="J110" i="23"/>
  <c r="J185" i="23"/>
  <c r="BK156" i="23"/>
  <c r="BK229" i="23"/>
  <c r="BK187" i="23"/>
  <c r="J162" i="23"/>
  <c r="BK123" i="23"/>
  <c r="J215" i="23"/>
  <c r="J178" i="23"/>
  <c r="BK115" i="23"/>
  <c r="BK187" i="24"/>
  <c r="BK153" i="24"/>
  <c r="J202" i="24"/>
  <c r="BK167" i="24"/>
  <c r="BK113" i="24"/>
  <c r="BK161" i="24"/>
  <c r="J115" i="24"/>
  <c r="BK205" i="24"/>
  <c r="BK159" i="24"/>
  <c r="BK137" i="24"/>
  <c r="J218" i="25"/>
  <c r="BK189" i="25"/>
  <c r="J165" i="25"/>
  <c r="BK113" i="25"/>
  <c r="BK182" i="25"/>
  <c r="J164" i="25"/>
  <c r="J110" i="25"/>
  <c r="J224" i="25"/>
  <c r="BK174" i="25"/>
  <c r="J209" i="25"/>
  <c r="BK165" i="25"/>
  <c r="J103" i="25"/>
  <c r="J200" i="26"/>
  <c r="J152" i="26"/>
  <c r="J107" i="26"/>
  <c r="BK184" i="26"/>
  <c r="BK149" i="26"/>
  <c r="BK219" i="26"/>
  <c r="BK164" i="26"/>
  <c r="J104" i="26"/>
  <c r="J190" i="26"/>
  <c r="BK121" i="26"/>
  <c r="BK165" i="27"/>
  <c r="J213" i="27"/>
  <c r="BK183" i="27"/>
  <c r="J103" i="27"/>
  <c r="J211" i="27"/>
  <c r="BK163" i="27"/>
  <c r="J152" i="27"/>
  <c r="BK227" i="27"/>
  <c r="J171" i="27"/>
  <c r="BK121" i="27"/>
  <c r="BK101" i="28"/>
  <c r="BK96" i="28"/>
  <c r="BK120" i="29"/>
  <c r="J124" i="29"/>
  <c r="J98" i="29"/>
  <c r="BK116" i="29"/>
  <c r="BK127" i="29"/>
  <c r="J110" i="30"/>
  <c r="BK96" i="30"/>
  <c r="J121" i="30"/>
  <c r="J91" i="30"/>
  <c r="BK112" i="31"/>
  <c r="BK126" i="31"/>
  <c r="J112" i="31"/>
  <c r="J91" i="32"/>
  <c r="BK153" i="32"/>
  <c r="BK100" i="32"/>
  <c r="J109" i="33"/>
  <c r="J86" i="33"/>
  <c r="BK158" i="2"/>
  <c r="BK132" i="2"/>
  <c r="J158" i="2"/>
  <c r="BK130" i="2"/>
  <c r="BK182" i="3"/>
  <c r="BK156" i="3"/>
  <c r="BK104" i="3"/>
  <c r="J158" i="3"/>
  <c r="J108" i="3"/>
  <c r="J161" i="3"/>
  <c r="BK126" i="3"/>
  <c r="BK178" i="3"/>
  <c r="BK146" i="3"/>
  <c r="BK137" i="4"/>
  <c r="J180" i="4"/>
  <c r="BK148" i="4"/>
  <c r="J108" i="4"/>
  <c r="BK156" i="4"/>
  <c r="BK190" i="4"/>
  <c r="J134" i="4"/>
  <c r="BK205" i="5"/>
  <c r="J143" i="5"/>
  <c r="BK191" i="5"/>
  <c r="BK126" i="5"/>
  <c r="BK179" i="5"/>
  <c r="J217" i="5"/>
  <c r="BK153" i="5"/>
  <c r="BK206" i="6"/>
  <c r="BK172" i="6"/>
  <c r="BK255" i="6"/>
  <c r="J166" i="6"/>
  <c r="J123" i="6"/>
  <c r="J219" i="6"/>
  <c r="J136" i="6"/>
  <c r="J250" i="6"/>
  <c r="BK217" i="6"/>
  <c r="J160" i="6"/>
  <c r="BK106" i="8"/>
  <c r="J171" i="8"/>
  <c r="BK215" i="8"/>
  <c r="BK229" i="8"/>
  <c r="BK179" i="8"/>
  <c r="BK156" i="8"/>
  <c r="J219" i="9"/>
  <c r="BK191" i="9"/>
  <c r="J143" i="9"/>
  <c r="J207" i="9"/>
  <c r="J153" i="9"/>
  <c r="J115" i="9"/>
  <c r="J187" i="9"/>
  <c r="BK126" i="9"/>
  <c r="J224" i="10"/>
  <c r="J165" i="10"/>
  <c r="J219" i="10"/>
  <c r="J154" i="10"/>
  <c r="BK165" i="10"/>
  <c r="BK123" i="10"/>
  <c r="BK159" i="10"/>
  <c r="BK210" i="11"/>
  <c r="BK127" i="11"/>
  <c r="J197" i="11"/>
  <c r="BK148" i="11"/>
  <c r="J180" i="11"/>
  <c r="BK203" i="11"/>
  <c r="J230" i="12"/>
  <c r="J149" i="12"/>
  <c r="J201" i="12"/>
  <c r="J137" i="12"/>
  <c r="BK158" i="12"/>
  <c r="BK115" i="12"/>
  <c r="J180" i="12"/>
  <c r="BK215" i="13"/>
  <c r="BK131" i="13"/>
  <c r="J172" i="13"/>
  <c r="BK118" i="13"/>
  <c r="J165" i="13"/>
  <c r="BK191" i="13"/>
  <c r="BK169" i="13"/>
  <c r="J179" i="14"/>
  <c r="J213" i="14"/>
  <c r="J155" i="14"/>
  <c r="J215" i="14"/>
  <c r="BK173" i="14"/>
  <c r="BK131" i="14"/>
  <c r="J205" i="14"/>
  <c r="J149" i="14"/>
  <c r="J162" i="15"/>
  <c r="BK226" i="15"/>
  <c r="J156" i="15"/>
  <c r="J224" i="15"/>
  <c r="J157" i="15"/>
  <c r="J219" i="15"/>
  <c r="J137" i="15"/>
  <c r="BK209" i="16"/>
  <c r="BK169" i="16"/>
  <c r="J225" i="16"/>
  <c r="BK146" i="16"/>
  <c r="BK215" i="16"/>
  <c r="J153" i="16"/>
  <c r="J211" i="17"/>
  <c r="BK151" i="17"/>
  <c r="BK196" i="17"/>
  <c r="J217" i="17"/>
  <c r="J154" i="17"/>
  <c r="BK213" i="17"/>
  <c r="BK156" i="17"/>
  <c r="BK214" i="18"/>
  <c r="BK155" i="18"/>
  <c r="J175" i="18"/>
  <c r="J214" i="18"/>
  <c r="BK126" i="18"/>
  <c r="J156" i="18"/>
  <c r="BK219" i="19"/>
  <c r="BK131" i="19"/>
  <c r="BK189" i="19"/>
  <c r="J123" i="19"/>
  <c r="BK195" i="19"/>
  <c r="J126" i="19"/>
  <c r="BK159" i="19"/>
  <c r="J146" i="20"/>
  <c r="J164" i="20"/>
  <c r="BK219" i="20"/>
  <c r="J158" i="20"/>
  <c r="J186" i="20"/>
  <c r="J261" i="21"/>
  <c r="BK174" i="21"/>
  <c r="J266" i="21"/>
  <c r="BK208" i="21"/>
  <c r="J160" i="21"/>
  <c r="J176" i="21"/>
  <c r="J249" i="21"/>
  <c r="BK184" i="21"/>
  <c r="BK105" i="21"/>
  <c r="BK180" i="22"/>
  <c r="J106" i="22"/>
  <c r="BK156" i="22"/>
  <c r="BK217" i="22"/>
  <c r="J115" i="22"/>
  <c r="BK137" i="22"/>
  <c r="BK162" i="23"/>
  <c r="J229" i="23"/>
  <c r="BK137" i="23"/>
  <c r="BK202" i="23"/>
  <c r="J159" i="23"/>
  <c r="BK217" i="23"/>
  <c r="BK143" i="23"/>
  <c r="J213" i="24"/>
  <c r="BK227" i="24"/>
  <c r="J156" i="24"/>
  <c r="BK179" i="24"/>
  <c r="J103" i="24"/>
  <c r="BK165" i="24"/>
  <c r="J232" i="25"/>
  <c r="BK181" i="25"/>
  <c r="BK159" i="25"/>
  <c r="J113" i="25"/>
  <c r="J183" i="25"/>
  <c r="J219" i="26"/>
  <c r="BK133" i="26"/>
  <c r="BK196" i="26"/>
  <c r="J156" i="26"/>
  <c r="J174" i="26"/>
  <c r="J114" i="26"/>
  <c r="J179" i="26"/>
  <c r="BK180" i="27"/>
  <c r="J193" i="27"/>
  <c r="BK141" i="27"/>
  <c r="J220" i="27"/>
  <c r="BK161" i="27"/>
  <c r="BK110" i="27"/>
  <c r="J176" i="27"/>
  <c r="J113" i="27"/>
  <c r="BK109" i="28"/>
  <c r="J122" i="29"/>
  <c r="J103" i="29"/>
  <c r="BK109" i="29"/>
  <c r="J128" i="30"/>
  <c r="BK114" i="30"/>
  <c r="J109" i="31"/>
  <c r="BK121" i="31"/>
  <c r="BK91" i="31"/>
  <c r="J127" i="32"/>
  <c r="BK109" i="33"/>
  <c r="J88" i="33"/>
  <c r="J146" i="2"/>
  <c r="BK190" i="2"/>
  <c r="J156" i="2"/>
  <c r="J121" i="2"/>
  <c r="BK165" i="2"/>
  <c r="BK190" i="3"/>
  <c r="J126" i="3"/>
  <c r="J156" i="3"/>
  <c r="BK154" i="3"/>
  <c r="J187" i="3"/>
  <c r="J140" i="4"/>
  <c r="BK152" i="4"/>
  <c r="J182" i="4"/>
  <c r="BK130" i="4"/>
  <c r="BK121" i="4"/>
  <c r="BK171" i="5"/>
  <c r="J202" i="5"/>
  <c r="J153" i="5"/>
  <c r="BK217" i="5"/>
  <c r="BK176" i="5"/>
  <c r="BK213" i="5"/>
  <c r="J238" i="6"/>
  <c r="J187" i="6"/>
  <c r="BK148" i="6"/>
  <c r="J215" i="6"/>
  <c r="BK161" i="6"/>
  <c r="J260" i="6"/>
  <c r="BK177" i="6"/>
  <c r="J125" i="6"/>
  <c r="J215" i="7"/>
  <c r="BK171" i="7"/>
  <c r="BK146" i="7"/>
  <c r="J224" i="7"/>
  <c r="BK169" i="7"/>
  <c r="BK224" i="7"/>
  <c r="J191" i="7"/>
  <c r="J167" i="7"/>
  <c r="J118" i="7"/>
  <c r="J156" i="7"/>
  <c r="BK103" i="8"/>
  <c r="BK146" i="8"/>
  <c r="J182" i="8"/>
  <c r="BK118" i="8"/>
  <c r="J185" i="9"/>
  <c r="BK211" i="9"/>
  <c r="BK113" i="9"/>
  <c r="BK189" i="9"/>
  <c r="BK153" i="9"/>
  <c r="J176" i="9"/>
  <c r="J195" i="10"/>
  <c r="BK137" i="10"/>
  <c r="J181" i="10"/>
  <c r="BK200" i="10"/>
  <c r="BK149" i="10"/>
  <c r="J217" i="10"/>
  <c r="J143" i="10"/>
  <c r="BK187" i="11"/>
  <c r="BK133" i="11"/>
  <c r="BK215" i="11"/>
  <c r="BK153" i="11"/>
  <c r="J210" i="11"/>
  <c r="J122" i="11"/>
  <c r="BK169" i="11"/>
  <c r="BK106" i="11"/>
  <c r="J157" i="12"/>
  <c r="BK208" i="12"/>
  <c r="BK146" i="12"/>
  <c r="J179" i="12"/>
  <c r="J120" i="12"/>
  <c r="BK188" i="12"/>
  <c r="BK113" i="12"/>
  <c r="J153" i="13"/>
  <c r="BK200" i="13"/>
  <c r="BK126" i="13"/>
  <c r="J163" i="13"/>
  <c r="J202" i="13"/>
  <c r="BK157" i="13"/>
  <c r="BK187" i="14"/>
  <c r="BK227" i="14"/>
  <c r="J115" i="14"/>
  <c r="J171" i="14"/>
  <c r="BK120" i="14"/>
  <c r="BK178" i="14"/>
  <c r="J231" i="15"/>
  <c r="BK156" i="15"/>
  <c r="J195" i="15"/>
  <c r="BK146" i="15"/>
  <c r="BK209" i="15"/>
  <c r="BK167" i="15"/>
  <c r="J217" i="15"/>
  <c r="BK110" i="15"/>
  <c r="BK204" i="16"/>
  <c r="BK218" i="16"/>
  <c r="J136" i="16"/>
  <c r="BK211" i="16"/>
  <c r="J123" i="16"/>
  <c r="J179" i="16"/>
  <c r="J220" i="17"/>
  <c r="J153" i="17"/>
  <c r="J177" i="17"/>
  <c r="BK106" i="17"/>
  <c r="BK126" i="17"/>
  <c r="BK153" i="17"/>
  <c r="BK192" i="18"/>
  <c r="BK158" i="18"/>
  <c r="J184" i="18"/>
  <c r="J212" i="18"/>
  <c r="BK123" i="18"/>
  <c r="BK204" i="18"/>
  <c r="J118" i="18"/>
  <c r="J189" i="19"/>
  <c r="BK120" i="19"/>
  <c r="BK167" i="19"/>
  <c r="J213" i="19"/>
  <c r="J171" i="19"/>
  <c r="BK187" i="19"/>
  <c r="J139" i="19"/>
  <c r="J157" i="20"/>
  <c r="BK209" i="20"/>
  <c r="BK162" i="20"/>
  <c r="J110" i="20"/>
  <c r="BK157" i="20"/>
  <c r="J173" i="20"/>
  <c r="BK199" i="21"/>
  <c r="J188" i="21"/>
  <c r="J105" i="21"/>
  <c r="J199" i="21"/>
  <c r="J125" i="21"/>
  <c r="J172" i="21"/>
  <c r="BK112" i="21"/>
  <c r="BK197" i="21"/>
  <c r="BK219" i="22"/>
  <c r="J139" i="22"/>
  <c r="J172" i="22"/>
  <c r="J215" i="22"/>
  <c r="J126" i="22"/>
  <c r="BK159" i="22"/>
  <c r="BK224" i="23"/>
  <c r="BK159" i="23"/>
  <c r="BK182" i="23"/>
  <c r="BK113" i="23"/>
  <c r="J176" i="23"/>
  <c r="J156" i="23"/>
  <c r="J207" i="23"/>
  <c r="J126" i="23"/>
  <c r="J185" i="24"/>
  <c r="J113" i="24"/>
  <c r="J159" i="24"/>
  <c r="BK193" i="24"/>
  <c r="J149" i="24"/>
  <c r="J200" i="24"/>
  <c r="BK149" i="24"/>
  <c r="J195" i="25"/>
  <c r="J167" i="25"/>
  <c r="BK123" i="25"/>
  <c r="J160" i="25"/>
  <c r="BK163" i="25"/>
  <c r="J123" i="25"/>
  <c r="J179" i="25"/>
  <c r="BK194" i="26"/>
  <c r="J159" i="26"/>
  <c r="J230" i="26"/>
  <c r="BK157" i="26"/>
  <c r="BK198" i="26"/>
  <c r="BK238" i="26"/>
  <c r="BK174" i="26"/>
  <c r="BK203" i="27"/>
  <c r="J217" i="27"/>
  <c r="J174" i="27"/>
  <c r="J139" i="27"/>
  <c r="BK196" i="27"/>
  <c r="J153" i="27"/>
  <c r="BK220" i="27"/>
  <c r="BK167" i="27"/>
  <c r="J106" i="27"/>
  <c r="J101" i="28"/>
  <c r="BK125" i="30"/>
  <c r="J123" i="30"/>
  <c r="J92" i="30"/>
  <c r="J119" i="31"/>
  <c r="BK98" i="31"/>
  <c r="J112" i="32"/>
  <c r="J137" i="32"/>
  <c r="BK103" i="33"/>
  <c r="BK140" i="2"/>
  <c r="BK108" i="2"/>
  <c r="J161" i="2"/>
  <c r="BK118" i="2"/>
  <c r="BK144" i="2"/>
  <c r="BK118" i="3"/>
  <c r="J152" i="3"/>
  <c r="BK144" i="3"/>
  <c r="J151" i="3"/>
  <c r="J126" i="4"/>
  <c r="BK140" i="4"/>
  <c r="J163" i="4"/>
  <c r="BK169" i="4"/>
  <c r="J104" i="4"/>
  <c r="J165" i="5"/>
  <c r="BK200" i="5"/>
  <c r="BK139" i="5"/>
  <c r="J200" i="5"/>
  <c r="BK149" i="5"/>
  <c r="BK185" i="5"/>
  <c r="J156" i="5"/>
  <c r="J201" i="6"/>
  <c r="BK146" i="6"/>
  <c r="J208" i="6"/>
  <c r="BK154" i="6"/>
  <c r="BK250" i="6"/>
  <c r="J186" i="6"/>
  <c r="BK260" i="6"/>
  <c r="BK236" i="6"/>
  <c r="BK190" i="6"/>
  <c r="J105" i="6"/>
  <c r="BK173" i="7"/>
  <c r="J153" i="7"/>
  <c r="BK200" i="7"/>
  <c r="BK161" i="7"/>
  <c r="BK193" i="7"/>
  <c r="J110" i="7"/>
  <c r="J191" i="8"/>
  <c r="BK141" i="8"/>
  <c r="J187" i="8"/>
  <c r="BK126" i="8"/>
  <c r="BK157" i="8"/>
  <c r="BK202" i="8"/>
  <c r="BK154" i="8"/>
  <c r="BK214" i="9"/>
  <c r="BK209" i="9"/>
  <c r="J120" i="9"/>
  <c r="J221" i="9"/>
  <c r="J165" i="9"/>
  <c r="BK106" i="9"/>
  <c r="BK226" i="10"/>
  <c r="J156" i="10"/>
  <c r="J189" i="10"/>
  <c r="BK153" i="10"/>
  <c r="BK146" i="10"/>
  <c r="J193" i="10"/>
  <c r="J110" i="10"/>
  <c r="BK178" i="11"/>
  <c r="J117" i="11"/>
  <c r="BK183" i="11"/>
  <c r="BK117" i="11"/>
  <c r="J156" i="11"/>
  <c r="J175" i="11"/>
  <c r="J113" i="11"/>
  <c r="BK180" i="12"/>
  <c r="BK218" i="12"/>
  <c r="J153" i="12"/>
  <c r="J178" i="12"/>
  <c r="BK118" i="12"/>
  <c r="BK164" i="12"/>
  <c r="BK189" i="13"/>
  <c r="BK103" i="13"/>
  <c r="J120" i="13"/>
  <c r="BK172" i="13"/>
  <c r="BK229" i="13"/>
  <c r="J167" i="13"/>
  <c r="J178" i="14"/>
  <c r="BK202" i="14"/>
  <c r="BK156" i="14"/>
  <c r="J222" i="14"/>
  <c r="BK162" i="14"/>
  <c r="J229" i="14"/>
  <c r="J176" i="14"/>
  <c r="BK221" i="15"/>
  <c r="BK154" i="15"/>
  <c r="BK191" i="15"/>
  <c r="BK139" i="15"/>
  <c r="J180" i="15"/>
  <c r="J154" i="15"/>
  <c r="BK197" i="15"/>
  <c r="BK199" i="16"/>
  <c r="J172" i="16"/>
  <c r="J209" i="16"/>
  <c r="BK140" i="16"/>
  <c r="BK192" i="16"/>
  <c r="J151" i="16"/>
  <c r="J202" i="16"/>
  <c r="J140" i="16"/>
  <c r="BK168" i="17"/>
  <c r="BK147" i="17"/>
  <c r="BK166" i="17"/>
  <c r="J103" i="17"/>
  <c r="BK144" i="17"/>
  <c r="BK193" i="17"/>
  <c r="J110" i="17"/>
  <c r="J167" i="18"/>
  <c r="BK190" i="18"/>
  <c r="J221" i="18"/>
  <c r="J204" i="18"/>
  <c r="BK156" i="18"/>
  <c r="J120" i="18"/>
  <c r="BK149" i="18"/>
  <c r="BK120" i="18"/>
  <c r="J200" i="19"/>
  <c r="BK137" i="19"/>
  <c r="J215" i="19"/>
  <c r="J156" i="19"/>
  <c r="BK185" i="19"/>
  <c r="BK113" i="19"/>
  <c r="J149" i="19"/>
  <c r="BK156" i="20"/>
  <c r="J207" i="20"/>
  <c r="J136" i="20"/>
  <c r="J184" i="20"/>
  <c r="J191" i="20"/>
  <c r="J247" i="21"/>
  <c r="BK128" i="21"/>
  <c r="BK251" i="21"/>
  <c r="J235" i="21"/>
  <c r="BK153" i="21"/>
  <c r="J208" i="21"/>
  <c r="J174" i="21"/>
  <c r="BK231" i="22"/>
  <c r="BK123" i="22"/>
  <c r="BK113" i="22"/>
  <c r="J167" i="22"/>
  <c r="BK189" i="22"/>
  <c r="BK149" i="22"/>
  <c r="J158" i="23"/>
  <c r="J103" i="23"/>
  <c r="J149" i="23"/>
  <c r="BK205" i="23"/>
  <c r="BK157" i="23"/>
  <c r="J200" i="23"/>
  <c r="J198" i="24"/>
  <c r="BK146" i="24"/>
  <c r="J178" i="24"/>
  <c r="BK182" i="24"/>
  <c r="J106" i="24"/>
  <c r="J173" i="24"/>
  <c r="J118" i="24"/>
  <c r="J211" i="25"/>
  <c r="J220" i="25"/>
  <c r="BK157" i="25"/>
  <c r="J229" i="25"/>
  <c r="J157" i="25"/>
  <c r="BK103" i="25"/>
  <c r="BK167" i="25"/>
  <c r="J228" i="26"/>
  <c r="J164" i="26"/>
  <c r="J233" i="26"/>
  <c r="BK230" i="26"/>
  <c r="J163" i="26"/>
  <c r="BK235" i="26"/>
  <c r="BK144" i="26"/>
  <c r="J161" i="27"/>
  <c r="BK144" i="27"/>
  <c r="BK213" i="27"/>
  <c r="BK151" i="27"/>
  <c r="J225" i="27"/>
  <c r="J156" i="27"/>
  <c r="BK105" i="28"/>
  <c r="BK112" i="29"/>
  <c r="BK100" i="29"/>
  <c r="J114" i="29"/>
  <c r="J114" i="30"/>
  <c r="J88" i="30"/>
  <c r="BK119" i="30"/>
  <c r="J117" i="31"/>
  <c r="J87" i="31"/>
  <c r="BK185" i="2"/>
  <c r="BK163" i="2"/>
  <c r="J126" i="2"/>
  <c r="J167" i="2"/>
  <c r="BK187" i="3"/>
  <c r="J113" i="3"/>
  <c r="BK148" i="3"/>
  <c r="BK151" i="3"/>
  <c r="J169" i="3"/>
  <c r="BK165" i="4"/>
  <c r="J176" i="4"/>
  <c r="BK134" i="4"/>
  <c r="J152" i="4"/>
  <c r="J161" i="4"/>
  <c r="BK229" i="5"/>
  <c r="J158" i="5"/>
  <c r="BK219" i="5"/>
  <c r="BK155" i="5"/>
  <c r="J189" i="5"/>
  <c r="J157" i="5"/>
  <c r="J233" i="6"/>
  <c r="BK174" i="6"/>
  <c r="J118" i="6"/>
  <c r="J193" i="6"/>
  <c r="BK125" i="6"/>
  <c r="J248" i="6"/>
  <c r="BK170" i="6"/>
  <c r="J246" i="6"/>
  <c r="J167" i="6"/>
  <c r="J217" i="7"/>
  <c r="BK182" i="7"/>
  <c r="J158" i="7"/>
  <c r="J120" i="7"/>
  <c r="BK176" i="7"/>
  <c r="J149" i="7"/>
  <c r="J213" i="7"/>
  <c r="J176" i="7"/>
  <c r="J143" i="7"/>
  <c r="J195" i="7"/>
  <c r="BK154" i="7"/>
  <c r="J103" i="7"/>
  <c r="J195" i="8"/>
  <c r="BK173" i="8"/>
  <c r="J146" i="8"/>
  <c r="BK217" i="8"/>
  <c r="BK162" i="8"/>
  <c r="J200" i="8"/>
  <c r="J227" i="8"/>
  <c r="BK155" i="8"/>
  <c r="J106" i="8"/>
  <c r="J113" i="9"/>
  <c r="J134" i="9"/>
  <c r="BK207" i="9"/>
  <c r="BK170" i="9"/>
  <c r="J123" i="9"/>
  <c r="BK155" i="9"/>
  <c r="J167" i="10"/>
  <c r="J187" i="10"/>
  <c r="J209" i="10"/>
  <c r="BK155" i="10"/>
  <c r="J231" i="10"/>
  <c r="BK167" i="10"/>
  <c r="J221" i="11"/>
  <c r="J138" i="11"/>
  <c r="BK221" i="11"/>
  <c r="J150" i="11"/>
  <c r="J193" i="11"/>
  <c r="J201" i="11"/>
  <c r="BK165" i="11"/>
  <c r="BK110" i="11"/>
  <c r="J164" i="12"/>
  <c r="J228" i="12"/>
  <c r="BK143" i="12"/>
  <c r="BK160" i="12"/>
  <c r="BK123" i="12"/>
  <c r="BK194" i="12"/>
  <c r="BK231" i="13"/>
  <c r="BK141" i="13"/>
  <c r="J207" i="13"/>
  <c r="J123" i="13"/>
  <c r="BK167" i="13"/>
  <c r="J226" i="13"/>
  <c r="J184" i="13"/>
  <c r="BK143" i="13"/>
  <c r="BK113" i="14"/>
  <c r="BK171" i="14"/>
  <c r="J207" i="14"/>
  <c r="BK149" i="14"/>
  <c r="BK213" i="14"/>
  <c r="J159" i="14"/>
  <c r="BK200" i="15"/>
  <c r="J146" i="15"/>
  <c r="BK158" i="15"/>
  <c r="J191" i="5"/>
  <c r="J222" i="5"/>
  <c r="J146" i="5"/>
  <c r="BK173" i="5"/>
  <c r="BK207" i="5"/>
  <c r="BK131" i="5"/>
  <c r="J199" i="6"/>
  <c r="J164" i="6"/>
  <c r="J227" i="6"/>
  <c r="BK265" i="6"/>
  <c r="J213" i="6"/>
  <c r="J263" i="6"/>
  <c r="BK230" i="6"/>
  <c r="BK166" i="6"/>
  <c r="J120" i="8"/>
  <c r="BK185" i="8"/>
  <c r="BK120" i="8"/>
  <c r="J139" i="8"/>
  <c r="J198" i="8"/>
  <c r="J161" i="8"/>
  <c r="J189" i="9"/>
  <c r="BK221" i="9"/>
  <c r="J179" i="9"/>
  <c r="J150" i="9"/>
  <c r="BK205" i="9"/>
  <c r="BK118" i="9"/>
  <c r="BK158" i="10"/>
  <c r="BK193" i="10"/>
  <c r="J131" i="10"/>
  <c r="BK177" i="10"/>
  <c r="BK143" i="10"/>
  <c r="BK103" i="10"/>
  <c r="J113" i="10"/>
  <c r="BK185" i="11"/>
  <c r="BK119" i="11"/>
  <c r="J173" i="11"/>
  <c r="J215" i="11"/>
  <c r="J130" i="11"/>
  <c r="BK168" i="11"/>
  <c r="BK115" i="11"/>
  <c r="J162" i="12"/>
  <c r="J103" i="12"/>
  <c r="J166" i="12"/>
  <c r="BK220" i="12"/>
  <c r="BK168" i="12"/>
  <c r="J126" i="12"/>
  <c r="J192" i="12"/>
  <c r="BK181" i="13"/>
  <c r="J113" i="13"/>
  <c r="J191" i="13"/>
  <c r="BK219" i="13"/>
  <c r="BK154" i="13"/>
  <c r="J204" i="13"/>
  <c r="BK159" i="13"/>
  <c r="J161" i="14"/>
  <c r="BK193" i="14"/>
  <c r="BK141" i="14"/>
  <c r="J191" i="14"/>
  <c r="J153" i="14"/>
  <c r="BK106" i="14"/>
  <c r="BK179" i="14"/>
  <c r="BK171" i="15"/>
  <c r="J113" i="15"/>
  <c r="J161" i="15"/>
  <c r="BK143" i="15"/>
  <c r="BK195" i="15"/>
  <c r="J202" i="15"/>
  <c r="J165" i="15"/>
  <c r="BK195" i="16"/>
  <c r="J118" i="16"/>
  <c r="J159" i="16"/>
  <c r="J113" i="16"/>
  <c r="BK172" i="16"/>
  <c r="J195" i="16"/>
  <c r="J129" i="16"/>
  <c r="J170" i="17"/>
  <c r="J155" i="17"/>
  <c r="J222" i="17"/>
  <c r="J129" i="17"/>
  <c r="BK180" i="17"/>
  <c r="J227" i="17"/>
  <c r="J151" i="17"/>
  <c r="J195" i="18"/>
  <c r="J164" i="18"/>
  <c r="J186" i="18"/>
  <c r="J113" i="18"/>
  <c r="BK162" i="18"/>
  <c r="BK219" i="18"/>
  <c r="J137" i="18"/>
  <c r="BK202" i="19"/>
  <c r="BK149" i="19"/>
  <c r="J198" i="19"/>
  <c r="BK154" i="19"/>
  <c r="J207" i="19"/>
  <c r="J161" i="19"/>
  <c r="J185" i="19"/>
  <c r="BK103" i="19"/>
  <c r="J120" i="20"/>
  <c r="J189" i="20"/>
  <c r="J134" i="20"/>
  <c r="J205" i="20"/>
  <c r="BK140" i="20"/>
  <c r="BK178" i="20"/>
  <c r="J238" i="21"/>
  <c r="BK131" i="21"/>
  <c r="BK256" i="21"/>
  <c r="BK172" i="21"/>
  <c r="J118" i="21"/>
  <c r="J203" i="21"/>
  <c r="BK115" i="21"/>
  <c r="J192" i="21"/>
  <c r="BK144" i="21"/>
  <c r="BK204" i="22"/>
  <c r="J131" i="22"/>
  <c r="BK184" i="22"/>
  <c r="J123" i="22"/>
  <c r="BK174" i="22"/>
  <c r="BK191" i="22"/>
  <c r="BK155" i="22"/>
  <c r="J191" i="23"/>
  <c r="J118" i="23"/>
  <c r="J161" i="23"/>
  <c r="J227" i="23"/>
  <c r="J167" i="23"/>
  <c r="J137" i="23"/>
  <c r="BK191" i="23"/>
  <c r="BK191" i="24"/>
  <c r="BK143" i="24"/>
  <c r="BK185" i="24"/>
  <c r="BK103" i="24"/>
  <c r="J143" i="24"/>
  <c r="BK202" i="24"/>
  <c r="BK139" i="24"/>
  <c r="J197" i="25"/>
  <c r="BK171" i="25"/>
  <c r="J143" i="25"/>
  <c r="J163" i="25"/>
  <c r="J203" i="26"/>
  <c r="BK158" i="26"/>
  <c r="J212" i="26"/>
  <c r="J176" i="26"/>
  <c r="BK200" i="26"/>
  <c r="J238" i="26"/>
  <c r="J158" i="26"/>
  <c r="BK160" i="27"/>
  <c r="BK211" i="27"/>
  <c r="BK129" i="27"/>
  <c r="J191" i="27"/>
  <c r="J141" i="27"/>
  <c r="BK222" i="27"/>
  <c r="J147" i="27"/>
  <c r="J93" i="28"/>
  <c r="J133" i="29"/>
  <c r="BK91" i="29"/>
  <c r="BK96" i="29"/>
  <c r="J100" i="29"/>
  <c r="J115" i="30"/>
  <c r="BK128" i="30"/>
  <c r="BK124" i="31"/>
  <c r="J94" i="32"/>
  <c r="BK112" i="32"/>
  <c r="J95" i="33"/>
  <c r="BK174" i="2"/>
  <c r="BK104" i="2"/>
  <c r="BK169" i="2"/>
  <c r="J130" i="2"/>
  <c r="J169" i="2"/>
  <c r="BK134" i="2"/>
  <c r="BK165" i="3"/>
  <c r="BK169" i="3"/>
  <c r="BK174" i="3"/>
  <c r="J115" i="3"/>
  <c r="J128" i="3"/>
  <c r="J115" i="4"/>
  <c r="J144" i="4"/>
  <c r="BK174" i="4"/>
  <c r="BK115" i="4"/>
  <c r="J146" i="4"/>
  <c r="J187" i="5"/>
  <c r="BK113" i="5"/>
  <c r="J171" i="5"/>
  <c r="J118" i="5"/>
  <c r="BK202" i="5"/>
  <c r="J159" i="5"/>
  <c r="J229" i="5"/>
  <c r="BK158" i="5"/>
  <c r="J184" i="6"/>
  <c r="BK123" i="6"/>
  <c r="J190" i="6"/>
  <c r="BK118" i="6"/>
  <c r="J217" i="6"/>
  <c r="BK162" i="6"/>
  <c r="J108" i="6"/>
  <c r="J205" i="7"/>
  <c r="J165" i="7"/>
  <c r="J137" i="7"/>
  <c r="BK106" i="7"/>
  <c r="BK159" i="7"/>
  <c r="BK217" i="7"/>
  <c r="BK179" i="7"/>
  <c r="BK141" i="7"/>
  <c r="J200" i="7"/>
  <c r="J159" i="7"/>
  <c r="BK149" i="8"/>
  <c r="J193" i="8"/>
  <c r="BK219" i="8"/>
  <c r="J173" i="8"/>
  <c r="J216" i="9"/>
  <c r="J193" i="9"/>
  <c r="BK150" i="9"/>
  <c r="BK216" i="9"/>
  <c r="BK172" i="9"/>
  <c r="BK134" i="9"/>
  <c r="J103" i="9"/>
  <c r="J221" i="10"/>
  <c r="J161" i="10"/>
  <c r="J197" i="10"/>
  <c r="BK157" i="10"/>
  <c r="BK181" i="10"/>
  <c r="BK118" i="10"/>
  <c r="BK179" i="10"/>
  <c r="BK235" i="11"/>
  <c r="J160" i="11"/>
  <c r="J110" i="11"/>
  <c r="BK199" i="11"/>
  <c r="BK144" i="11"/>
  <c r="J185" i="11"/>
  <c r="J206" i="11"/>
  <c r="BK164" i="11"/>
  <c r="J208" i="12"/>
  <c r="J113" i="12"/>
  <c r="BK190" i="12"/>
  <c r="BK228" i="12"/>
  <c r="J161" i="12"/>
  <c r="BK103" i="12"/>
  <c r="BK178" i="12"/>
  <c r="BK195" i="13"/>
  <c r="BK165" i="13"/>
  <c r="J219" i="13"/>
  <c r="BK156" i="13"/>
  <c r="BK174" i="13"/>
  <c r="J106" i="13"/>
  <c r="BK163" i="13"/>
  <c r="J162" i="14"/>
  <c r="J189" i="14"/>
  <c r="J146" i="14"/>
  <c r="J157" i="14"/>
  <c r="BK229" i="14"/>
  <c r="BK189" i="14"/>
  <c r="J123" i="14"/>
  <c r="BK187" i="15"/>
  <c r="BK118" i="15"/>
  <c r="BK157" i="15"/>
  <c r="J197" i="15"/>
  <c r="J149" i="15"/>
  <c r="BK180" i="15"/>
  <c r="J215" i="16"/>
  <c r="J175" i="16"/>
  <c r="J176" i="16"/>
  <c r="J120" i="16"/>
  <c r="BK186" i="16"/>
  <c r="BK143" i="16"/>
  <c r="J190" i="16"/>
  <c r="J138" i="16"/>
  <c r="J164" i="17"/>
  <c r="BK103" i="17"/>
  <c r="BK160" i="17"/>
  <c r="BK203" i="17"/>
  <c r="BK141" i="17"/>
  <c r="J185" i="17"/>
  <c r="BK113" i="17"/>
  <c r="BK174" i="18"/>
  <c r="J224" i="18"/>
  <c r="J174" i="18"/>
  <c r="J199" i="18"/>
  <c r="BK110" i="18"/>
  <c r="J143" i="18"/>
  <c r="BK222" i="19"/>
  <c r="J154" i="19"/>
  <c r="BK224" i="19"/>
  <c r="J159" i="19"/>
  <c r="BK205" i="19"/>
  <c r="BK155" i="19"/>
  <c r="J179" i="19"/>
  <c r="J214" i="20"/>
  <c r="J140" i="20"/>
  <c r="BK154" i="20"/>
  <c r="J209" i="20"/>
  <c r="BK136" i="20"/>
  <c r="BK184" i="20"/>
  <c r="J106" i="20"/>
  <c r="J223" i="21"/>
  <c r="J123" i="21"/>
  <c r="BK249" i="21"/>
  <c r="J162" i="21"/>
  <c r="BK205" i="21"/>
  <c r="BK150" i="21"/>
  <c r="J212" i="21"/>
  <c r="J148" i="21"/>
  <c r="J197" i="22"/>
  <c r="BK110" i="22"/>
  <c r="J158" i="22"/>
  <c r="J118" i="22"/>
  <c r="J180" i="22"/>
  <c r="J200" i="22"/>
  <c r="J154" i="22"/>
  <c r="BK198" i="23"/>
  <c r="J143" i="23"/>
  <c r="J165" i="23"/>
  <c r="J224" i="23"/>
  <c r="BK163" i="23"/>
  <c r="J219" i="23"/>
  <c r="J154" i="23"/>
  <c r="J193" i="24"/>
  <c r="BK154" i="24"/>
  <c r="BK215" i="24"/>
  <c r="J131" i="24"/>
  <c r="J158" i="24"/>
  <c r="BK229" i="24"/>
  <c r="J163" i="24"/>
  <c r="BK115" i="24"/>
  <c r="BK183" i="25"/>
  <c r="BK158" i="25"/>
  <c r="BK199" i="25"/>
  <c r="J234" i="25"/>
  <c r="J155" i="25"/>
  <c r="BK110" i="25"/>
  <c r="BK164" i="25"/>
  <c r="BK106" i="25"/>
  <c r="BK165" i="26"/>
  <c r="BK104" i="26"/>
  <c r="BK179" i="26"/>
  <c r="BK225" i="26"/>
  <c r="J157" i="26"/>
  <c r="J221" i="26"/>
  <c r="BK119" i="26"/>
  <c r="J151" i="27"/>
  <c r="BK169" i="27"/>
  <c r="J121" i="27"/>
  <c r="J177" i="27"/>
  <c r="J137" i="27"/>
  <c r="J112" i="28"/>
  <c r="J112" i="29"/>
  <c r="BK101" i="30"/>
  <c r="J112" i="30"/>
  <c r="BK106" i="31"/>
  <c r="J91" i="31"/>
  <c r="BK151" i="32"/>
  <c r="BK120" i="32"/>
  <c r="J100" i="33"/>
  <c r="J165" i="2"/>
  <c r="BK187" i="2"/>
  <c r="J152" i="2"/>
  <c r="J180" i="2"/>
  <c r="BK140" i="3"/>
  <c r="BK172" i="3"/>
  <c r="J104" i="3"/>
  <c r="BK108" i="3"/>
  <c r="J101" i="3"/>
  <c r="BK187" i="4"/>
  <c r="BK126" i="4"/>
  <c r="J148" i="4"/>
  <c r="BK154" i="4"/>
  <c r="J195" i="5"/>
  <c r="BK118" i="5"/>
  <c r="BK154" i="5"/>
  <c r="BK120" i="5"/>
  <c r="J193" i="5"/>
  <c r="BK227" i="5"/>
  <c r="J167" i="5"/>
  <c r="J258" i="6"/>
  <c r="J168" i="6"/>
  <c r="BK221" i="6"/>
  <c r="BK164" i="6"/>
  <c r="BK263" i="6"/>
  <c r="BK215" i="6"/>
  <c r="J115" i="6"/>
  <c r="BK248" i="6"/>
  <c r="J174" i="6"/>
  <c r="BK142" i="6"/>
  <c r="J189" i="7"/>
  <c r="J157" i="7"/>
  <c r="J185" i="7"/>
  <c r="BK137" i="7"/>
  <c r="BK157" i="7"/>
  <c r="J224" i="8"/>
  <c r="BK178" i="8"/>
  <c r="BK110" i="8"/>
  <c r="J176" i="8"/>
  <c r="J202" i="8"/>
  <c r="J217" i="8"/>
  <c r="J165" i="8"/>
  <c r="J195" i="9"/>
  <c r="BK123" i="9"/>
  <c r="J140" i="9"/>
  <c r="J211" i="9"/>
  <c r="BK176" i="9"/>
  <c r="BK129" i="9"/>
  <c r="BK143" i="9"/>
  <c r="J162" i="10"/>
  <c r="J207" i="10"/>
  <c r="J158" i="10"/>
  <c r="BK184" i="10"/>
  <c r="BK131" i="10"/>
  <c r="BK126" i="10"/>
  <c r="BK193" i="11"/>
  <c r="BK122" i="11"/>
  <c r="J208" i="11"/>
  <c r="BK146" i="11"/>
  <c r="J164" i="11"/>
  <c r="J190" i="11"/>
  <c r="BK167" i="11"/>
  <c r="J225" i="12"/>
  <c r="J146" i="12"/>
  <c r="J206" i="12"/>
  <c r="BK139" i="12"/>
  <c r="BK156" i="12"/>
  <c r="BK225" i="12"/>
  <c r="BK137" i="12"/>
  <c r="J177" i="13"/>
  <c r="BK115" i="13"/>
  <c r="J146" i="13"/>
  <c r="J195" i="13"/>
  <c r="J149" i="13"/>
  <c r="BK193" i="13"/>
  <c r="BK139" i="13"/>
  <c r="BK159" i="14"/>
  <c r="J167" i="14"/>
  <c r="BK110" i="14"/>
  <c r="BK176" i="14"/>
  <c r="J141" i="14"/>
  <c r="BK207" i="14"/>
  <c r="BK153" i="14"/>
  <c r="J191" i="15"/>
  <c r="BK137" i="15"/>
  <c r="J178" i="15"/>
  <c r="BK229" i="15"/>
  <c r="J171" i="15"/>
  <c r="J215" i="15"/>
  <c r="J141" i="15"/>
  <c r="J182" i="16"/>
  <c r="BK113" i="16"/>
  <c r="BK163" i="16"/>
  <c r="BK123" i="16"/>
  <c r="BK174" i="16"/>
  <c r="J115" i="16"/>
  <c r="J169" i="16"/>
  <c r="J158" i="17"/>
  <c r="BK225" i="17"/>
  <c r="J137" i="17"/>
  <c r="J187" i="17"/>
  <c r="BK227" i="17"/>
  <c r="BK158" i="17"/>
  <c r="BK139" i="17"/>
  <c r="BK186" i="18"/>
  <c r="BK161" i="18"/>
  <c r="BK169" i="18"/>
  <c r="J106" i="18"/>
  <c r="BK179" i="19"/>
  <c r="BK118" i="19"/>
  <c r="J193" i="19"/>
  <c r="J113" i="19"/>
  <c r="J157" i="19"/>
  <c r="J167" i="19"/>
  <c r="BK205" i="20"/>
  <c r="BK138" i="20"/>
  <c r="BK160" i="20"/>
  <c r="BK113" i="20"/>
  <c r="J167" i="20"/>
  <c r="J182" i="20"/>
  <c r="J103" i="20"/>
  <c r="BK189" i="21"/>
  <c r="BK108" i="21"/>
  <c r="BK212" i="21"/>
  <c r="J165" i="21"/>
  <c r="J210" i="21"/>
  <c r="J144" i="21"/>
  <c r="J187" i="21"/>
  <c r="BK123" i="21"/>
  <c r="BK181" i="22"/>
  <c r="J143" i="22"/>
  <c r="BK177" i="22"/>
  <c r="BK126" i="22"/>
  <c r="J184" i="22"/>
  <c r="BK103" i="22"/>
  <c r="BK131" i="22"/>
  <c r="J182" i="23"/>
  <c r="J139" i="23"/>
  <c r="J157" i="23"/>
  <c r="J222" i="23"/>
  <c r="BK149" i="23"/>
  <c r="BK213" i="23"/>
  <c r="BK158" i="23"/>
  <c r="BK120" i="23"/>
  <c r="J189" i="24"/>
  <c r="BK120" i="24"/>
  <c r="J169" i="24"/>
  <c r="J205" i="24"/>
  <c r="J139" i="24"/>
  <c r="BK198" i="24"/>
  <c r="BK156" i="24"/>
  <c r="J193" i="25"/>
  <c r="J202" i="25"/>
  <c r="BK155" i="25"/>
  <c r="BK222" i="25"/>
  <c r="J169" i="25"/>
  <c r="J120" i="25"/>
  <c r="J191" i="25"/>
  <c r="BK120" i="25"/>
  <c r="J181" i="26"/>
  <c r="BK111" i="26"/>
  <c r="J198" i="26"/>
  <c r="J144" i="26"/>
  <c r="BK176" i="26"/>
  <c r="J111" i="26"/>
  <c r="J171" i="26"/>
  <c r="J154" i="27"/>
  <c r="BK171" i="27"/>
  <c r="BK225" i="27"/>
  <c r="BK157" i="27"/>
  <c r="J183" i="27"/>
  <c r="J122" i="28"/>
  <c r="BK122" i="28"/>
  <c r="J91" i="28"/>
  <c r="J127" i="29"/>
  <c r="J120" i="29"/>
  <c r="BK122" i="29"/>
  <c r="J101" i="30"/>
  <c r="BK115" i="30"/>
  <c r="J103" i="31"/>
  <c r="J115" i="31"/>
  <c r="J89" i="31"/>
  <c r="BK146" i="32"/>
  <c r="J89" i="32"/>
  <c r="J110" i="33"/>
  <c r="BK110" i="33"/>
  <c r="BK86" i="33"/>
  <c r="BK151" i="2"/>
  <c r="J101" i="2"/>
  <c r="J154" i="2"/>
  <c r="J113" i="2"/>
  <c r="J132" i="2"/>
  <c r="J137" i="3"/>
  <c r="J174" i="3"/>
  <c r="BK185" i="3"/>
  <c r="BK132" i="3"/>
  <c r="BK158" i="3"/>
  <c r="J132" i="4"/>
  <c r="J113" i="4"/>
  <c r="J128" i="4"/>
  <c r="J174" i="4"/>
  <c r="BK222" i="5"/>
  <c r="J139" i="5"/>
  <c r="BK178" i="5"/>
  <c r="BK141" i="5"/>
  <c r="J103" i="5"/>
  <c r="BK156" i="5"/>
  <c r="BK146" i="5"/>
  <c r="BK193" i="6"/>
  <c r="BK159" i="6"/>
  <c r="J230" i="6"/>
  <c r="BK182" i="6"/>
  <c r="J265" i="6"/>
  <c r="J195" i="6"/>
  <c r="BK105" i="6"/>
  <c r="BK195" i="6"/>
  <c r="BK136" i="6"/>
  <c r="J207" i="7"/>
  <c r="J178" i="7"/>
  <c r="BK126" i="7"/>
  <c r="BK229" i="7"/>
  <c r="BK165" i="7"/>
  <c r="BK118" i="7"/>
  <c r="J198" i="7"/>
  <c r="BK149" i="7"/>
  <c r="BK113" i="7"/>
  <c r="J163" i="7"/>
  <c r="BK131" i="7"/>
  <c r="J222" i="8"/>
  <c r="BK182" i="8"/>
  <c r="J167" i="8"/>
  <c r="BK131" i="8"/>
  <c r="J179" i="8"/>
  <c r="J143" i="8"/>
  <c r="BK167" i="8"/>
  <c r="BK200" i="8"/>
  <c r="BK139" i="8"/>
  <c r="J163" i="9"/>
  <c r="J200" i="9"/>
  <c r="BK152" i="9"/>
  <c r="BK219" i="9"/>
  <c r="J173" i="9"/>
  <c r="J138" i="9"/>
  <c r="BK179" i="9"/>
  <c r="J191" i="10"/>
  <c r="J118" i="10"/>
  <c r="BK174" i="10"/>
  <c r="J139" i="10"/>
  <c r="J169" i="10"/>
  <c r="BK110" i="10"/>
  <c r="J123" i="10"/>
  <c r="BK206" i="11"/>
  <c r="J165" i="11"/>
  <c r="J230" i="11"/>
  <c r="J168" i="11"/>
  <c r="J213" i="11"/>
  <c r="J127" i="11"/>
  <c r="J171" i="11"/>
  <c r="J214" i="12"/>
  <c r="BK131" i="12"/>
  <c r="J188" i="12"/>
  <c r="J203" i="12"/>
  <c r="BK141" i="12"/>
  <c r="BK203" i="12"/>
  <c r="BK126" i="12"/>
  <c r="J187" i="13"/>
  <c r="J110" i="13"/>
  <c r="J169" i="13"/>
  <c r="J103" i="13"/>
  <c r="J155" i="13"/>
  <c r="J217" i="13"/>
  <c r="J162" i="13"/>
  <c r="BK167" i="14"/>
  <c r="J195" i="14"/>
  <c r="J120" i="14"/>
  <c r="J187" i="14"/>
  <c r="J118" i="14"/>
  <c r="J182" i="14"/>
  <c r="BK224" i="15"/>
  <c r="J155" i="15"/>
  <c r="BK202" i="15"/>
  <c r="BK141" i="15"/>
  <c r="BK204" i="15"/>
  <c r="BK169" i="15"/>
  <c r="BK113" i="15"/>
  <c r="BK179" i="15"/>
  <c r="J158" i="15"/>
  <c r="J211" i="16"/>
  <c r="BK179" i="16"/>
  <c r="BK134" i="16"/>
  <c r="J174" i="16"/>
  <c r="J146" i="16"/>
  <c r="BK110" i="16"/>
  <c r="BK184" i="16"/>
  <c r="BK136" i="16"/>
  <c r="J204" i="16"/>
  <c r="BK159" i="16"/>
  <c r="J200" i="17"/>
  <c r="J159" i="17"/>
  <c r="J118" i="17"/>
  <c r="BK159" i="17"/>
  <c r="BK222" i="17"/>
  <c r="BK200" i="17"/>
  <c r="BK162" i="17"/>
  <c r="BK110" i="17"/>
  <c r="J203" i="17"/>
  <c r="BK170" i="17"/>
  <c r="J147" i="17"/>
  <c r="BK202" i="18"/>
  <c r="BK179" i="18"/>
  <c r="J160" i="18"/>
  <c r="J226" i="18"/>
  <c r="J188" i="18"/>
  <c r="J172" i="18"/>
  <c r="BK139" i="18"/>
  <c r="J210" i="18"/>
  <c r="J154" i="18"/>
  <c r="BK118" i="18"/>
  <c r="BK216" i="18"/>
  <c r="BK146" i="18"/>
  <c r="BK227" i="19"/>
  <c r="J176" i="19"/>
  <c r="BK123" i="19"/>
  <c r="J222" i="19"/>
  <c r="BK157" i="19"/>
  <c r="BK115" i="19"/>
  <c r="BK193" i="19"/>
  <c r="BK158" i="19"/>
  <c r="J118" i="19"/>
  <c r="BK171" i="19"/>
  <c r="J155" i="19"/>
  <c r="J219" i="20"/>
  <c r="J176" i="20"/>
  <c r="BK143" i="20"/>
  <c r="BK214" i="20"/>
  <c r="BK167" i="20"/>
  <c r="J153" i="20"/>
  <c r="J126" i="20"/>
  <c r="BK207" i="20"/>
  <c r="J162" i="20"/>
  <c r="J154" i="20"/>
  <c r="J118" i="20"/>
  <c r="J180" i="20"/>
  <c r="J152" i="20"/>
  <c r="J263" i="21"/>
  <c r="BK221" i="21"/>
  <c r="J179" i="21"/>
  <c r="BK120" i="21"/>
  <c r="BK253" i="21"/>
  <c r="BK203" i="21"/>
  <c r="J131" i="21"/>
  <c r="J229" i="21"/>
  <c r="BK162" i="21"/>
  <c r="BK125" i="21"/>
  <c r="J232" i="21"/>
  <c r="J201" i="21"/>
  <c r="J181" i="21"/>
  <c r="J128" i="21"/>
  <c r="BK207" i="22"/>
  <c r="J179" i="22"/>
  <c r="J137" i="22"/>
  <c r="J204" i="22"/>
  <c r="BK157" i="22"/>
  <c r="BK120" i="22"/>
  <c r="BK195" i="22"/>
  <c r="BK165" i="22"/>
  <c r="BK202" i="22"/>
  <c r="J169" i="22"/>
  <c r="J120" i="22"/>
  <c r="BK207" i="23"/>
  <c r="BK161" i="23"/>
  <c r="BK227" i="23"/>
  <c r="J169" i="23"/>
  <c r="J123" i="23"/>
  <c r="BK219" i="23"/>
  <c r="J171" i="23"/>
  <c r="BK153" i="23"/>
  <c r="J198" i="23"/>
  <c r="J131" i="23"/>
  <c r="BK219" i="24"/>
  <c r="J167" i="24"/>
  <c r="J137" i="24"/>
  <c r="BK176" i="24"/>
  <c r="J141" i="24"/>
  <c r="J187" i="24"/>
  <c r="J153" i="24"/>
  <c r="J229" i="24"/>
  <c r="J191" i="24"/>
  <c r="J155" i="24"/>
  <c r="BK229" i="25"/>
  <c r="J199" i="25"/>
  <c r="J176" i="25"/>
  <c r="BK118" i="25"/>
  <c r="BK209" i="25"/>
  <c r="J171" i="25"/>
  <c r="J118" i="25"/>
  <c r="BK232" i="25"/>
  <c r="J189" i="25"/>
  <c r="J158" i="25"/>
  <c r="J139" i="25"/>
  <c r="J159" i="25"/>
  <c r="BK221" i="26"/>
  <c r="J169" i="26"/>
  <c r="BK127" i="26"/>
  <c r="BK223" i="26"/>
  <c r="BK160" i="26"/>
  <c r="BK142" i="26"/>
  <c r="BK181" i="26"/>
  <c r="BK156" i="26"/>
  <c r="J225" i="26"/>
  <c r="BK169" i="26"/>
  <c r="J205" i="27"/>
  <c r="BK155" i="27"/>
  <c r="J196" i="27"/>
  <c r="BK154" i="27"/>
  <c r="J222" i="27"/>
  <c r="BK193" i="27"/>
  <c r="BK156" i="27"/>
  <c r="BK113" i="27"/>
  <c r="BK217" i="27"/>
  <c r="J110" i="27"/>
  <c r="BK91" i="28"/>
  <c r="J105" i="28"/>
  <c r="J94" i="29"/>
  <c r="J107" i="29"/>
  <c r="J125" i="29"/>
  <c r="BK98" i="29"/>
  <c r="J117" i="30"/>
  <c r="J98" i="30"/>
  <c r="BK121" i="30"/>
  <c r="BK98" i="30"/>
  <c r="J125" i="30"/>
  <c r="BK100" i="31"/>
  <c r="BK117" i="31"/>
  <c r="J94" i="31"/>
  <c r="BK127" i="32"/>
  <c r="BK103" i="32"/>
  <c r="J146" i="32"/>
  <c r="BK107" i="33"/>
  <c r="BK100" i="33"/>
  <c r="J187" i="2"/>
  <c r="J172" i="2"/>
  <c r="BK121" i="2"/>
  <c r="BK148" i="2"/>
  <c r="BK101" i="2"/>
  <c r="BK167" i="3"/>
  <c r="J134" i="3"/>
  <c r="J182" i="3"/>
  <c r="J130" i="3"/>
  <c r="J176" i="3"/>
  <c r="J140" i="3"/>
  <c r="BK113" i="3"/>
  <c r="J165" i="3"/>
  <c r="BK134" i="3"/>
  <c r="J178" i="4"/>
  <c r="J121" i="4"/>
  <c r="J154" i="4"/>
  <c r="J130" i="4"/>
  <c r="J169" i="4"/>
  <c r="J137" i="4"/>
  <c r="J158" i="4"/>
  <c r="BK113" i="4"/>
  <c r="BK169" i="5"/>
  <c r="BK115" i="5"/>
  <c r="J161" i="5"/>
  <c r="J205" i="5"/>
  <c r="J141" i="5"/>
  <c r="J179" i="5"/>
  <c r="J223" i="6"/>
  <c r="J182" i="6"/>
  <c r="BK128" i="6"/>
  <c r="BK197" i="6"/>
  <c r="BK131" i="6"/>
  <c r="BK184" i="6"/>
  <c r="BK258" i="6"/>
  <c r="BK223" i="6"/>
  <c r="J177" i="6"/>
  <c r="BK143" i="8"/>
  <c r="BK189" i="8"/>
  <c r="J158" i="8"/>
  <c r="BK195" i="8"/>
  <c r="BK224" i="8"/>
  <c r="BK137" i="8"/>
  <c r="J123" i="8"/>
  <c r="J209" i="9"/>
  <c r="BK156" i="9"/>
  <c r="BK120" i="9"/>
  <c r="BK165" i="9"/>
  <c r="J198" i="9"/>
  <c r="J156" i="9"/>
  <c r="BK181" i="9"/>
  <c r="J200" i="10"/>
  <c r="J126" i="10"/>
  <c r="BK180" i="10"/>
  <c r="BK207" i="10"/>
  <c r="BK154" i="10"/>
  <c r="BK187" i="10"/>
  <c r="J235" i="11"/>
  <c r="J167" i="11"/>
  <c r="BK103" i="11"/>
  <c r="BK162" i="11"/>
  <c r="J199" i="11"/>
  <c r="BK113" i="11"/>
  <c r="J148" i="11"/>
  <c r="J190" i="12"/>
  <c r="BK216" i="12"/>
  <c r="J183" i="12"/>
  <c r="BK154" i="12"/>
  <c r="BK199" i="12"/>
  <c r="J123" i="12"/>
  <c r="BK149" i="13"/>
  <c r="BK202" i="13"/>
  <c r="J131" i="13"/>
  <c r="J180" i="13"/>
  <c r="J115" i="13"/>
  <c r="BK180" i="13"/>
  <c r="BK113" i="13"/>
  <c r="J131" i="14"/>
  <c r="J165" i="14"/>
  <c r="J106" i="14"/>
  <c r="BK143" i="14"/>
  <c r="BK191" i="14"/>
  <c r="BK231" i="15"/>
  <c r="BK153" i="15"/>
  <c r="BK193" i="15"/>
  <c r="J115" i="15"/>
  <c r="BK173" i="15"/>
  <c r="J118" i="15"/>
  <c r="BK178" i="15"/>
  <c r="J223" i="16"/>
  <c r="J158" i="16"/>
  <c r="J197" i="16"/>
  <c r="J134" i="16"/>
  <c r="J188" i="16"/>
  <c r="J126" i="16"/>
  <c r="J167" i="16"/>
  <c r="J162" i="17"/>
  <c r="BK115" i="17"/>
  <c r="BK164" i="17"/>
  <c r="BK205" i="17"/>
  <c r="J135" i="17"/>
  <c r="J189" i="17"/>
  <c r="BK137" i="17"/>
  <c r="BK184" i="18"/>
  <c r="BK212" i="18"/>
  <c r="J146" i="18"/>
  <c r="J155" i="18"/>
  <c r="BK199" i="18"/>
  <c r="J123" i="18"/>
  <c r="J187" i="19"/>
  <c r="J227" i="19"/>
  <c r="J162" i="19"/>
  <c r="BK200" i="19"/>
  <c r="J153" i="19"/>
  <c r="BK169" i="19"/>
  <c r="BK212" i="20"/>
  <c r="BK196" i="20"/>
  <c r="J143" i="20"/>
  <c r="BK186" i="20"/>
  <c r="J123" i="20"/>
  <c r="J160" i="20"/>
  <c r="BK217" i="21"/>
  <c r="BK118" i="21"/>
  <c r="J217" i="21"/>
  <c r="BK195" i="21"/>
  <c r="J258" i="21"/>
  <c r="J184" i="21"/>
  <c r="J146" i="21"/>
  <c r="J205" i="21"/>
  <c r="BK168" i="21"/>
  <c r="J231" i="22"/>
  <c r="BK167" i="22"/>
  <c r="BK200" i="22"/>
  <c r="BK141" i="22"/>
  <c r="J161" i="22"/>
  <c r="J177" i="22"/>
  <c r="BK118" i="22"/>
  <c r="BK176" i="23"/>
  <c r="J155" i="23"/>
  <c r="BK215" i="23"/>
  <c r="BK110" i="23"/>
  <c r="J163" i="23"/>
  <c r="BK222" i="24"/>
  <c r="J161" i="24"/>
  <c r="BK171" i="24"/>
  <c r="BK200" i="24"/>
  <c r="BK118" i="24"/>
  <c r="J179" i="24"/>
  <c r="J120" i="24"/>
  <c r="J186" i="25"/>
  <c r="BK176" i="25"/>
  <c r="BK206" i="25"/>
  <c r="J148" i="25"/>
  <c r="J183" i="26"/>
  <c r="J116" i="26"/>
  <c r="J187" i="26"/>
  <c r="BK228" i="26"/>
  <c r="J146" i="26"/>
  <c r="BK192" i="26"/>
  <c r="J142" i="26"/>
  <c r="BK152" i="27"/>
  <c r="J180" i="27"/>
  <c r="BK115" i="27"/>
  <c r="BK176" i="27"/>
  <c r="J124" i="27"/>
  <c r="J185" i="27"/>
  <c r="BK119" i="28"/>
  <c r="J115" i="28"/>
  <c r="BK133" i="29"/>
  <c r="J130" i="29"/>
  <c r="J116" i="29"/>
  <c r="BK92" i="30"/>
  <c r="J96" i="30"/>
  <c r="J100" i="31"/>
  <c r="BK109" i="31"/>
  <c r="J87" i="32"/>
  <c r="J103" i="32"/>
  <c r="J107" i="33"/>
  <c r="J163" i="2"/>
  <c r="J182" i="2"/>
  <c r="J137" i="2"/>
  <c r="J185" i="2"/>
  <c r="J118" i="2"/>
  <c r="J154" i="3"/>
  <c r="J146" i="3"/>
  <c r="J148" i="3"/>
  <c r="BK152" i="3"/>
  <c r="BK178" i="4"/>
  <c r="BK128" i="4"/>
  <c r="BK161" i="4"/>
  <c r="BK182" i="4"/>
  <c r="BK224" i="5"/>
  <c r="BK157" i="5"/>
  <c r="BK189" i="5"/>
  <c r="BK137" i="5"/>
  <c r="BK195" i="5"/>
  <c r="BK143" i="5"/>
  <c r="J182" i="5"/>
  <c r="BK213" i="6"/>
  <c r="J170" i="6"/>
  <c r="J253" i="6"/>
  <c r="J203" i="6"/>
  <c r="J148" i="6"/>
  <c r="BK108" i="6"/>
  <c r="BK187" i="6"/>
  <c r="BK144" i="6"/>
  <c r="BK219" i="7"/>
  <c r="J179" i="7"/>
  <c r="J155" i="7"/>
  <c r="J113" i="7"/>
  <c r="BK185" i="7"/>
  <c r="BK120" i="7"/>
  <c r="BK187" i="7"/>
  <c r="J146" i="7"/>
  <c r="J106" i="7"/>
  <c r="J169" i="8"/>
  <c r="BK123" i="8"/>
  <c r="J115" i="8"/>
  <c r="J157" i="8"/>
  <c r="J159" i="9"/>
  <c r="J170" i="9"/>
  <c r="BK136" i="9"/>
  <c r="BK200" i="9"/>
  <c r="BK161" i="9"/>
  <c r="J118" i="9"/>
  <c r="BK110" i="9"/>
  <c r="BK169" i="10"/>
  <c r="J103" i="10"/>
  <c r="BK141" i="10"/>
  <c r="J174" i="10"/>
  <c r="BK139" i="10"/>
  <c r="BK191" i="10"/>
  <c r="J120" i="10"/>
  <c r="J203" i="11"/>
  <c r="J120" i="11"/>
  <c r="J178" i="11"/>
  <c r="BK230" i="11"/>
  <c r="J144" i="11"/>
  <c r="J183" i="11"/>
  <c r="J119" i="11"/>
  <c r="BK166" i="12"/>
  <c r="BK230" i="12"/>
  <c r="J156" i="12"/>
  <c r="BK173" i="12"/>
  <c r="BK153" i="12"/>
  <c r="BK196" i="12"/>
  <c r="BK221" i="13"/>
  <c r="J137" i="13"/>
  <c r="J189" i="13"/>
  <c r="J224" i="13"/>
  <c r="BK153" i="13"/>
  <c r="BK177" i="13"/>
  <c r="BK120" i="13"/>
  <c r="BK123" i="14"/>
  <c r="J169" i="14"/>
  <c r="BK200" i="14"/>
  <c r="J139" i="14"/>
  <c r="J219" i="14"/>
  <c r="BK163" i="14"/>
  <c r="BK207" i="15"/>
  <c r="J143" i="15"/>
  <c r="BK181" i="15"/>
  <c r="J123" i="15"/>
  <c r="J176" i="15"/>
  <c r="J229" i="15"/>
  <c r="J169" i="15"/>
  <c r="BK157" i="16"/>
  <c r="BK115" i="16"/>
  <c r="J155" i="16"/>
  <c r="BK167" i="16"/>
  <c r="J106" i="16"/>
  <c r="BK165" i="16"/>
  <c r="BK183" i="17"/>
  <c r="J126" i="17"/>
  <c r="J168" i="17"/>
  <c r="BK220" i="17"/>
  <c r="J160" i="17"/>
  <c r="J205" i="17"/>
  <c r="J144" i="17"/>
  <c r="BK182" i="18"/>
  <c r="BK143" i="18"/>
  <c r="J149" i="18"/>
  <c r="J161" i="18"/>
  <c r="J157" i="18"/>
  <c r="J103" i="18"/>
  <c r="J173" i="19"/>
  <c r="BK207" i="19"/>
  <c r="J120" i="19"/>
  <c r="BK182" i="19"/>
  <c r="BK139" i="19"/>
  <c r="J163" i="19"/>
  <c r="BK151" i="20"/>
  <c r="BK191" i="20"/>
  <c r="BK146" i="20"/>
  <c r="BK198" i="20"/>
  <c r="BK120" i="20"/>
  <c r="BK164" i="20"/>
  <c r="BK235" i="21"/>
  <c r="BK161" i="21"/>
  <c r="J225" i="21"/>
  <c r="BK169" i="21"/>
  <c r="BK240" i="21"/>
  <c r="BK160" i="21"/>
  <c r="J253" i="21"/>
  <c r="BK186" i="21"/>
  <c r="J112" i="21"/>
  <c r="BK169" i="22"/>
  <c r="BK209" i="22"/>
  <c r="BK154" i="22"/>
  <c r="J229" i="22"/>
  <c r="BK163" i="22"/>
  <c r="BK179" i="22"/>
  <c r="BK115" i="22"/>
  <c r="BK169" i="23"/>
  <c r="BK195" i="23"/>
  <c r="BK131" i="23"/>
  <c r="BK193" i="23"/>
  <c r="BK118" i="23"/>
  <c r="J179" i="23"/>
  <c r="J215" i="24"/>
  <c r="BK141" i="24"/>
  <c r="BK173" i="24"/>
  <c r="BK106" i="24"/>
  <c r="J110" i="24"/>
  <c r="BK178" i="24"/>
  <c r="J123" i="24"/>
  <c r="J206" i="25"/>
  <c r="BK179" i="25"/>
  <c r="BK126" i="25"/>
  <c r="J174" i="25"/>
  <c r="BK191" i="25"/>
  <c r="BK211" i="25"/>
  <c r="BK160" i="25"/>
  <c r="J223" i="26"/>
  <c r="BK140" i="26"/>
  <c r="BK203" i="26"/>
  <c r="BK146" i="26"/>
  <c r="BK182" i="26"/>
  <c r="BK124" i="26"/>
  <c r="J184" i="26"/>
  <c r="J165" i="26"/>
  <c r="J169" i="27"/>
  <c r="J200" i="27"/>
  <c r="BK153" i="27"/>
  <c r="J227" i="27"/>
  <c r="BK215" i="27"/>
  <c r="J160" i="27"/>
  <c r="BK103" i="27"/>
  <c r="BK159" i="27"/>
  <c r="J96" i="28"/>
  <c r="J119" i="28"/>
  <c r="BK112" i="30"/>
  <c r="J105" i="30"/>
  <c r="BK119" i="31"/>
  <c r="J106" i="31"/>
  <c r="J153" i="32"/>
  <c r="BK87" i="32"/>
  <c r="BK98" i="32"/>
  <c r="BK94" i="33"/>
  <c r="R117" i="28" l="1"/>
  <c r="P100" i="2"/>
  <c r="T107" i="2"/>
  <c r="R117" i="2"/>
  <c r="R129" i="2"/>
  <c r="R143" i="2"/>
  <c r="P150" i="2"/>
  <c r="BK160" i="2"/>
  <c r="J160" i="2" s="1"/>
  <c r="J73" i="2" s="1"/>
  <c r="R171" i="2"/>
  <c r="P184" i="2"/>
  <c r="R100" i="3"/>
  <c r="R107" i="3"/>
  <c r="BK117" i="3"/>
  <c r="J117" i="3"/>
  <c r="J67" i="3" s="1"/>
  <c r="P129" i="3"/>
  <c r="P143" i="3"/>
  <c r="P150" i="3"/>
  <c r="R160" i="3"/>
  <c r="P171" i="3"/>
  <c r="R184" i="3"/>
  <c r="BK100" i="4"/>
  <c r="J100" i="4" s="1"/>
  <c r="J65" i="4" s="1"/>
  <c r="BK107" i="4"/>
  <c r="J107" i="4"/>
  <c r="J66" i="4"/>
  <c r="T107" i="4"/>
  <c r="P117" i="4"/>
  <c r="P129" i="4"/>
  <c r="P143" i="4"/>
  <c r="R150" i="4"/>
  <c r="P160" i="4"/>
  <c r="P171" i="4"/>
  <c r="P184" i="4"/>
  <c r="R102" i="5"/>
  <c r="T109" i="5"/>
  <c r="T117" i="5"/>
  <c r="T138" i="5"/>
  <c r="BK152" i="5"/>
  <c r="J152" i="5"/>
  <c r="J71" i="5"/>
  <c r="P160" i="5"/>
  <c r="P164" i="5"/>
  <c r="T175" i="5"/>
  <c r="T184" i="5"/>
  <c r="P204" i="5"/>
  <c r="P221" i="5"/>
  <c r="R104" i="6"/>
  <c r="P111" i="6"/>
  <c r="BK122" i="6"/>
  <c r="J122" i="6"/>
  <c r="J67" i="6" s="1"/>
  <c r="R143" i="6"/>
  <c r="P157" i="6"/>
  <c r="P165" i="6"/>
  <c r="T169" i="6"/>
  <c r="R181" i="6"/>
  <c r="BK192" i="6"/>
  <c r="J192" i="6"/>
  <c r="J76" i="6" s="1"/>
  <c r="R212" i="6"/>
  <c r="R235" i="6"/>
  <c r="T252" i="6"/>
  <c r="R262" i="6"/>
  <c r="BK102" i="7"/>
  <c r="J102" i="7"/>
  <c r="J65" i="7"/>
  <c r="P109" i="7"/>
  <c r="T117" i="7"/>
  <c r="R138" i="7"/>
  <c r="BK152" i="7"/>
  <c r="J152" i="7"/>
  <c r="J71" i="7"/>
  <c r="BK160" i="7"/>
  <c r="J160" i="7"/>
  <c r="J72" i="7" s="1"/>
  <c r="BK164" i="7"/>
  <c r="J164" i="7" s="1"/>
  <c r="J73" i="7" s="1"/>
  <c r="BK175" i="7"/>
  <c r="J175" i="7"/>
  <c r="J74" i="7"/>
  <c r="P184" i="7"/>
  <c r="P204" i="7"/>
  <c r="P221" i="7"/>
  <c r="BK102" i="8"/>
  <c r="J102" i="8" s="1"/>
  <c r="J65" i="8" s="1"/>
  <c r="BK109" i="8"/>
  <c r="J109" i="8"/>
  <c r="J66" i="8"/>
  <c r="BK117" i="8"/>
  <c r="J117" i="8"/>
  <c r="J67" i="8" s="1"/>
  <c r="BK138" i="8"/>
  <c r="J138" i="8"/>
  <c r="J68" i="8"/>
  <c r="P152" i="8"/>
  <c r="P160" i="8"/>
  <c r="BK164" i="8"/>
  <c r="J164" i="8"/>
  <c r="J73" i="8" s="1"/>
  <c r="BK175" i="8"/>
  <c r="J175" i="8"/>
  <c r="J74" i="8"/>
  <c r="R184" i="8"/>
  <c r="BK204" i="8"/>
  <c r="J204" i="8"/>
  <c r="J77" i="8"/>
  <c r="BK221" i="8"/>
  <c r="J221" i="8" s="1"/>
  <c r="J78" i="8" s="1"/>
  <c r="BK102" i="9"/>
  <c r="J102" i="9"/>
  <c r="J65" i="9"/>
  <c r="BK109" i="9"/>
  <c r="J109" i="9"/>
  <c r="J66" i="9" s="1"/>
  <c r="BK117" i="9"/>
  <c r="J117" i="9"/>
  <c r="J67" i="9"/>
  <c r="BK135" i="9"/>
  <c r="J135" i="9"/>
  <c r="J68" i="9"/>
  <c r="T149" i="9"/>
  <c r="T154" i="9"/>
  <c r="T158" i="9"/>
  <c r="T169" i="9"/>
  <c r="R178" i="9"/>
  <c r="T197" i="9"/>
  <c r="T213" i="9"/>
  <c r="BK102" i="10"/>
  <c r="J102" i="10"/>
  <c r="J65" i="10" s="1"/>
  <c r="BK109" i="10"/>
  <c r="J109" i="10"/>
  <c r="J66" i="10"/>
  <c r="R117" i="10"/>
  <c r="P138" i="10"/>
  <c r="T152" i="10"/>
  <c r="T160" i="10"/>
  <c r="BK164" i="10"/>
  <c r="J164" i="10" s="1"/>
  <c r="J73" i="10" s="1"/>
  <c r="T176" i="10"/>
  <c r="T186" i="10"/>
  <c r="R206" i="10"/>
  <c r="T223" i="10"/>
  <c r="R109" i="11"/>
  <c r="P121" i="11"/>
  <c r="P145" i="11"/>
  <c r="BK159" i="11"/>
  <c r="J159" i="11"/>
  <c r="J71" i="11"/>
  <c r="BK166" i="11"/>
  <c r="J166" i="11"/>
  <c r="J72" i="11"/>
  <c r="BK170" i="11"/>
  <c r="J170" i="11" s="1"/>
  <c r="J73" i="11" s="1"/>
  <c r="BK182" i="11"/>
  <c r="J182" i="11"/>
  <c r="J74" i="11" s="1"/>
  <c r="BK192" i="11"/>
  <c r="J192" i="11"/>
  <c r="J76" i="11" s="1"/>
  <c r="BK212" i="11"/>
  <c r="J212" i="11"/>
  <c r="J77" i="11"/>
  <c r="BK229" i="11"/>
  <c r="J229" i="11" s="1"/>
  <c r="J78" i="11" s="1"/>
  <c r="BK102" i="12"/>
  <c r="J102" i="12" s="1"/>
  <c r="J65" i="12" s="1"/>
  <c r="P102" i="12"/>
  <c r="T102" i="12"/>
  <c r="P109" i="12"/>
  <c r="R117" i="12"/>
  <c r="R138" i="12"/>
  <c r="R152" i="12"/>
  <c r="T159" i="12"/>
  <c r="T163" i="12"/>
  <c r="T175" i="12"/>
  <c r="R185" i="12"/>
  <c r="BK205" i="12"/>
  <c r="J205" i="12" s="1"/>
  <c r="J77" i="12" s="1"/>
  <c r="BK222" i="12"/>
  <c r="J222" i="12" s="1"/>
  <c r="J78" i="12" s="1"/>
  <c r="P102" i="13"/>
  <c r="T109" i="13"/>
  <c r="R117" i="13"/>
  <c r="P138" i="13"/>
  <c r="T152" i="13"/>
  <c r="T160" i="13"/>
  <c r="T164" i="13"/>
  <c r="T176" i="13"/>
  <c r="R186" i="13"/>
  <c r="R206" i="13"/>
  <c r="R223" i="13"/>
  <c r="BK102" i="14"/>
  <c r="J102" i="14"/>
  <c r="J65" i="14"/>
  <c r="R109" i="14"/>
  <c r="R117" i="14"/>
  <c r="P138" i="14"/>
  <c r="BK152" i="14"/>
  <c r="J152" i="14"/>
  <c r="J71" i="14" s="1"/>
  <c r="T164" i="14"/>
  <c r="P175" i="14"/>
  <c r="P184" i="14"/>
  <c r="P204" i="14"/>
  <c r="R221" i="14"/>
  <c r="R102" i="15"/>
  <c r="P109" i="15"/>
  <c r="T117" i="15"/>
  <c r="P138" i="15"/>
  <c r="T152" i="15"/>
  <c r="R160" i="15"/>
  <c r="R164" i="15"/>
  <c r="R175" i="15"/>
  <c r="T186" i="15"/>
  <c r="R206" i="15"/>
  <c r="P223" i="15"/>
  <c r="P102" i="16"/>
  <c r="T109" i="16"/>
  <c r="T117" i="16"/>
  <c r="P135" i="16"/>
  <c r="R149" i="16"/>
  <c r="P156" i="16"/>
  <c r="P160" i="16"/>
  <c r="R171" i="16"/>
  <c r="T181" i="16"/>
  <c r="T201" i="16"/>
  <c r="T217" i="16"/>
  <c r="R102" i="17"/>
  <c r="P109" i="17"/>
  <c r="P117" i="17"/>
  <c r="P136" i="17"/>
  <c r="P150" i="17"/>
  <c r="P157" i="17"/>
  <c r="P161" i="17"/>
  <c r="P172" i="17"/>
  <c r="BK182" i="17"/>
  <c r="J182" i="17"/>
  <c r="J76" i="17"/>
  <c r="P202" i="17"/>
  <c r="R219" i="17"/>
  <c r="BK102" i="19"/>
  <c r="J102" i="19"/>
  <c r="J65" i="19" s="1"/>
  <c r="T102" i="19"/>
  <c r="R109" i="19"/>
  <c r="R117" i="19"/>
  <c r="T138" i="19"/>
  <c r="R152" i="19"/>
  <c r="P160" i="19"/>
  <c r="P164" i="19"/>
  <c r="P175" i="19"/>
  <c r="T184" i="19"/>
  <c r="T204" i="19"/>
  <c r="R221" i="19"/>
  <c r="P102" i="20"/>
  <c r="R109" i="20"/>
  <c r="R117" i="20"/>
  <c r="R135" i="20"/>
  <c r="P149" i="20"/>
  <c r="P155" i="20"/>
  <c r="BK175" i="20"/>
  <c r="J175" i="20"/>
  <c r="J76" i="20"/>
  <c r="BK195" i="20"/>
  <c r="J195" i="20" s="1"/>
  <c r="J77" i="20" s="1"/>
  <c r="BK211" i="20"/>
  <c r="J211" i="20" s="1"/>
  <c r="J78" i="20" s="1"/>
  <c r="T104" i="21"/>
  <c r="R111" i="21"/>
  <c r="BK122" i="21"/>
  <c r="J122" i="21" s="1"/>
  <c r="J67" i="21" s="1"/>
  <c r="BK145" i="21"/>
  <c r="J145" i="21" s="1"/>
  <c r="J68" i="21" s="1"/>
  <c r="R159" i="21"/>
  <c r="BK171" i="21"/>
  <c r="J171" i="21" s="1"/>
  <c r="J73" i="21" s="1"/>
  <c r="R183" i="21"/>
  <c r="R194" i="21"/>
  <c r="P214" i="21"/>
  <c r="P237" i="21"/>
  <c r="BK255" i="21"/>
  <c r="J255" i="21"/>
  <c r="J79" i="21" s="1"/>
  <c r="R102" i="22"/>
  <c r="R109" i="22"/>
  <c r="T117" i="22"/>
  <c r="T138" i="22"/>
  <c r="P152" i="22"/>
  <c r="P160" i="22"/>
  <c r="P164" i="22"/>
  <c r="P176" i="22"/>
  <c r="T186" i="22"/>
  <c r="T206" i="22"/>
  <c r="BK223" i="22"/>
  <c r="J223" i="22" s="1"/>
  <c r="J78" i="22" s="1"/>
  <c r="BK102" i="23"/>
  <c r="J102" i="23"/>
  <c r="J65" i="23" s="1"/>
  <c r="R109" i="23"/>
  <c r="P117" i="23"/>
  <c r="BK138" i="23"/>
  <c r="J138" i="23" s="1"/>
  <c r="J68" i="23" s="1"/>
  <c r="P152" i="23"/>
  <c r="P160" i="23"/>
  <c r="BK164" i="23"/>
  <c r="J164" i="23"/>
  <c r="J73" i="23"/>
  <c r="BK175" i="23"/>
  <c r="J175" i="23" s="1"/>
  <c r="J74" i="23" s="1"/>
  <c r="P184" i="23"/>
  <c r="P204" i="23"/>
  <c r="R221" i="23"/>
  <c r="R102" i="24"/>
  <c r="P109" i="24"/>
  <c r="P117" i="24"/>
  <c r="T138" i="24"/>
  <c r="R152" i="24"/>
  <c r="R160" i="24"/>
  <c r="P164" i="24"/>
  <c r="R175" i="24"/>
  <c r="BK184" i="24"/>
  <c r="J184" i="24"/>
  <c r="J76" i="24" s="1"/>
  <c r="R204" i="24"/>
  <c r="R221" i="24"/>
  <c r="BK102" i="25"/>
  <c r="J102" i="25"/>
  <c r="J65" i="25" s="1"/>
  <c r="BK109" i="25"/>
  <c r="J109" i="25"/>
  <c r="J66" i="25" s="1"/>
  <c r="BK117" i="25"/>
  <c r="J117" i="25"/>
  <c r="J67" i="25"/>
  <c r="BK140" i="25"/>
  <c r="J140" i="25" s="1"/>
  <c r="J68" i="25" s="1"/>
  <c r="R154" i="25"/>
  <c r="P162" i="25"/>
  <c r="R166" i="25"/>
  <c r="R178" i="25"/>
  <c r="BK188" i="25"/>
  <c r="J188" i="25"/>
  <c r="J76" i="25" s="1"/>
  <c r="BK208" i="25"/>
  <c r="J208" i="25"/>
  <c r="J77" i="25" s="1"/>
  <c r="P226" i="25"/>
  <c r="P103" i="26"/>
  <c r="R110" i="26"/>
  <c r="P118" i="26"/>
  <c r="R141" i="26"/>
  <c r="T155" i="26"/>
  <c r="R162" i="26"/>
  <c r="R166" i="26"/>
  <c r="R178" i="26"/>
  <c r="BK189" i="26"/>
  <c r="J189" i="26"/>
  <c r="J76" i="26"/>
  <c r="R209" i="26"/>
  <c r="R227" i="26"/>
  <c r="P102" i="27"/>
  <c r="P109" i="27"/>
  <c r="P117" i="27"/>
  <c r="T136" i="27"/>
  <c r="R150" i="27"/>
  <c r="T158" i="27"/>
  <c r="P162" i="27"/>
  <c r="T173" i="27"/>
  <c r="P182" i="27"/>
  <c r="BK202" i="27"/>
  <c r="J202" i="27" s="1"/>
  <c r="J77" i="27" s="1"/>
  <c r="BK219" i="27"/>
  <c r="J219" i="27"/>
  <c r="J78" i="27" s="1"/>
  <c r="BK90" i="28"/>
  <c r="J90" i="28"/>
  <c r="J61" i="28"/>
  <c r="P98" i="28"/>
  <c r="P104" i="28"/>
  <c r="T87" i="29"/>
  <c r="T95" i="29"/>
  <c r="T106" i="29"/>
  <c r="T105" i="29"/>
  <c r="BK87" i="30"/>
  <c r="J87" i="30"/>
  <c r="J61" i="30" s="1"/>
  <c r="BK93" i="30"/>
  <c r="J93" i="30"/>
  <c r="J62" i="30"/>
  <c r="P104" i="30"/>
  <c r="P103" i="30"/>
  <c r="T86" i="31"/>
  <c r="T85" i="31"/>
  <c r="R97" i="31"/>
  <c r="T123" i="31"/>
  <c r="T86" i="32"/>
  <c r="T85" i="32" s="1"/>
  <c r="P97" i="32"/>
  <c r="T150" i="32"/>
  <c r="T100" i="2"/>
  <c r="R107" i="2"/>
  <c r="P117" i="2"/>
  <c r="P129" i="2"/>
  <c r="T143" i="2"/>
  <c r="T150" i="2"/>
  <c r="R160" i="2"/>
  <c r="T171" i="2"/>
  <c r="R184" i="2"/>
  <c r="T100" i="3"/>
  <c r="T107" i="3"/>
  <c r="T117" i="3"/>
  <c r="T129" i="3"/>
  <c r="T143" i="3"/>
  <c r="T150" i="3"/>
  <c r="P160" i="3"/>
  <c r="R171" i="3"/>
  <c r="P184" i="3"/>
  <c r="P100" i="4"/>
  <c r="T100" i="4"/>
  <c r="R107" i="4"/>
  <c r="BK117" i="4"/>
  <c r="J117" i="4" s="1"/>
  <c r="J67" i="4" s="1"/>
  <c r="BK129" i="4"/>
  <c r="J129" i="4"/>
  <c r="J68" i="4" s="1"/>
  <c r="R143" i="4"/>
  <c r="P150" i="4"/>
  <c r="R160" i="4"/>
  <c r="R171" i="4"/>
  <c r="R184" i="4"/>
  <c r="BK102" i="5"/>
  <c r="J102" i="5"/>
  <c r="J65" i="5" s="1"/>
  <c r="BK109" i="5"/>
  <c r="J109" i="5"/>
  <c r="J66" i="5"/>
  <c r="BK117" i="5"/>
  <c r="J117" i="5" s="1"/>
  <c r="J67" i="5" s="1"/>
  <c r="BK138" i="5"/>
  <c r="J138" i="5" s="1"/>
  <c r="J68" i="5" s="1"/>
  <c r="P152" i="5"/>
  <c r="BK160" i="5"/>
  <c r="J160" i="5" s="1"/>
  <c r="J72" i="5" s="1"/>
  <c r="BK164" i="5"/>
  <c r="J164" i="5"/>
  <c r="J73" i="5" s="1"/>
  <c r="BK175" i="5"/>
  <c r="J175" i="5"/>
  <c r="J74" i="5"/>
  <c r="R184" i="5"/>
  <c r="BK204" i="5"/>
  <c r="J204" i="5" s="1"/>
  <c r="J77" i="5" s="1"/>
  <c r="R221" i="5"/>
  <c r="P104" i="6"/>
  <c r="T111" i="6"/>
  <c r="T122" i="6"/>
  <c r="T143" i="6"/>
  <c r="T157" i="6"/>
  <c r="T165" i="6"/>
  <c r="R169" i="6"/>
  <c r="T181" i="6"/>
  <c r="R192" i="6"/>
  <c r="T212" i="6"/>
  <c r="T235" i="6"/>
  <c r="R252" i="6"/>
  <c r="P262" i="6"/>
  <c r="R102" i="7"/>
  <c r="BK109" i="7"/>
  <c r="J109" i="7" s="1"/>
  <c r="J66" i="7" s="1"/>
  <c r="BK117" i="7"/>
  <c r="J117" i="7"/>
  <c r="J67" i="7" s="1"/>
  <c r="T138" i="7"/>
  <c r="P152" i="7"/>
  <c r="P160" i="7"/>
  <c r="T164" i="7"/>
  <c r="T175" i="7"/>
  <c r="BK184" i="7"/>
  <c r="J184" i="7" s="1"/>
  <c r="J76" i="7" s="1"/>
  <c r="BK204" i="7"/>
  <c r="J204" i="7" s="1"/>
  <c r="J77" i="7" s="1"/>
  <c r="BK221" i="7"/>
  <c r="J221" i="7"/>
  <c r="J78" i="7"/>
  <c r="R102" i="8"/>
  <c r="R109" i="8"/>
  <c r="P117" i="8"/>
  <c r="P138" i="8"/>
  <c r="BK152" i="8"/>
  <c r="J152" i="8" s="1"/>
  <c r="J71" i="8" s="1"/>
  <c r="BK160" i="8"/>
  <c r="J160" i="8" s="1"/>
  <c r="J72" i="8" s="1"/>
  <c r="P164" i="8"/>
  <c r="T175" i="8"/>
  <c r="BK184" i="8"/>
  <c r="J184" i="8" s="1"/>
  <c r="J76" i="8" s="1"/>
  <c r="R204" i="8"/>
  <c r="P221" i="8"/>
  <c r="P102" i="9"/>
  <c r="P109" i="9"/>
  <c r="P117" i="9"/>
  <c r="P135" i="9"/>
  <c r="R149" i="9"/>
  <c r="P154" i="9"/>
  <c r="P158" i="9"/>
  <c r="R169" i="9"/>
  <c r="T178" i="9"/>
  <c r="R197" i="9"/>
  <c r="R213" i="9"/>
  <c r="P102" i="10"/>
  <c r="R109" i="10"/>
  <c r="P117" i="10"/>
  <c r="R138" i="10"/>
  <c r="P152" i="10"/>
  <c r="P160" i="10"/>
  <c r="T164" i="10"/>
  <c r="R176" i="10"/>
  <c r="R186" i="10"/>
  <c r="P206" i="10"/>
  <c r="BK223" i="10"/>
  <c r="J223" i="10"/>
  <c r="J78" i="10" s="1"/>
  <c r="P102" i="11"/>
  <c r="P109" i="11"/>
  <c r="BK121" i="11"/>
  <c r="J121" i="11"/>
  <c r="J67" i="11" s="1"/>
  <c r="BK145" i="11"/>
  <c r="J145" i="11"/>
  <c r="J68" i="11" s="1"/>
  <c r="T159" i="11"/>
  <c r="T166" i="11"/>
  <c r="T170" i="11"/>
  <c r="T182" i="11"/>
  <c r="T192" i="11"/>
  <c r="R212" i="11"/>
  <c r="R229" i="11"/>
  <c r="T109" i="12"/>
  <c r="T117" i="12"/>
  <c r="T138" i="12"/>
  <c r="P152" i="12"/>
  <c r="P159" i="12"/>
  <c r="P163" i="12"/>
  <c r="P175" i="12"/>
  <c r="BK185" i="12"/>
  <c r="J185" i="12" s="1"/>
  <c r="J76" i="12" s="1"/>
  <c r="T205" i="12"/>
  <c r="T222" i="12"/>
  <c r="R102" i="13"/>
  <c r="R109" i="13"/>
  <c r="T117" i="13"/>
  <c r="T138" i="13"/>
  <c r="R152" i="13"/>
  <c r="P160" i="13"/>
  <c r="R164" i="13"/>
  <c r="R176" i="13"/>
  <c r="P186" i="13"/>
  <c r="BK206" i="13"/>
  <c r="J206" i="13"/>
  <c r="J77" i="13"/>
  <c r="P223" i="13"/>
  <c r="P102" i="14"/>
  <c r="BK109" i="14"/>
  <c r="J109" i="14" s="1"/>
  <c r="J66" i="14" s="1"/>
  <c r="BK117" i="14"/>
  <c r="J117" i="14"/>
  <c r="J67" i="14"/>
  <c r="T138" i="14"/>
  <c r="R152" i="14"/>
  <c r="T152" i="14"/>
  <c r="BK160" i="14"/>
  <c r="J160" i="14"/>
  <c r="J72" i="14" s="1"/>
  <c r="P160" i="14"/>
  <c r="R160" i="14"/>
  <c r="T160" i="14"/>
  <c r="BK164" i="14"/>
  <c r="J164" i="14"/>
  <c r="J73" i="14" s="1"/>
  <c r="R175" i="14"/>
  <c r="R184" i="14"/>
  <c r="T204" i="14"/>
  <c r="T221" i="14"/>
  <c r="BK102" i="15"/>
  <c r="J102" i="15" s="1"/>
  <c r="J65" i="15" s="1"/>
  <c r="BK109" i="15"/>
  <c r="J109" i="15"/>
  <c r="J66" i="15" s="1"/>
  <c r="BK117" i="15"/>
  <c r="J117" i="15"/>
  <c r="J67" i="15" s="1"/>
  <c r="BK138" i="15"/>
  <c r="J138" i="15"/>
  <c r="J68" i="15" s="1"/>
  <c r="P152" i="15"/>
  <c r="P160" i="15"/>
  <c r="P164" i="15"/>
  <c r="P175" i="15"/>
  <c r="BK186" i="15"/>
  <c r="J186" i="15" s="1"/>
  <c r="J76" i="15" s="1"/>
  <c r="BK206" i="15"/>
  <c r="J206" i="15"/>
  <c r="J77" i="15" s="1"/>
  <c r="R223" i="15"/>
  <c r="BK102" i="16"/>
  <c r="J102" i="16" s="1"/>
  <c r="J65" i="16" s="1"/>
  <c r="BK109" i="16"/>
  <c r="J109" i="16" s="1"/>
  <c r="J66" i="16" s="1"/>
  <c r="P117" i="16"/>
  <c r="BK135" i="16"/>
  <c r="J135" i="16"/>
  <c r="J68" i="16" s="1"/>
  <c r="BK149" i="16"/>
  <c r="J149" i="16"/>
  <c r="J71" i="16" s="1"/>
  <c r="BK156" i="16"/>
  <c r="J156" i="16" s="1"/>
  <c r="J72" i="16" s="1"/>
  <c r="BK160" i="16"/>
  <c r="J160" i="16" s="1"/>
  <c r="J73" i="16" s="1"/>
  <c r="BK171" i="16"/>
  <c r="J171" i="16" s="1"/>
  <c r="J74" i="16" s="1"/>
  <c r="BK181" i="16"/>
  <c r="J181" i="16"/>
  <c r="J76" i="16"/>
  <c r="BK201" i="16"/>
  <c r="J201" i="16" s="1"/>
  <c r="J77" i="16" s="1"/>
  <c r="BK217" i="16"/>
  <c r="J217" i="16"/>
  <c r="J78" i="16" s="1"/>
  <c r="T102" i="17"/>
  <c r="T109" i="17"/>
  <c r="T117" i="17"/>
  <c r="T136" i="17"/>
  <c r="R150" i="17"/>
  <c r="R157" i="17"/>
  <c r="T161" i="17"/>
  <c r="R172" i="17"/>
  <c r="R182" i="17"/>
  <c r="R202" i="17"/>
  <c r="P219" i="17"/>
  <c r="BK102" i="18"/>
  <c r="J102" i="18"/>
  <c r="J65" i="18" s="1"/>
  <c r="T102" i="18"/>
  <c r="P109" i="18"/>
  <c r="BK117" i="18"/>
  <c r="J117" i="18"/>
  <c r="J67" i="18" s="1"/>
  <c r="T117" i="18"/>
  <c r="R138" i="18"/>
  <c r="BK152" i="18"/>
  <c r="J152" i="18"/>
  <c r="J71" i="18" s="1"/>
  <c r="T152" i="18"/>
  <c r="P159" i="18"/>
  <c r="BK163" i="18"/>
  <c r="J163" i="18" s="1"/>
  <c r="J73" i="18" s="1"/>
  <c r="BK171" i="18"/>
  <c r="J171" i="18"/>
  <c r="J74" i="18" s="1"/>
  <c r="R171" i="18"/>
  <c r="T181" i="18"/>
  <c r="P201" i="18"/>
  <c r="R201" i="18"/>
  <c r="BK218" i="18"/>
  <c r="J218" i="18" s="1"/>
  <c r="J78" i="18" s="1"/>
  <c r="T218" i="18"/>
  <c r="BK109" i="19"/>
  <c r="J109" i="19"/>
  <c r="J66" i="19" s="1"/>
  <c r="T109" i="19"/>
  <c r="T117" i="19"/>
  <c r="R138" i="19"/>
  <c r="P152" i="19"/>
  <c r="T160" i="19"/>
  <c r="T164" i="19"/>
  <c r="T175" i="19"/>
  <c r="R184" i="19"/>
  <c r="R204" i="19"/>
  <c r="P221" i="19"/>
  <c r="BK102" i="20"/>
  <c r="J102" i="20"/>
  <c r="J65" i="20" s="1"/>
  <c r="BK109" i="20"/>
  <c r="J109" i="20"/>
  <c r="J66" i="20" s="1"/>
  <c r="P117" i="20"/>
  <c r="P135" i="20"/>
  <c r="R149" i="20"/>
  <c r="T155" i="20"/>
  <c r="T175" i="20"/>
  <c r="T195" i="20"/>
  <c r="T211" i="20"/>
  <c r="BK104" i="21"/>
  <c r="J104" i="21" s="1"/>
  <c r="J65" i="21" s="1"/>
  <c r="T111" i="21"/>
  <c r="R122" i="21"/>
  <c r="P145" i="21"/>
  <c r="P159" i="21"/>
  <c r="P167" i="21"/>
  <c r="P171" i="21"/>
  <c r="BK183" i="21"/>
  <c r="J183" i="21"/>
  <c r="J74" i="21" s="1"/>
  <c r="P194" i="21"/>
  <c r="BK214" i="21"/>
  <c r="J214" i="21"/>
  <c r="J77" i="21"/>
  <c r="BK237" i="21"/>
  <c r="J237" i="21" s="1"/>
  <c r="J78" i="21" s="1"/>
  <c r="P255" i="21"/>
  <c r="P102" i="22"/>
  <c r="P109" i="22"/>
  <c r="BK117" i="22"/>
  <c r="J117" i="22"/>
  <c r="J67" i="22" s="1"/>
  <c r="BK138" i="22"/>
  <c r="J138" i="22"/>
  <c r="J68" i="22" s="1"/>
  <c r="T152" i="22"/>
  <c r="T160" i="22"/>
  <c r="T164" i="22"/>
  <c r="T176" i="22"/>
  <c r="R186" i="22"/>
  <c r="P206" i="22"/>
  <c r="P223" i="22"/>
  <c r="R102" i="23"/>
  <c r="P109" i="23"/>
  <c r="BK117" i="23"/>
  <c r="J117" i="23"/>
  <c r="J67" i="23"/>
  <c r="R138" i="23"/>
  <c r="BK152" i="23"/>
  <c r="J152" i="23"/>
  <c r="J71" i="23" s="1"/>
  <c r="BK160" i="23"/>
  <c r="J160" i="23" s="1"/>
  <c r="J72" i="23" s="1"/>
  <c r="P164" i="23"/>
  <c r="P175" i="23"/>
  <c r="T184" i="23"/>
  <c r="T204" i="23"/>
  <c r="T221" i="23"/>
  <c r="T102" i="24"/>
  <c r="R109" i="24"/>
  <c r="BK117" i="24"/>
  <c r="J117" i="24"/>
  <c r="J67" i="24" s="1"/>
  <c r="BK138" i="24"/>
  <c r="J138" i="24"/>
  <c r="J68" i="24" s="1"/>
  <c r="P152" i="24"/>
  <c r="T160" i="24"/>
  <c r="R164" i="24"/>
  <c r="T175" i="24"/>
  <c r="R184" i="24"/>
  <c r="P204" i="24"/>
  <c r="T221" i="24"/>
  <c r="R102" i="25"/>
  <c r="P109" i="25"/>
  <c r="T117" i="25"/>
  <c r="P140" i="25"/>
  <c r="T154" i="25"/>
  <c r="R162" i="25"/>
  <c r="T166" i="25"/>
  <c r="T178" i="25"/>
  <c r="P188" i="25"/>
  <c r="P208" i="25"/>
  <c r="T226" i="25"/>
  <c r="T103" i="26"/>
  <c r="T110" i="26"/>
  <c r="R118" i="26"/>
  <c r="P141" i="26"/>
  <c r="P155" i="26"/>
  <c r="T162" i="26"/>
  <c r="T166" i="26"/>
  <c r="T178" i="26"/>
  <c r="T189" i="26"/>
  <c r="T209" i="26"/>
  <c r="T227" i="26"/>
  <c r="BK102" i="27"/>
  <c r="J102" i="27"/>
  <c r="J65" i="27" s="1"/>
  <c r="BK109" i="27"/>
  <c r="J109" i="27" s="1"/>
  <c r="J66" i="27" s="1"/>
  <c r="BK117" i="27"/>
  <c r="J117" i="27" s="1"/>
  <c r="J67" i="27" s="1"/>
  <c r="BK136" i="27"/>
  <c r="J136" i="27" s="1"/>
  <c r="J68" i="27" s="1"/>
  <c r="BK150" i="27"/>
  <c r="J150" i="27" s="1"/>
  <c r="J71" i="27" s="1"/>
  <c r="R158" i="27"/>
  <c r="R162" i="27"/>
  <c r="P173" i="27"/>
  <c r="R182" i="27"/>
  <c r="T202" i="27"/>
  <c r="T219" i="27"/>
  <c r="T90" i="28"/>
  <c r="T98" i="28"/>
  <c r="T104" i="28"/>
  <c r="P87" i="29"/>
  <c r="BK95" i="29"/>
  <c r="J95" i="29" s="1"/>
  <c r="J62" i="29" s="1"/>
  <c r="P106" i="29"/>
  <c r="P105" i="29" s="1"/>
  <c r="T87" i="30"/>
  <c r="P93" i="30"/>
  <c r="R104" i="30"/>
  <c r="R103" i="30"/>
  <c r="BK86" i="31"/>
  <c r="J86" i="31"/>
  <c r="J61" i="31" s="1"/>
  <c r="BK97" i="31"/>
  <c r="J97" i="31"/>
  <c r="J63" i="31" s="1"/>
  <c r="BK123" i="31"/>
  <c r="J123" i="31"/>
  <c r="J64" i="31" s="1"/>
  <c r="R86" i="32"/>
  <c r="R85" i="32" s="1"/>
  <c r="R97" i="32"/>
  <c r="P150" i="32"/>
  <c r="R100" i="2"/>
  <c r="R99" i="2" s="1"/>
  <c r="P107" i="2"/>
  <c r="T117" i="2"/>
  <c r="T129" i="2"/>
  <c r="BK143" i="2"/>
  <c r="J143" i="2"/>
  <c r="J71" i="2"/>
  <c r="R150" i="2"/>
  <c r="T160" i="2"/>
  <c r="P171" i="2"/>
  <c r="T184" i="2"/>
  <c r="BK100" i="3"/>
  <c r="J100" i="3" s="1"/>
  <c r="J65" i="3" s="1"/>
  <c r="BK107" i="3"/>
  <c r="J107" i="3" s="1"/>
  <c r="J66" i="3" s="1"/>
  <c r="P117" i="3"/>
  <c r="R129" i="3"/>
  <c r="R143" i="3"/>
  <c r="R150" i="3"/>
  <c r="BK160" i="3"/>
  <c r="J160" i="3"/>
  <c r="J73" i="3" s="1"/>
  <c r="BK171" i="3"/>
  <c r="J171" i="3"/>
  <c r="J74" i="3" s="1"/>
  <c r="BK184" i="3"/>
  <c r="J184" i="3" s="1"/>
  <c r="J75" i="3" s="1"/>
  <c r="R100" i="4"/>
  <c r="P107" i="4"/>
  <c r="T117" i="4"/>
  <c r="R129" i="4"/>
  <c r="T143" i="4"/>
  <c r="T150" i="4"/>
  <c r="T160" i="4"/>
  <c r="T171" i="4"/>
  <c r="T184" i="4"/>
  <c r="P102" i="5"/>
  <c r="R109" i="5"/>
  <c r="P117" i="5"/>
  <c r="P138" i="5"/>
  <c r="T152" i="5"/>
  <c r="T160" i="5"/>
  <c r="T164" i="5"/>
  <c r="R175" i="5"/>
  <c r="P184" i="5"/>
  <c r="R204" i="5"/>
  <c r="T221" i="5"/>
  <c r="T104" i="6"/>
  <c r="T103" i="6"/>
  <c r="BK111" i="6"/>
  <c r="J111" i="6"/>
  <c r="J66" i="6"/>
  <c r="P122" i="6"/>
  <c r="BK143" i="6"/>
  <c r="J143" i="6"/>
  <c r="J68" i="6" s="1"/>
  <c r="R157" i="6"/>
  <c r="R165" i="6"/>
  <c r="P169" i="6"/>
  <c r="P181" i="6"/>
  <c r="P192" i="6"/>
  <c r="BK212" i="6"/>
  <c r="J212" i="6"/>
  <c r="J77" i="6" s="1"/>
  <c r="P235" i="6"/>
  <c r="P252" i="6"/>
  <c r="T262" i="6"/>
  <c r="T102" i="7"/>
  <c r="T109" i="7"/>
  <c r="P117" i="7"/>
  <c r="BK138" i="7"/>
  <c r="J138" i="7" s="1"/>
  <c r="J68" i="7" s="1"/>
  <c r="R152" i="7"/>
  <c r="T160" i="7"/>
  <c r="R164" i="7"/>
  <c r="R175" i="7"/>
  <c r="R184" i="7"/>
  <c r="R204" i="7"/>
  <c r="R221" i="7"/>
  <c r="T102" i="8"/>
  <c r="P109" i="8"/>
  <c r="T117" i="8"/>
  <c r="R138" i="8"/>
  <c r="T152" i="8"/>
  <c r="T160" i="8"/>
  <c r="R164" i="8"/>
  <c r="P175" i="8"/>
  <c r="T184" i="8"/>
  <c r="P204" i="8"/>
  <c r="T221" i="8"/>
  <c r="T102" i="9"/>
  <c r="T109" i="9"/>
  <c r="T117" i="9"/>
  <c r="T135" i="9"/>
  <c r="P149" i="9"/>
  <c r="R154" i="9"/>
  <c r="R158" i="9"/>
  <c r="P169" i="9"/>
  <c r="BK178" i="9"/>
  <c r="J178" i="9" s="1"/>
  <c r="J76" i="9" s="1"/>
  <c r="P197" i="9"/>
  <c r="BK213" i="9"/>
  <c r="J213" i="9"/>
  <c r="J78" i="9" s="1"/>
  <c r="T102" i="10"/>
  <c r="T109" i="10"/>
  <c r="T117" i="10"/>
  <c r="T138" i="10"/>
  <c r="R152" i="10"/>
  <c r="R160" i="10"/>
  <c r="P164" i="10"/>
  <c r="BK176" i="10"/>
  <c r="J176" i="10" s="1"/>
  <c r="J74" i="10" s="1"/>
  <c r="P186" i="10"/>
  <c r="T206" i="10"/>
  <c r="P223" i="10"/>
  <c r="BK102" i="11"/>
  <c r="J102" i="11"/>
  <c r="J65" i="11" s="1"/>
  <c r="T102" i="11"/>
  <c r="BK109" i="11"/>
  <c r="J109" i="11"/>
  <c r="J66" i="11" s="1"/>
  <c r="T121" i="11"/>
  <c r="T145" i="11"/>
  <c r="P159" i="11"/>
  <c r="P166" i="11"/>
  <c r="P170" i="11"/>
  <c r="P182" i="11"/>
  <c r="R192" i="11"/>
  <c r="T212" i="11"/>
  <c r="T229" i="11"/>
  <c r="BK117" i="12"/>
  <c r="J117" i="12"/>
  <c r="J67" i="12" s="1"/>
  <c r="BK138" i="12"/>
  <c r="J138" i="12"/>
  <c r="J68" i="12"/>
  <c r="T152" i="12"/>
  <c r="R159" i="12"/>
  <c r="R163" i="12"/>
  <c r="R175" i="12"/>
  <c r="P185" i="12"/>
  <c r="P205" i="12"/>
  <c r="R222" i="12"/>
  <c r="BK102" i="13"/>
  <c r="J102" i="13" s="1"/>
  <c r="J65" i="13" s="1"/>
  <c r="BK109" i="13"/>
  <c r="J109" i="13"/>
  <c r="J66" i="13" s="1"/>
  <c r="BK117" i="13"/>
  <c r="J117" i="13"/>
  <c r="J67" i="13"/>
  <c r="R138" i="13"/>
  <c r="BK152" i="13"/>
  <c r="J152" i="13" s="1"/>
  <c r="J71" i="13" s="1"/>
  <c r="BK160" i="13"/>
  <c r="J160" i="13" s="1"/>
  <c r="J72" i="13" s="1"/>
  <c r="BK164" i="13"/>
  <c r="J164" i="13" s="1"/>
  <c r="J73" i="13" s="1"/>
  <c r="BK176" i="13"/>
  <c r="J176" i="13"/>
  <c r="J74" i="13" s="1"/>
  <c r="T186" i="13"/>
  <c r="T206" i="13"/>
  <c r="T223" i="13"/>
  <c r="T102" i="14"/>
  <c r="T109" i="14"/>
  <c r="P117" i="14"/>
  <c r="BK138" i="14"/>
  <c r="J138" i="14" s="1"/>
  <c r="J68" i="14" s="1"/>
  <c r="P152" i="14"/>
  <c r="R164" i="14"/>
  <c r="T175" i="14"/>
  <c r="BK184" i="14"/>
  <c r="J184" i="14" s="1"/>
  <c r="J76" i="14" s="1"/>
  <c r="R204" i="14"/>
  <c r="P221" i="14"/>
  <c r="T102" i="15"/>
  <c r="T109" i="15"/>
  <c r="P117" i="15"/>
  <c r="R138" i="15"/>
  <c r="BK152" i="15"/>
  <c r="J152" i="15"/>
  <c r="J71" i="15" s="1"/>
  <c r="BK160" i="15"/>
  <c r="J160" i="15"/>
  <c r="J72" i="15"/>
  <c r="T160" i="15"/>
  <c r="T164" i="15"/>
  <c r="T175" i="15"/>
  <c r="R186" i="15"/>
  <c r="T206" i="15"/>
  <c r="BK223" i="15"/>
  <c r="J223" i="15"/>
  <c r="J78" i="15"/>
  <c r="T102" i="16"/>
  <c r="R109" i="16"/>
  <c r="BK117" i="16"/>
  <c r="J117" i="16"/>
  <c r="J67" i="16" s="1"/>
  <c r="R135" i="16"/>
  <c r="T149" i="16"/>
  <c r="T156" i="16"/>
  <c r="R160" i="16"/>
  <c r="P171" i="16"/>
  <c r="R181" i="16"/>
  <c r="R201" i="16"/>
  <c r="R217" i="16"/>
  <c r="P102" i="17"/>
  <c r="P101" i="17"/>
  <c r="R109" i="17"/>
  <c r="R117" i="17"/>
  <c r="R136" i="17"/>
  <c r="BK150" i="17"/>
  <c r="J150" i="17"/>
  <c r="J71" i="17" s="1"/>
  <c r="BK157" i="17"/>
  <c r="J157" i="17"/>
  <c r="J72" i="17" s="1"/>
  <c r="BK161" i="17"/>
  <c r="J161" i="17"/>
  <c r="J73" i="17" s="1"/>
  <c r="BK172" i="17"/>
  <c r="J172" i="17" s="1"/>
  <c r="J74" i="17" s="1"/>
  <c r="P182" i="17"/>
  <c r="T202" i="17"/>
  <c r="T219" i="17"/>
  <c r="R102" i="18"/>
  <c r="P117" i="18"/>
  <c r="P138" i="18"/>
  <c r="R152" i="18"/>
  <c r="R159" i="18"/>
  <c r="T163" i="18"/>
  <c r="P181" i="18"/>
  <c r="P102" i="19"/>
  <c r="P109" i="19"/>
  <c r="BK117" i="19"/>
  <c r="J117" i="19"/>
  <c r="J67" i="19" s="1"/>
  <c r="BK138" i="19"/>
  <c r="J138" i="19"/>
  <c r="J68" i="19"/>
  <c r="BK152" i="19"/>
  <c r="J152" i="19"/>
  <c r="J71" i="19" s="1"/>
  <c r="BK160" i="19"/>
  <c r="J160" i="19" s="1"/>
  <c r="J72" i="19" s="1"/>
  <c r="BK164" i="19"/>
  <c r="J164" i="19"/>
  <c r="J73" i="19" s="1"/>
  <c r="BK175" i="19"/>
  <c r="J175" i="19" s="1"/>
  <c r="J74" i="19" s="1"/>
  <c r="BK184" i="19"/>
  <c r="J184" i="19" s="1"/>
  <c r="J76" i="19" s="1"/>
  <c r="BK204" i="19"/>
  <c r="J204" i="19" s="1"/>
  <c r="J77" i="19" s="1"/>
  <c r="BK221" i="19"/>
  <c r="J221" i="19"/>
  <c r="J78" i="19" s="1"/>
  <c r="R102" i="20"/>
  <c r="R101" i="20"/>
  <c r="T109" i="20"/>
  <c r="T117" i="20"/>
  <c r="T135" i="20"/>
  <c r="BK149" i="20"/>
  <c r="J149" i="20"/>
  <c r="J71" i="20" s="1"/>
  <c r="BK155" i="20"/>
  <c r="J155" i="20"/>
  <c r="J72" i="20"/>
  <c r="P175" i="20"/>
  <c r="P195" i="20"/>
  <c r="R211" i="20"/>
  <c r="P104" i="21"/>
  <c r="P111" i="21"/>
  <c r="P122" i="21"/>
  <c r="T145" i="21"/>
  <c r="T159" i="21"/>
  <c r="R167" i="21"/>
  <c r="R171" i="21"/>
  <c r="P183" i="21"/>
  <c r="BK194" i="21"/>
  <c r="J194" i="21" s="1"/>
  <c r="J76" i="21" s="1"/>
  <c r="T214" i="21"/>
  <c r="R237" i="21"/>
  <c r="T255" i="21"/>
  <c r="T102" i="22"/>
  <c r="T109" i="22"/>
  <c r="P117" i="22"/>
  <c r="R138" i="22"/>
  <c r="BK152" i="22"/>
  <c r="J152" i="22"/>
  <c r="J71" i="22" s="1"/>
  <c r="BK160" i="22"/>
  <c r="J160" i="22"/>
  <c r="J72" i="22" s="1"/>
  <c r="BK164" i="22"/>
  <c r="J164" i="22" s="1"/>
  <c r="J73" i="22" s="1"/>
  <c r="BK176" i="22"/>
  <c r="J176" i="22" s="1"/>
  <c r="J74" i="22" s="1"/>
  <c r="BK186" i="22"/>
  <c r="J186" i="22" s="1"/>
  <c r="J76" i="22" s="1"/>
  <c r="BK206" i="22"/>
  <c r="J206" i="22" s="1"/>
  <c r="J77" i="22" s="1"/>
  <c r="T223" i="22"/>
  <c r="P102" i="23"/>
  <c r="BK109" i="23"/>
  <c r="J109" i="23" s="1"/>
  <c r="J66" i="23" s="1"/>
  <c r="R117" i="23"/>
  <c r="P138" i="23"/>
  <c r="T152" i="23"/>
  <c r="T160" i="23"/>
  <c r="R164" i="23"/>
  <c r="R175" i="23"/>
  <c r="R184" i="23"/>
  <c r="R204" i="23"/>
  <c r="P221" i="23"/>
  <c r="BK102" i="24"/>
  <c r="J102" i="24"/>
  <c r="J65" i="24" s="1"/>
  <c r="BK109" i="24"/>
  <c r="J109" i="24"/>
  <c r="J66" i="24" s="1"/>
  <c r="T117" i="24"/>
  <c r="R138" i="24"/>
  <c r="T152" i="24"/>
  <c r="P160" i="24"/>
  <c r="T164" i="24"/>
  <c r="P175" i="24"/>
  <c r="P184" i="24"/>
  <c r="BK204" i="24"/>
  <c r="J204" i="24"/>
  <c r="J77" i="24" s="1"/>
  <c r="BK221" i="24"/>
  <c r="J221" i="24"/>
  <c r="J78" i="24"/>
  <c r="P102" i="25"/>
  <c r="T109" i="25"/>
  <c r="P117" i="25"/>
  <c r="R140" i="25"/>
  <c r="P154" i="25"/>
  <c r="T162" i="25"/>
  <c r="P166" i="25"/>
  <c r="P178" i="25"/>
  <c r="R188" i="25"/>
  <c r="R208" i="25"/>
  <c r="BK226" i="25"/>
  <c r="J226" i="25"/>
  <c r="J78" i="25" s="1"/>
  <c r="R103" i="26"/>
  <c r="R102" i="26"/>
  <c r="P110" i="26"/>
  <c r="BK118" i="26"/>
  <c r="J118" i="26"/>
  <c r="J67" i="26" s="1"/>
  <c r="BK141" i="26"/>
  <c r="J141" i="26" s="1"/>
  <c r="J68" i="26" s="1"/>
  <c r="R155" i="26"/>
  <c r="P162" i="26"/>
  <c r="P166" i="26"/>
  <c r="P178" i="26"/>
  <c r="P189" i="26"/>
  <c r="BK209" i="26"/>
  <c r="J209" i="26" s="1"/>
  <c r="J77" i="26" s="1"/>
  <c r="BK227" i="26"/>
  <c r="J227" i="26" s="1"/>
  <c r="J78" i="26" s="1"/>
  <c r="R102" i="27"/>
  <c r="R109" i="27"/>
  <c r="R117" i="27"/>
  <c r="P136" i="27"/>
  <c r="P150" i="27"/>
  <c r="BK158" i="27"/>
  <c r="J158" i="27" s="1"/>
  <c r="J72" i="27" s="1"/>
  <c r="T162" i="27"/>
  <c r="R173" i="27"/>
  <c r="T182" i="27"/>
  <c r="P202" i="27"/>
  <c r="R219" i="27"/>
  <c r="R90" i="28"/>
  <c r="BK98" i="28"/>
  <c r="J98" i="28" s="1"/>
  <c r="J63" i="28" s="1"/>
  <c r="BK104" i="28"/>
  <c r="J104" i="28"/>
  <c r="J64" i="28" s="1"/>
  <c r="R87" i="29"/>
  <c r="P95" i="29"/>
  <c r="R106" i="29"/>
  <c r="R105" i="29" s="1"/>
  <c r="P87" i="30"/>
  <c r="P86" i="30" s="1"/>
  <c r="P85" i="30" s="1"/>
  <c r="AU85" i="1" s="1"/>
  <c r="R93" i="30"/>
  <c r="T104" i="30"/>
  <c r="T103" i="30" s="1"/>
  <c r="R86" i="31"/>
  <c r="R85" i="31"/>
  <c r="T97" i="31"/>
  <c r="T96" i="31"/>
  <c r="R123" i="31"/>
  <c r="P86" i="32"/>
  <c r="P85" i="32"/>
  <c r="T97" i="32"/>
  <c r="T96" i="32" s="1"/>
  <c r="R150" i="32"/>
  <c r="P85" i="33"/>
  <c r="T85" i="33"/>
  <c r="P93" i="33"/>
  <c r="T93" i="33"/>
  <c r="P97" i="33"/>
  <c r="BK100" i="2"/>
  <c r="J100" i="2" s="1"/>
  <c r="J65" i="2" s="1"/>
  <c r="BK107" i="2"/>
  <c r="J107" i="2"/>
  <c r="J66" i="2" s="1"/>
  <c r="BK117" i="2"/>
  <c r="J117" i="2"/>
  <c r="J67" i="2"/>
  <c r="BK129" i="2"/>
  <c r="J129" i="2"/>
  <c r="J68" i="2" s="1"/>
  <c r="P143" i="2"/>
  <c r="BK150" i="2"/>
  <c r="J150" i="2" s="1"/>
  <c r="J72" i="2" s="1"/>
  <c r="P160" i="2"/>
  <c r="BK171" i="2"/>
  <c r="J171" i="2"/>
  <c r="J74" i="2" s="1"/>
  <c r="BK184" i="2"/>
  <c r="J184" i="2" s="1"/>
  <c r="J75" i="2" s="1"/>
  <c r="P100" i="3"/>
  <c r="P107" i="3"/>
  <c r="R117" i="3"/>
  <c r="BK129" i="3"/>
  <c r="J129" i="3" s="1"/>
  <c r="J68" i="3" s="1"/>
  <c r="BK143" i="3"/>
  <c r="J143" i="3" s="1"/>
  <c r="J71" i="3" s="1"/>
  <c r="BK150" i="3"/>
  <c r="J150" i="3" s="1"/>
  <c r="J72" i="3" s="1"/>
  <c r="T160" i="3"/>
  <c r="T171" i="3"/>
  <c r="T184" i="3"/>
  <c r="R117" i="4"/>
  <c r="T129" i="4"/>
  <c r="BK143" i="4"/>
  <c r="J143" i="4" s="1"/>
  <c r="J71" i="4" s="1"/>
  <c r="BK150" i="4"/>
  <c r="J150" i="4"/>
  <c r="J72" i="4" s="1"/>
  <c r="BK160" i="4"/>
  <c r="J160" i="4"/>
  <c r="J73" i="4"/>
  <c r="BK171" i="4"/>
  <c r="J171" i="4"/>
  <c r="J74" i="4" s="1"/>
  <c r="BK184" i="4"/>
  <c r="J184" i="4" s="1"/>
  <c r="J75" i="4" s="1"/>
  <c r="T102" i="5"/>
  <c r="T101" i="5"/>
  <c r="P109" i="5"/>
  <c r="R117" i="5"/>
  <c r="R138" i="5"/>
  <c r="R152" i="5"/>
  <c r="R160" i="5"/>
  <c r="R164" i="5"/>
  <c r="P175" i="5"/>
  <c r="BK184" i="5"/>
  <c r="J184" i="5" s="1"/>
  <c r="J76" i="5" s="1"/>
  <c r="T204" i="5"/>
  <c r="BK221" i="5"/>
  <c r="J221" i="5" s="1"/>
  <c r="J78" i="5" s="1"/>
  <c r="BK104" i="6"/>
  <c r="J104" i="6"/>
  <c r="J65" i="6" s="1"/>
  <c r="R111" i="6"/>
  <c r="R122" i="6"/>
  <c r="P143" i="6"/>
  <c r="BK157" i="6"/>
  <c r="J157" i="6" s="1"/>
  <c r="J71" i="6" s="1"/>
  <c r="BK165" i="6"/>
  <c r="J165" i="6" s="1"/>
  <c r="J72" i="6" s="1"/>
  <c r="BK169" i="6"/>
  <c r="J169" i="6"/>
  <c r="J73" i="6" s="1"/>
  <c r="BK181" i="6"/>
  <c r="J181" i="6"/>
  <c r="J74" i="6"/>
  <c r="T192" i="6"/>
  <c r="P212" i="6"/>
  <c r="BK235" i="6"/>
  <c r="J235" i="6"/>
  <c r="J78" i="6" s="1"/>
  <c r="BK252" i="6"/>
  <c r="J252" i="6"/>
  <c r="J79" i="6"/>
  <c r="BK262" i="6"/>
  <c r="J262" i="6"/>
  <c r="J80" i="6" s="1"/>
  <c r="P102" i="7"/>
  <c r="R109" i="7"/>
  <c r="R117" i="7"/>
  <c r="P138" i="7"/>
  <c r="T152" i="7"/>
  <c r="R160" i="7"/>
  <c r="P164" i="7"/>
  <c r="P175" i="7"/>
  <c r="T184" i="7"/>
  <c r="T204" i="7"/>
  <c r="T221" i="7"/>
  <c r="P102" i="8"/>
  <c r="P101" i="8"/>
  <c r="T109" i="8"/>
  <c r="R117" i="8"/>
  <c r="T138" i="8"/>
  <c r="R152" i="8"/>
  <c r="R160" i="8"/>
  <c r="T164" i="8"/>
  <c r="R175" i="8"/>
  <c r="P184" i="8"/>
  <c r="T204" i="8"/>
  <c r="R221" i="8"/>
  <c r="R102" i="9"/>
  <c r="R109" i="9"/>
  <c r="R117" i="9"/>
  <c r="R135" i="9"/>
  <c r="BK149" i="9"/>
  <c r="J149" i="9"/>
  <c r="J71" i="9" s="1"/>
  <c r="BK154" i="9"/>
  <c r="J154" i="9" s="1"/>
  <c r="J72" i="9" s="1"/>
  <c r="BK158" i="9"/>
  <c r="J158" i="9" s="1"/>
  <c r="J73" i="9" s="1"/>
  <c r="BK169" i="9"/>
  <c r="J169" i="9" s="1"/>
  <c r="J74" i="9" s="1"/>
  <c r="P178" i="9"/>
  <c r="BK197" i="9"/>
  <c r="J197" i="9" s="1"/>
  <c r="J77" i="9" s="1"/>
  <c r="P213" i="9"/>
  <c r="R102" i="10"/>
  <c r="R101" i="10" s="1"/>
  <c r="P109" i="10"/>
  <c r="BK117" i="10"/>
  <c r="J117" i="10"/>
  <c r="J67" i="10" s="1"/>
  <c r="BK138" i="10"/>
  <c r="J138" i="10"/>
  <c r="J68" i="10"/>
  <c r="BK152" i="10"/>
  <c r="J152" i="10"/>
  <c r="J71" i="10" s="1"/>
  <c r="BK160" i="10"/>
  <c r="J160" i="10" s="1"/>
  <c r="J72" i="10" s="1"/>
  <c r="R164" i="10"/>
  <c r="P176" i="10"/>
  <c r="BK186" i="10"/>
  <c r="J186" i="10"/>
  <c r="J76" i="10" s="1"/>
  <c r="BK206" i="10"/>
  <c r="J206" i="10" s="1"/>
  <c r="J77" i="10" s="1"/>
  <c r="R223" i="10"/>
  <c r="R102" i="11"/>
  <c r="T109" i="11"/>
  <c r="R121" i="11"/>
  <c r="R145" i="11"/>
  <c r="R159" i="11"/>
  <c r="R166" i="11"/>
  <c r="R170" i="11"/>
  <c r="R182" i="11"/>
  <c r="P192" i="11"/>
  <c r="P212" i="11"/>
  <c r="P229" i="11"/>
  <c r="R102" i="12"/>
  <c r="BK109" i="12"/>
  <c r="J109" i="12" s="1"/>
  <c r="J66" i="12" s="1"/>
  <c r="R109" i="12"/>
  <c r="P117" i="12"/>
  <c r="P138" i="12"/>
  <c r="BK152" i="12"/>
  <c r="J152" i="12" s="1"/>
  <c r="J71" i="12" s="1"/>
  <c r="BK159" i="12"/>
  <c r="J159" i="12" s="1"/>
  <c r="J72" i="12" s="1"/>
  <c r="BK163" i="12"/>
  <c r="J163" i="12" s="1"/>
  <c r="J73" i="12" s="1"/>
  <c r="BK175" i="12"/>
  <c r="J175" i="12"/>
  <c r="J74" i="12" s="1"/>
  <c r="T185" i="12"/>
  <c r="R205" i="12"/>
  <c r="P222" i="12"/>
  <c r="T102" i="13"/>
  <c r="T101" i="13"/>
  <c r="P109" i="13"/>
  <c r="P117" i="13"/>
  <c r="BK138" i="13"/>
  <c r="J138" i="13" s="1"/>
  <c r="J68" i="13" s="1"/>
  <c r="P152" i="13"/>
  <c r="R160" i="13"/>
  <c r="P164" i="13"/>
  <c r="P176" i="13"/>
  <c r="BK186" i="13"/>
  <c r="J186" i="13" s="1"/>
  <c r="J76" i="13" s="1"/>
  <c r="P206" i="13"/>
  <c r="BK223" i="13"/>
  <c r="J223" i="13" s="1"/>
  <c r="J78" i="13" s="1"/>
  <c r="R102" i="14"/>
  <c r="P109" i="14"/>
  <c r="T117" i="14"/>
  <c r="R138" i="14"/>
  <c r="P164" i="14"/>
  <c r="BK175" i="14"/>
  <c r="J175" i="14" s="1"/>
  <c r="J74" i="14" s="1"/>
  <c r="T184" i="14"/>
  <c r="BK204" i="14"/>
  <c r="J204" i="14" s="1"/>
  <c r="J77" i="14" s="1"/>
  <c r="BK221" i="14"/>
  <c r="J221" i="14"/>
  <c r="J78" i="14" s="1"/>
  <c r="P102" i="15"/>
  <c r="P101" i="15" s="1"/>
  <c r="R109" i="15"/>
  <c r="R117" i="15"/>
  <c r="T138" i="15"/>
  <c r="R152" i="15"/>
  <c r="R151" i="15"/>
  <c r="BK164" i="15"/>
  <c r="J164" i="15"/>
  <c r="J73" i="15" s="1"/>
  <c r="BK175" i="15"/>
  <c r="J175" i="15" s="1"/>
  <c r="J74" i="15" s="1"/>
  <c r="P186" i="15"/>
  <c r="P206" i="15"/>
  <c r="T223" i="15"/>
  <c r="R102" i="16"/>
  <c r="P109" i="16"/>
  <c r="R117" i="16"/>
  <c r="T135" i="16"/>
  <c r="P149" i="16"/>
  <c r="R156" i="16"/>
  <c r="T160" i="16"/>
  <c r="T171" i="16"/>
  <c r="P181" i="16"/>
  <c r="P201" i="16"/>
  <c r="P217" i="16"/>
  <c r="BK102" i="17"/>
  <c r="J102" i="17" s="1"/>
  <c r="J65" i="17" s="1"/>
  <c r="BK109" i="17"/>
  <c r="J109" i="17" s="1"/>
  <c r="J66" i="17" s="1"/>
  <c r="BK117" i="17"/>
  <c r="J117" i="17"/>
  <c r="J67" i="17" s="1"/>
  <c r="BK136" i="17"/>
  <c r="J136" i="17"/>
  <c r="J68" i="17"/>
  <c r="T150" i="17"/>
  <c r="T157" i="17"/>
  <c r="R161" i="17"/>
  <c r="T172" i="17"/>
  <c r="T182" i="17"/>
  <c r="BK202" i="17"/>
  <c r="J202" i="17"/>
  <c r="J77" i="17"/>
  <c r="BK219" i="17"/>
  <c r="J219" i="17"/>
  <c r="J78" i="17" s="1"/>
  <c r="P102" i="18"/>
  <c r="P101" i="18" s="1"/>
  <c r="BK109" i="18"/>
  <c r="J109" i="18"/>
  <c r="J66" i="18"/>
  <c r="R109" i="18"/>
  <c r="T109" i="18"/>
  <c r="R117" i="18"/>
  <c r="BK138" i="18"/>
  <c r="J138" i="18" s="1"/>
  <c r="J68" i="18" s="1"/>
  <c r="T138" i="18"/>
  <c r="P152" i="18"/>
  <c r="BK159" i="18"/>
  <c r="J159" i="18"/>
  <c r="J72" i="18" s="1"/>
  <c r="T159" i="18"/>
  <c r="P163" i="18"/>
  <c r="R163" i="18"/>
  <c r="P171" i="18"/>
  <c r="T171" i="18"/>
  <c r="BK181" i="18"/>
  <c r="J181" i="18"/>
  <c r="J76" i="18" s="1"/>
  <c r="R181" i="18"/>
  <c r="BK201" i="18"/>
  <c r="J201" i="18" s="1"/>
  <c r="J77" i="18" s="1"/>
  <c r="T201" i="18"/>
  <c r="P218" i="18"/>
  <c r="R218" i="18"/>
  <c r="R102" i="19"/>
  <c r="R101" i="19"/>
  <c r="P117" i="19"/>
  <c r="P138" i="19"/>
  <c r="T152" i="19"/>
  <c r="R160" i="19"/>
  <c r="R164" i="19"/>
  <c r="R175" i="19"/>
  <c r="P184" i="19"/>
  <c r="P204" i="19"/>
  <c r="T221" i="19"/>
  <c r="T102" i="20"/>
  <c r="T101" i="20"/>
  <c r="P109" i="20"/>
  <c r="BK117" i="20"/>
  <c r="J117" i="20"/>
  <c r="J67" i="20" s="1"/>
  <c r="BK135" i="20"/>
  <c r="J135" i="20" s="1"/>
  <c r="J68" i="20" s="1"/>
  <c r="T149" i="20"/>
  <c r="R155" i="20"/>
  <c r="BK159" i="20"/>
  <c r="J159" i="20"/>
  <c r="J73" i="20" s="1"/>
  <c r="P159" i="20"/>
  <c r="R159" i="20"/>
  <c r="T159" i="20"/>
  <c r="BK166" i="20"/>
  <c r="J166" i="20"/>
  <c r="J74" i="20" s="1"/>
  <c r="P166" i="20"/>
  <c r="R166" i="20"/>
  <c r="T166" i="20"/>
  <c r="R175" i="20"/>
  <c r="R195" i="20"/>
  <c r="P211" i="20"/>
  <c r="R104" i="21"/>
  <c r="BK111" i="21"/>
  <c r="J111" i="21"/>
  <c r="J66" i="21" s="1"/>
  <c r="T122" i="21"/>
  <c r="R145" i="21"/>
  <c r="BK159" i="21"/>
  <c r="J159" i="21"/>
  <c r="J71" i="21"/>
  <c r="BK167" i="21"/>
  <c r="J167" i="21"/>
  <c r="J72" i="21" s="1"/>
  <c r="T167" i="21"/>
  <c r="T171" i="21"/>
  <c r="T183" i="21"/>
  <c r="T194" i="21"/>
  <c r="R214" i="21"/>
  <c r="T237" i="21"/>
  <c r="R255" i="21"/>
  <c r="BK102" i="22"/>
  <c r="J102" i="22"/>
  <c r="J65" i="22" s="1"/>
  <c r="BK109" i="22"/>
  <c r="J109" i="22"/>
  <c r="J66" i="22" s="1"/>
  <c r="R117" i="22"/>
  <c r="P138" i="22"/>
  <c r="R152" i="22"/>
  <c r="R160" i="22"/>
  <c r="R164" i="22"/>
  <c r="R176" i="22"/>
  <c r="P186" i="22"/>
  <c r="R206" i="22"/>
  <c r="R223" i="22"/>
  <c r="T102" i="23"/>
  <c r="T109" i="23"/>
  <c r="T117" i="23"/>
  <c r="T138" i="23"/>
  <c r="R152" i="23"/>
  <c r="R160" i="23"/>
  <c r="R151" i="23" s="1"/>
  <c r="T164" i="23"/>
  <c r="T175" i="23"/>
  <c r="BK184" i="23"/>
  <c r="J184" i="23"/>
  <c r="J76" i="23" s="1"/>
  <c r="BK204" i="23"/>
  <c r="J204" i="23"/>
  <c r="J77" i="23" s="1"/>
  <c r="BK221" i="23"/>
  <c r="J221" i="23"/>
  <c r="J78" i="23" s="1"/>
  <c r="P102" i="24"/>
  <c r="T109" i="24"/>
  <c r="R117" i="24"/>
  <c r="P138" i="24"/>
  <c r="BK152" i="24"/>
  <c r="J152" i="24" s="1"/>
  <c r="J71" i="24" s="1"/>
  <c r="BK160" i="24"/>
  <c r="J160" i="24"/>
  <c r="J72" i="24" s="1"/>
  <c r="BK164" i="24"/>
  <c r="J164" i="24"/>
  <c r="J73" i="24"/>
  <c r="BK175" i="24"/>
  <c r="J175" i="24"/>
  <c r="J74" i="24" s="1"/>
  <c r="T184" i="24"/>
  <c r="T204" i="24"/>
  <c r="P221" i="24"/>
  <c r="T102" i="25"/>
  <c r="R109" i="25"/>
  <c r="R117" i="25"/>
  <c r="T140" i="25"/>
  <c r="BK154" i="25"/>
  <c r="J154" i="25"/>
  <c r="J71" i="25" s="1"/>
  <c r="BK162" i="25"/>
  <c r="J162" i="25"/>
  <c r="J72" i="25"/>
  <c r="BK166" i="25"/>
  <c r="J166" i="25"/>
  <c r="J73" i="25" s="1"/>
  <c r="BK178" i="25"/>
  <c r="J178" i="25" s="1"/>
  <c r="J74" i="25" s="1"/>
  <c r="T188" i="25"/>
  <c r="T208" i="25"/>
  <c r="R226" i="25"/>
  <c r="BK103" i="26"/>
  <c r="J103" i="26" s="1"/>
  <c r="J65" i="26"/>
  <c r="BK110" i="26"/>
  <c r="J110" i="26" s="1"/>
  <c r="J66" i="26"/>
  <c r="T118" i="26"/>
  <c r="T141" i="26"/>
  <c r="BK155" i="26"/>
  <c r="J155" i="26" s="1"/>
  <c r="J71" i="26" s="1"/>
  <c r="BK162" i="26"/>
  <c r="J162" i="26" s="1"/>
  <c r="J72" i="26"/>
  <c r="BK166" i="26"/>
  <c r="J166" i="26"/>
  <c r="J73" i="26" s="1"/>
  <c r="BK178" i="26"/>
  <c r="J178" i="26"/>
  <c r="J74" i="26" s="1"/>
  <c r="R189" i="26"/>
  <c r="P209" i="26"/>
  <c r="P227" i="26"/>
  <c r="T102" i="27"/>
  <c r="T109" i="27"/>
  <c r="T117" i="27"/>
  <c r="R136" i="27"/>
  <c r="T150" i="27"/>
  <c r="T149" i="27" s="1"/>
  <c r="P158" i="27"/>
  <c r="BK162" i="27"/>
  <c r="J162" i="27"/>
  <c r="J73" i="27"/>
  <c r="BK173" i="27"/>
  <c r="J173" i="27"/>
  <c r="J74" i="27" s="1"/>
  <c r="BK182" i="27"/>
  <c r="J182" i="27" s="1"/>
  <c r="J76" i="27" s="1"/>
  <c r="R202" i="27"/>
  <c r="P219" i="27"/>
  <c r="P90" i="28"/>
  <c r="P89" i="28"/>
  <c r="P88" i="28" s="1"/>
  <c r="AU83" i="1" s="1"/>
  <c r="R98" i="28"/>
  <c r="R104" i="28"/>
  <c r="BK87" i="29"/>
  <c r="J87" i="29"/>
  <c r="J61" i="29" s="1"/>
  <c r="R95" i="29"/>
  <c r="BK106" i="29"/>
  <c r="J106" i="29" s="1"/>
  <c r="J64" i="29" s="1"/>
  <c r="R87" i="30"/>
  <c r="R86" i="30" s="1"/>
  <c r="R85" i="30" s="1"/>
  <c r="T93" i="30"/>
  <c r="BK104" i="30"/>
  <c r="J104" i="30" s="1"/>
  <c r="J64" i="30" s="1"/>
  <c r="P86" i="31"/>
  <c r="P85" i="31" s="1"/>
  <c r="P97" i="31"/>
  <c r="P96" i="31"/>
  <c r="P123" i="31"/>
  <c r="BK86" i="32"/>
  <c r="J86" i="32" s="1"/>
  <c r="J61" i="32" s="1"/>
  <c r="BK97" i="32"/>
  <c r="J97" i="32" s="1"/>
  <c r="J63" i="32" s="1"/>
  <c r="BK150" i="32"/>
  <c r="J150" i="32" s="1"/>
  <c r="J64" i="32" s="1"/>
  <c r="BK85" i="33"/>
  <c r="J85" i="33"/>
  <c r="J60" i="33" s="1"/>
  <c r="R85" i="33"/>
  <c r="BK93" i="33"/>
  <c r="J93" i="33"/>
  <c r="J62" i="33" s="1"/>
  <c r="R93" i="33"/>
  <c r="BK97" i="33"/>
  <c r="J97" i="33"/>
  <c r="J63" i="33" s="1"/>
  <c r="R97" i="33"/>
  <c r="T97" i="33"/>
  <c r="BK106" i="33"/>
  <c r="J106" i="33" s="1"/>
  <c r="J64" i="33" s="1"/>
  <c r="P106" i="33"/>
  <c r="R106" i="33"/>
  <c r="T106" i="33"/>
  <c r="BK189" i="6"/>
  <c r="J189" i="6" s="1"/>
  <c r="J75" i="6" s="1"/>
  <c r="BK148" i="8"/>
  <c r="J148" i="8"/>
  <c r="J69" i="8" s="1"/>
  <c r="BK145" i="9"/>
  <c r="J145" i="9" s="1"/>
  <c r="J69" i="9" s="1"/>
  <c r="BK189" i="11"/>
  <c r="J189" i="11"/>
  <c r="J75" i="11" s="1"/>
  <c r="BK148" i="13"/>
  <c r="J148" i="13" s="1"/>
  <c r="J69" i="13" s="1"/>
  <c r="BK148" i="14"/>
  <c r="J148" i="14" s="1"/>
  <c r="J69" i="14" s="1"/>
  <c r="BK181" i="14"/>
  <c r="J181" i="14" s="1"/>
  <c r="J75" i="14" s="1"/>
  <c r="BK155" i="21"/>
  <c r="J155" i="21"/>
  <c r="J69" i="21" s="1"/>
  <c r="BK148" i="23"/>
  <c r="J148" i="23" s="1"/>
  <c r="J69" i="23" s="1"/>
  <c r="BK150" i="25"/>
  <c r="J150" i="25"/>
  <c r="J69" i="25" s="1"/>
  <c r="BK95" i="28"/>
  <c r="J95" i="28" s="1"/>
  <c r="J62" i="28" s="1"/>
  <c r="BK127" i="30"/>
  <c r="J127" i="30"/>
  <c r="J65" i="30" s="1"/>
  <c r="BK148" i="5"/>
  <c r="J148" i="5" s="1"/>
  <c r="J69" i="5" s="1"/>
  <c r="BK155" i="11"/>
  <c r="J155" i="11" s="1"/>
  <c r="J69" i="11" s="1"/>
  <c r="BK148" i="15"/>
  <c r="J148" i="15" s="1"/>
  <c r="J69" i="15" s="1"/>
  <c r="BK145" i="16"/>
  <c r="J145" i="16"/>
  <c r="J69" i="16" s="1"/>
  <c r="BK178" i="16"/>
  <c r="J178" i="16" s="1"/>
  <c r="J75" i="16" s="1"/>
  <c r="BK148" i="18"/>
  <c r="J148" i="18"/>
  <c r="J69" i="18" s="1"/>
  <c r="BK178" i="18"/>
  <c r="J178" i="18" s="1"/>
  <c r="J75" i="18" s="1"/>
  <c r="BK191" i="21"/>
  <c r="J191" i="21"/>
  <c r="J75" i="21"/>
  <c r="BK265" i="21"/>
  <c r="J265" i="21" s="1"/>
  <c r="J80" i="21" s="1"/>
  <c r="BK148" i="22"/>
  <c r="J148" i="22" s="1"/>
  <c r="J69" i="22" s="1"/>
  <c r="BK181" i="23"/>
  <c r="J181" i="23"/>
  <c r="J75" i="23"/>
  <c r="BK148" i="24"/>
  <c r="J148" i="24"/>
  <c r="J69" i="24" s="1"/>
  <c r="BK151" i="26"/>
  <c r="J151" i="26" s="1"/>
  <c r="J69" i="26" s="1"/>
  <c r="BK146" i="27"/>
  <c r="J146" i="27"/>
  <c r="J69" i="27" s="1"/>
  <c r="BK132" i="29"/>
  <c r="J132" i="29" s="1"/>
  <c r="J65" i="29" s="1"/>
  <c r="BK189" i="2"/>
  <c r="J189" i="2"/>
  <c r="J76" i="2" s="1"/>
  <c r="BK189" i="3"/>
  <c r="J189" i="3" s="1"/>
  <c r="J76" i="3" s="1"/>
  <c r="BK139" i="4"/>
  <c r="J139" i="4" s="1"/>
  <c r="J69" i="4" s="1"/>
  <c r="BK181" i="7"/>
  <c r="J181" i="7" s="1"/>
  <c r="J75" i="7" s="1"/>
  <c r="BK181" i="8"/>
  <c r="J181" i="8"/>
  <c r="J75" i="8" s="1"/>
  <c r="BK175" i="9"/>
  <c r="J175" i="9" s="1"/>
  <c r="J75" i="9" s="1"/>
  <c r="BK148" i="12"/>
  <c r="J148" i="12"/>
  <c r="J69" i="12" s="1"/>
  <c r="BK183" i="13"/>
  <c r="J183" i="13" s="1"/>
  <c r="J75" i="13" s="1"/>
  <c r="BK179" i="17"/>
  <c r="J179" i="17"/>
  <c r="J75" i="17"/>
  <c r="BK181" i="19"/>
  <c r="J181" i="19" s="1"/>
  <c r="J75" i="19" s="1"/>
  <c r="BK183" i="22"/>
  <c r="J183" i="22" s="1"/>
  <c r="J75" i="22" s="1"/>
  <c r="BK181" i="24"/>
  <c r="J181" i="24" s="1"/>
  <c r="J75" i="24" s="1"/>
  <c r="BK114" i="28"/>
  <c r="J114" i="28"/>
  <c r="J65" i="28" s="1"/>
  <c r="BK118" i="28"/>
  <c r="J118" i="28" s="1"/>
  <c r="J67" i="28" s="1"/>
  <c r="BK139" i="2"/>
  <c r="J139" i="2"/>
  <c r="J69" i="2" s="1"/>
  <c r="BK139" i="3"/>
  <c r="J139" i="3" s="1"/>
  <c r="J69" i="3" s="1"/>
  <c r="BK189" i="4"/>
  <c r="J189" i="4"/>
  <c r="J76" i="4" s="1"/>
  <c r="BK181" i="5"/>
  <c r="J181" i="5" s="1"/>
  <c r="J75" i="5" s="1"/>
  <c r="BK153" i="6"/>
  <c r="J153" i="6" s="1"/>
  <c r="J69" i="6" s="1"/>
  <c r="BK148" i="7"/>
  <c r="J148" i="7" s="1"/>
  <c r="J69" i="7" s="1"/>
  <c r="BK148" i="10"/>
  <c r="J148" i="10"/>
  <c r="J69" i="10" s="1"/>
  <c r="BK183" i="10"/>
  <c r="J183" i="10" s="1"/>
  <c r="J75" i="10" s="1"/>
  <c r="BK182" i="12"/>
  <c r="J182" i="12"/>
  <c r="J75" i="12" s="1"/>
  <c r="BK183" i="15"/>
  <c r="J183" i="15" s="1"/>
  <c r="J75" i="15" s="1"/>
  <c r="BK146" i="17"/>
  <c r="J146" i="17"/>
  <c r="J69" i="17" s="1"/>
  <c r="BK148" i="19"/>
  <c r="J148" i="19" s="1"/>
  <c r="J69" i="19" s="1"/>
  <c r="BK145" i="20"/>
  <c r="J145" i="20" s="1"/>
  <c r="J69" i="20" s="1"/>
  <c r="BK172" i="20"/>
  <c r="J172" i="20" s="1"/>
  <c r="J75" i="20" s="1"/>
  <c r="BK185" i="25"/>
  <c r="J185" i="25"/>
  <c r="J75" i="25" s="1"/>
  <c r="BK186" i="26"/>
  <c r="J186" i="26" s="1"/>
  <c r="J75" i="26" s="1"/>
  <c r="BK237" i="26"/>
  <c r="J237" i="26"/>
  <c r="J79" i="26" s="1"/>
  <c r="BK179" i="27"/>
  <c r="J179" i="27" s="1"/>
  <c r="J75" i="27" s="1"/>
  <c r="BK121" i="28"/>
  <c r="J121" i="28"/>
  <c r="J68" i="28"/>
  <c r="BK90" i="33"/>
  <c r="J90" i="33" s="1"/>
  <c r="J61" i="33" s="1"/>
  <c r="F55" i="33"/>
  <c r="BE86" i="33"/>
  <c r="BE107" i="33"/>
  <c r="BE95" i="33"/>
  <c r="BE109" i="33"/>
  <c r="BE110" i="33"/>
  <c r="E48" i="33"/>
  <c r="BE91" i="33"/>
  <c r="BE98" i="33"/>
  <c r="BE100" i="33"/>
  <c r="J52" i="33"/>
  <c r="BE88" i="33"/>
  <c r="BE94" i="33"/>
  <c r="BE103" i="33"/>
  <c r="BE91" i="32"/>
  <c r="BE120" i="32"/>
  <c r="BE137" i="32"/>
  <c r="BE146" i="32"/>
  <c r="BE151" i="32"/>
  <c r="BE153" i="32"/>
  <c r="J52" i="32"/>
  <c r="F55" i="32"/>
  <c r="BE87" i="32"/>
  <c r="BE89" i="32"/>
  <c r="BE94" i="32"/>
  <c r="BE98" i="32"/>
  <c r="BE100" i="32"/>
  <c r="BE103" i="32"/>
  <c r="BK85" i="31"/>
  <c r="J85" i="31"/>
  <c r="J60" i="31" s="1"/>
  <c r="E48" i="32"/>
  <c r="BE127" i="32"/>
  <c r="BE135" i="32"/>
  <c r="BE112" i="32"/>
  <c r="BE148" i="32"/>
  <c r="BE94" i="31"/>
  <c r="BE106" i="31"/>
  <c r="BE109" i="31"/>
  <c r="BE117" i="31"/>
  <c r="BE124" i="31"/>
  <c r="E48" i="31"/>
  <c r="BE87" i="31"/>
  <c r="BE98" i="31"/>
  <c r="J52" i="31"/>
  <c r="F55" i="31"/>
  <c r="BE91" i="31"/>
  <c r="BE100" i="31"/>
  <c r="BE103" i="31"/>
  <c r="BE112" i="31"/>
  <c r="BE115" i="31"/>
  <c r="BE89" i="31"/>
  <c r="BE119" i="31"/>
  <c r="BE121" i="31"/>
  <c r="BE126" i="31"/>
  <c r="E75" i="30"/>
  <c r="BE88" i="30"/>
  <c r="BE92" i="30"/>
  <c r="BE96" i="30"/>
  <c r="BE98" i="30"/>
  <c r="BE101" i="30"/>
  <c r="BE110" i="30"/>
  <c r="BK86" i="29"/>
  <c r="J52" i="30"/>
  <c r="BE90" i="30"/>
  <c r="BE105" i="30"/>
  <c r="BE107" i="30"/>
  <c r="BE112" i="30"/>
  <c r="BE115" i="30"/>
  <c r="BE117" i="30"/>
  <c r="BE123" i="30"/>
  <c r="BE125" i="30"/>
  <c r="F55" i="30"/>
  <c r="BE91" i="30"/>
  <c r="BE94" i="30"/>
  <c r="BE114" i="30"/>
  <c r="BE128" i="30"/>
  <c r="BE119" i="30"/>
  <c r="BE121" i="30"/>
  <c r="J52" i="29"/>
  <c r="F55" i="29"/>
  <c r="BE88" i="29"/>
  <c r="BE93" i="29"/>
  <c r="BE94" i="29"/>
  <c r="BE96" i="29"/>
  <c r="BE98" i="29"/>
  <c r="BE100" i="29"/>
  <c r="BE103" i="29"/>
  <c r="BE107" i="29"/>
  <c r="BE133" i="29"/>
  <c r="BE122" i="29"/>
  <c r="BE125" i="29"/>
  <c r="E48" i="29"/>
  <c r="BE91" i="29"/>
  <c r="BE109" i="29"/>
  <c r="BE112" i="29"/>
  <c r="BE120" i="29"/>
  <c r="BE124" i="29"/>
  <c r="BE127" i="29"/>
  <c r="BE114" i="29"/>
  <c r="BE116" i="29"/>
  <c r="BE118" i="29"/>
  <c r="BE130" i="29"/>
  <c r="E48" i="28"/>
  <c r="J52" i="28"/>
  <c r="F55" i="28"/>
  <c r="BE91" i="28"/>
  <c r="BE93" i="28"/>
  <c r="BE96" i="28"/>
  <c r="BE101" i="28"/>
  <c r="BE107" i="28"/>
  <c r="BE122" i="28"/>
  <c r="BE99" i="28"/>
  <c r="BE105" i="28"/>
  <c r="BE112" i="28"/>
  <c r="BE115" i="28"/>
  <c r="BE119" i="28"/>
  <c r="BE109" i="28"/>
  <c r="F59" i="27"/>
  <c r="J94" i="27"/>
  <c r="BE124" i="27"/>
  <c r="BE129" i="27"/>
  <c r="BE137" i="27"/>
  <c r="BE141" i="27"/>
  <c r="BE151" i="27"/>
  <c r="BE153" i="27"/>
  <c r="BE154" i="27"/>
  <c r="BE155" i="27"/>
  <c r="BE191" i="27"/>
  <c r="BE211" i="27"/>
  <c r="BE227" i="27"/>
  <c r="E50" i="27"/>
  <c r="BE115" i="27"/>
  <c r="BE118" i="27"/>
  <c r="BE144" i="27"/>
  <c r="BE147" i="27"/>
  <c r="BE152" i="27"/>
  <c r="BE157" i="27"/>
  <c r="BE159" i="27"/>
  <c r="BE183" i="27"/>
  <c r="BE185" i="27"/>
  <c r="BE106" i="27"/>
  <c r="BE110" i="27"/>
  <c r="BE113" i="27"/>
  <c r="BE161" i="27"/>
  <c r="BE163" i="27"/>
  <c r="BE165" i="27"/>
  <c r="BE169" i="27"/>
  <c r="BE174" i="27"/>
  <c r="BE176" i="27"/>
  <c r="BE189" i="27"/>
  <c r="BE200" i="27"/>
  <c r="BE203" i="27"/>
  <c r="BE215" i="27"/>
  <c r="BE217" i="27"/>
  <c r="BE222" i="27"/>
  <c r="BE103" i="27"/>
  <c r="BE121" i="27"/>
  <c r="BE135" i="27"/>
  <c r="BE139" i="27"/>
  <c r="BE156" i="27"/>
  <c r="BE160" i="27"/>
  <c r="BE167" i="27"/>
  <c r="BE171" i="27"/>
  <c r="BE177" i="27"/>
  <c r="BE180" i="27"/>
  <c r="BE187" i="27"/>
  <c r="BE193" i="27"/>
  <c r="BE196" i="27"/>
  <c r="BE198" i="27"/>
  <c r="BE205" i="27"/>
  <c r="BE213" i="27"/>
  <c r="BE220" i="27"/>
  <c r="BE225" i="27"/>
  <c r="BE114" i="26"/>
  <c r="BE124" i="26"/>
  <c r="BE127" i="26"/>
  <c r="BE146" i="26"/>
  <c r="BE156" i="26"/>
  <c r="BE159" i="26"/>
  <c r="BE181" i="26"/>
  <c r="BE182" i="26"/>
  <c r="BE194" i="26"/>
  <c r="BE198" i="26"/>
  <c r="BE200" i="26"/>
  <c r="BE212" i="26"/>
  <c r="BE228" i="26"/>
  <c r="BE230" i="26"/>
  <c r="BE238" i="26"/>
  <c r="J56" i="26"/>
  <c r="BE104" i="26"/>
  <c r="BE119" i="26"/>
  <c r="BE140" i="26"/>
  <c r="BE142" i="26"/>
  <c r="BE144" i="26"/>
  <c r="BE149" i="26"/>
  <c r="BE157" i="26"/>
  <c r="BE160" i="26"/>
  <c r="BE165" i="26"/>
  <c r="BE167" i="26"/>
  <c r="BE174" i="26"/>
  <c r="BE187" i="26"/>
  <c r="BE192" i="26"/>
  <c r="BE203" i="26"/>
  <c r="BE210" i="26"/>
  <c r="BE221" i="26"/>
  <c r="F59" i="26"/>
  <c r="BE107" i="26"/>
  <c r="BE111" i="26"/>
  <c r="BE116" i="26"/>
  <c r="BE133" i="26"/>
  <c r="BE161" i="26"/>
  <c r="BE163" i="26"/>
  <c r="BE164" i="26"/>
  <c r="BE169" i="26"/>
  <c r="BE171" i="26"/>
  <c r="BE179" i="26"/>
  <c r="BE190" i="26"/>
  <c r="BE205" i="26"/>
  <c r="BE219" i="26"/>
  <c r="BE225" i="26"/>
  <c r="E50" i="26"/>
  <c r="BE121" i="26"/>
  <c r="BE152" i="26"/>
  <c r="BE158" i="26"/>
  <c r="BE176" i="26"/>
  <c r="BE183" i="26"/>
  <c r="BE184" i="26"/>
  <c r="BE196" i="26"/>
  <c r="BE207" i="26"/>
  <c r="BE223" i="26"/>
  <c r="BE233" i="26"/>
  <c r="BE235" i="26"/>
  <c r="E50" i="25"/>
  <c r="J56" i="25"/>
  <c r="F97" i="25"/>
  <c r="BE120" i="25"/>
  <c r="BE132" i="25"/>
  <c r="BE151" i="25"/>
  <c r="BE155" i="25"/>
  <c r="BE157" i="25"/>
  <c r="BE158" i="25"/>
  <c r="BE169" i="25"/>
  <c r="BE171" i="25"/>
  <c r="BE181" i="25"/>
  <c r="BE218" i="25"/>
  <c r="BE220" i="25"/>
  <c r="BE224" i="25"/>
  <c r="BE232" i="25"/>
  <c r="BE113" i="25"/>
  <c r="BE115" i="25"/>
  <c r="BE123" i="25"/>
  <c r="BE160" i="25"/>
  <c r="BE179" i="25"/>
  <c r="BE189" i="25"/>
  <c r="BE193" i="25"/>
  <c r="BE197" i="25"/>
  <c r="BE199" i="25"/>
  <c r="BE202" i="25"/>
  <c r="BE204" i="25"/>
  <c r="BE209" i="25"/>
  <c r="BE234" i="25"/>
  <c r="BE110" i="25"/>
  <c r="BE118" i="25"/>
  <c r="BE126" i="25"/>
  <c r="BE139" i="25"/>
  <c r="BE141" i="25"/>
  <c r="BE143" i="25"/>
  <c r="BE161" i="25"/>
  <c r="BE164" i="25"/>
  <c r="BE165" i="25"/>
  <c r="BE174" i="25"/>
  <c r="BE176" i="25"/>
  <c r="BE182" i="25"/>
  <c r="BE183" i="25"/>
  <c r="BE186" i="25"/>
  <c r="BE195" i="25"/>
  <c r="BE211" i="25"/>
  <c r="BE227" i="25"/>
  <c r="BE229" i="25"/>
  <c r="BE103" i="25"/>
  <c r="BE106" i="25"/>
  <c r="BE145" i="25"/>
  <c r="BE148" i="25"/>
  <c r="BE156" i="25"/>
  <c r="BE159" i="25"/>
  <c r="BE163" i="25"/>
  <c r="BE167" i="25"/>
  <c r="BE191" i="25"/>
  <c r="BE206" i="25"/>
  <c r="BE222" i="25"/>
  <c r="J56" i="24"/>
  <c r="BE106" i="24"/>
  <c r="BE126" i="24"/>
  <c r="BE153" i="24"/>
  <c r="BE167" i="24"/>
  <c r="BE169" i="24"/>
  <c r="BE182" i="24"/>
  <c r="BE185" i="24"/>
  <c r="BE222" i="24"/>
  <c r="BE227" i="24"/>
  <c r="BE229" i="24"/>
  <c r="F59" i="24"/>
  <c r="BE139" i="24"/>
  <c r="BE141" i="24"/>
  <c r="BE165" i="24"/>
  <c r="BE171" i="24"/>
  <c r="BE173" i="24"/>
  <c r="BE176" i="24"/>
  <c r="BE187" i="24"/>
  <c r="BE189" i="24"/>
  <c r="BE200" i="24"/>
  <c r="BE213" i="24"/>
  <c r="E50" i="24"/>
  <c r="BE113" i="24"/>
  <c r="BE118" i="24"/>
  <c r="BE143" i="24"/>
  <c r="BE146" i="24"/>
  <c r="BE149" i="24"/>
  <c r="BE154" i="24"/>
  <c r="BE157" i="24"/>
  <c r="BE159" i="24"/>
  <c r="BE161" i="24"/>
  <c r="BE162" i="24"/>
  <c r="BE163" i="24"/>
  <c r="BE178" i="24"/>
  <c r="BE179" i="24"/>
  <c r="BE191" i="24"/>
  <c r="BE207" i="24"/>
  <c r="BE217" i="24"/>
  <c r="BE219" i="24"/>
  <c r="BE103" i="24"/>
  <c r="BE110" i="24"/>
  <c r="BE115" i="24"/>
  <c r="BE120" i="24"/>
  <c r="BE123" i="24"/>
  <c r="BE131" i="24"/>
  <c r="BE137" i="24"/>
  <c r="BE155" i="24"/>
  <c r="BE156" i="24"/>
  <c r="BE158" i="24"/>
  <c r="BE193" i="24"/>
  <c r="BE195" i="24"/>
  <c r="BE198" i="24"/>
  <c r="BE202" i="24"/>
  <c r="BE205" i="24"/>
  <c r="BE215" i="24"/>
  <c r="BE224" i="24"/>
  <c r="J56" i="23"/>
  <c r="E88" i="23"/>
  <c r="BE103" i="23"/>
  <c r="BE106" i="23"/>
  <c r="BE137" i="23"/>
  <c r="BE141" i="23"/>
  <c r="BE158" i="23"/>
  <c r="BE159" i="23"/>
  <c r="BE163" i="23"/>
  <c r="BE167" i="23"/>
  <c r="BE198" i="23"/>
  <c r="BE205" i="23"/>
  <c r="BE126" i="23"/>
  <c r="BE139" i="23"/>
  <c r="BE143" i="23"/>
  <c r="BE153" i="23"/>
  <c r="BE154" i="23"/>
  <c r="BE161" i="23"/>
  <c r="BE171" i="23"/>
  <c r="BE179" i="23"/>
  <c r="BE182" i="23"/>
  <c r="BE189" i="23"/>
  <c r="BE195" i="23"/>
  <c r="BE222" i="23"/>
  <c r="BE224" i="23"/>
  <c r="BE229" i="23"/>
  <c r="F59" i="23"/>
  <c r="BE115" i="23"/>
  <c r="BE118" i="23"/>
  <c r="BE146" i="23"/>
  <c r="BE157" i="23"/>
  <c r="BE165" i="23"/>
  <c r="BE169" i="23"/>
  <c r="BE173" i="23"/>
  <c r="BE176" i="23"/>
  <c r="BE178" i="23"/>
  <c r="BE185" i="23"/>
  <c r="BE191" i="23"/>
  <c r="BE215" i="23"/>
  <c r="BE219" i="23"/>
  <c r="BE227" i="23"/>
  <c r="BE110" i="23"/>
  <c r="BE113" i="23"/>
  <c r="BE120" i="23"/>
  <c r="BE123" i="23"/>
  <c r="BE131" i="23"/>
  <c r="BE149" i="23"/>
  <c r="BE155" i="23"/>
  <c r="BE156" i="23"/>
  <c r="BE162" i="23"/>
  <c r="BE187" i="23"/>
  <c r="BE193" i="23"/>
  <c r="BE200" i="23"/>
  <c r="BE202" i="23"/>
  <c r="BE207" i="23"/>
  <c r="BE213" i="23"/>
  <c r="BE217" i="23"/>
  <c r="J56" i="22"/>
  <c r="E88" i="22"/>
  <c r="BE103" i="22"/>
  <c r="BE120" i="22"/>
  <c r="BE123" i="22"/>
  <c r="BE141" i="22"/>
  <c r="BE153" i="22"/>
  <c r="BE161" i="22"/>
  <c r="BE165" i="22"/>
  <c r="BE169" i="22"/>
  <c r="BE181" i="22"/>
  <c r="BE195" i="22"/>
  <c r="BE207" i="22"/>
  <c r="BE217" i="22"/>
  <c r="BE221" i="22"/>
  <c r="BE229" i="22"/>
  <c r="F97" i="22"/>
  <c r="BE106" i="22"/>
  <c r="BE118" i="22"/>
  <c r="BE126" i="22"/>
  <c r="BE131" i="22"/>
  <c r="BE137" i="22"/>
  <c r="BE143" i="22"/>
  <c r="BE146" i="22"/>
  <c r="BE149" i="22"/>
  <c r="BE157" i="22"/>
  <c r="BE158" i="22"/>
  <c r="BE189" i="22"/>
  <c r="BE193" i="22"/>
  <c r="BE200" i="22"/>
  <c r="BE202" i="22"/>
  <c r="BE204" i="22"/>
  <c r="BE110" i="22"/>
  <c r="BE115" i="22"/>
  <c r="BE162" i="22"/>
  <c r="BE167" i="22"/>
  <c r="BE172" i="22"/>
  <c r="BE179" i="22"/>
  <c r="BE180" i="22"/>
  <c r="BE191" i="22"/>
  <c r="BE219" i="22"/>
  <c r="BE224" i="22"/>
  <c r="BE226" i="22"/>
  <c r="BE113" i="22"/>
  <c r="BE139" i="22"/>
  <c r="BE154" i="22"/>
  <c r="BE155" i="22"/>
  <c r="BE156" i="22"/>
  <c r="BE159" i="22"/>
  <c r="BE163" i="22"/>
  <c r="BE174" i="22"/>
  <c r="BE177" i="22"/>
  <c r="BE184" i="22"/>
  <c r="BE187" i="22"/>
  <c r="BE197" i="22"/>
  <c r="BE209" i="22"/>
  <c r="BE215" i="22"/>
  <c r="BE231" i="22"/>
  <c r="BE115" i="21"/>
  <c r="BE118" i="21"/>
  <c r="BE131" i="21"/>
  <c r="BE161" i="21"/>
  <c r="BE162" i="21"/>
  <c r="BE163" i="21"/>
  <c r="BE172" i="21"/>
  <c r="BE174" i="21"/>
  <c r="BE176" i="21"/>
  <c r="BE187" i="21"/>
  <c r="BE192" i="21"/>
  <c r="BE201" i="21"/>
  <c r="BE235" i="21"/>
  <c r="BE238" i="21"/>
  <c r="BE249" i="21"/>
  <c r="BE253" i="21"/>
  <c r="BE258" i="21"/>
  <c r="BE261" i="21"/>
  <c r="E50" i="21"/>
  <c r="F59" i="21"/>
  <c r="BE105" i="21"/>
  <c r="BE120" i="21"/>
  <c r="BE128" i="21"/>
  <c r="BE166" i="21"/>
  <c r="BE168" i="21"/>
  <c r="BE170" i="21"/>
  <c r="BE179" i="21"/>
  <c r="BE184" i="21"/>
  <c r="BE189" i="21"/>
  <c r="BE195" i="21"/>
  <c r="BE197" i="21"/>
  <c r="BE199" i="21"/>
  <c r="BE205" i="21"/>
  <c r="BE210" i="21"/>
  <c r="BE212" i="21"/>
  <c r="BE217" i="21"/>
  <c r="BE221" i="21"/>
  <c r="BE223" i="21"/>
  <c r="BE225" i="21"/>
  <c r="BE247" i="21"/>
  <c r="BE263" i="21"/>
  <c r="J56" i="21"/>
  <c r="BE108" i="21"/>
  <c r="BE125" i="21"/>
  <c r="BE137" i="21"/>
  <c r="BE146" i="21"/>
  <c r="BE150" i="21"/>
  <c r="BE153" i="21"/>
  <c r="BE165" i="21"/>
  <c r="BE186" i="21"/>
  <c r="BE188" i="21"/>
  <c r="BE219" i="21"/>
  <c r="BE229" i="21"/>
  <c r="BE232" i="21"/>
  <c r="BE240" i="21"/>
  <c r="BE266" i="21"/>
  <c r="BE112" i="21"/>
  <c r="BE123" i="21"/>
  <c r="BE144" i="21"/>
  <c r="BE148" i="21"/>
  <c r="BE156" i="21"/>
  <c r="BE160" i="21"/>
  <c r="BE164" i="21"/>
  <c r="BE169" i="21"/>
  <c r="BE181" i="21"/>
  <c r="BE203" i="21"/>
  <c r="BE208" i="21"/>
  <c r="BE215" i="21"/>
  <c r="BE227" i="21"/>
  <c r="BE251" i="21"/>
  <c r="BE256" i="21"/>
  <c r="E88" i="20"/>
  <c r="F97" i="20"/>
  <c r="BE115" i="20"/>
  <c r="BE118" i="20"/>
  <c r="BE146" i="20"/>
  <c r="BE150" i="20"/>
  <c r="BE154" i="20"/>
  <c r="BE157" i="20"/>
  <c r="BE160" i="20"/>
  <c r="BE164" i="20"/>
  <c r="BE173" i="20"/>
  <c r="BE182" i="20"/>
  <c r="BE193" i="20"/>
  <c r="BE205" i="20"/>
  <c r="BE103" i="20"/>
  <c r="BE106" i="20"/>
  <c r="BE110" i="20"/>
  <c r="BE113" i="20"/>
  <c r="BE138" i="20"/>
  <c r="BE143" i="20"/>
  <c r="BE152" i="20"/>
  <c r="BE158" i="20"/>
  <c r="BE176" i="20"/>
  <c r="BE178" i="20"/>
  <c r="BE180" i="20"/>
  <c r="BE191" i="20"/>
  <c r="J94" i="20"/>
  <c r="BE120" i="20"/>
  <c r="BE123" i="20"/>
  <c r="BE134" i="20"/>
  <c r="BE136" i="20"/>
  <c r="BE140" i="20"/>
  <c r="BE151" i="20"/>
  <c r="BE156" i="20"/>
  <c r="BE169" i="20"/>
  <c r="BE184" i="20"/>
  <c r="BE198" i="20"/>
  <c r="BE203" i="20"/>
  <c r="BE212" i="20"/>
  <c r="BE217" i="20"/>
  <c r="BE126" i="20"/>
  <c r="BE129" i="20"/>
  <c r="BE153" i="20"/>
  <c r="BE162" i="20"/>
  <c r="BE167" i="20"/>
  <c r="BE170" i="20"/>
  <c r="BE186" i="20"/>
  <c r="BE189" i="20"/>
  <c r="BE196" i="20"/>
  <c r="BE207" i="20"/>
  <c r="BE209" i="20"/>
  <c r="BE214" i="20"/>
  <c r="BE219" i="20"/>
  <c r="F97" i="19"/>
  <c r="BE113" i="19"/>
  <c r="BE115" i="19"/>
  <c r="BE120" i="19"/>
  <c r="BE123" i="19"/>
  <c r="BE126" i="19"/>
  <c r="BE137" i="19"/>
  <c r="BE139" i="19"/>
  <c r="BE143" i="19"/>
  <c r="BE153" i="19"/>
  <c r="BE156" i="19"/>
  <c r="BE173" i="19"/>
  <c r="BE189" i="19"/>
  <c r="BE198" i="19"/>
  <c r="BE200" i="19"/>
  <c r="BE205" i="19"/>
  <c r="BE207" i="19"/>
  <c r="BE217" i="19"/>
  <c r="BE219" i="19"/>
  <c r="J56" i="19"/>
  <c r="BE103" i="19"/>
  <c r="BE131" i="19"/>
  <c r="BE141" i="19"/>
  <c r="BE149" i="19"/>
  <c r="BE161" i="19"/>
  <c r="BE162" i="19"/>
  <c r="BE165" i="19"/>
  <c r="BE167" i="19"/>
  <c r="BE178" i="19"/>
  <c r="BE187" i="19"/>
  <c r="BE222" i="19"/>
  <c r="BE227" i="19"/>
  <c r="E50" i="19"/>
  <c r="BE118" i="19"/>
  <c r="BE146" i="19"/>
  <c r="BE171" i="19"/>
  <c r="BE179" i="19"/>
  <c r="BE182" i="19"/>
  <c r="BE185" i="19"/>
  <c r="BE202" i="19"/>
  <c r="BE213" i="19"/>
  <c r="BE215" i="19"/>
  <c r="BE224" i="19"/>
  <c r="BE229" i="19"/>
  <c r="BE106" i="19"/>
  <c r="BE110" i="19"/>
  <c r="BE154" i="19"/>
  <c r="BE155" i="19"/>
  <c r="BE157" i="19"/>
  <c r="BE158" i="19"/>
  <c r="BE159" i="19"/>
  <c r="BE163" i="19"/>
  <c r="BE169" i="19"/>
  <c r="BE176" i="19"/>
  <c r="BE191" i="19"/>
  <c r="BE193" i="19"/>
  <c r="BE195" i="19"/>
  <c r="E88" i="18"/>
  <c r="BE139" i="18"/>
  <c r="BE154" i="18"/>
  <c r="BE155" i="18"/>
  <c r="BE160" i="18"/>
  <c r="BE164" i="18"/>
  <c r="BE195" i="18"/>
  <c r="BE212" i="18"/>
  <c r="BE221" i="18"/>
  <c r="BE226" i="18"/>
  <c r="J56" i="18"/>
  <c r="F59" i="18"/>
  <c r="BE113" i="18"/>
  <c r="BE115" i="18"/>
  <c r="BE143" i="18"/>
  <c r="BE157" i="18"/>
  <c r="BE158" i="18"/>
  <c r="BE167" i="18"/>
  <c r="BE172" i="18"/>
  <c r="BE179" i="18"/>
  <c r="BE216" i="18"/>
  <c r="BE219" i="18"/>
  <c r="BE224" i="18"/>
  <c r="BE118" i="18"/>
  <c r="BE123" i="18"/>
  <c r="BE126" i="18"/>
  <c r="BE131" i="18"/>
  <c r="BE137" i="18"/>
  <c r="BE141" i="18"/>
  <c r="BE153" i="18"/>
  <c r="BE161" i="18"/>
  <c r="BE162" i="18"/>
  <c r="BE174" i="18"/>
  <c r="BE175" i="18"/>
  <c r="BE176" i="18"/>
  <c r="BE182" i="18"/>
  <c r="BE184" i="18"/>
  <c r="BE186" i="18"/>
  <c r="BE197" i="18"/>
  <c r="BE199" i="18"/>
  <c r="BE202" i="18"/>
  <c r="BE214" i="18"/>
  <c r="BE103" i="18"/>
  <c r="BE106" i="18"/>
  <c r="BE110" i="18"/>
  <c r="BE120" i="18"/>
  <c r="BE146" i="18"/>
  <c r="BE149" i="18"/>
  <c r="BE156" i="18"/>
  <c r="BE169" i="18"/>
  <c r="BE188" i="18"/>
  <c r="BE190" i="18"/>
  <c r="BE192" i="18"/>
  <c r="BE204" i="18"/>
  <c r="BE210" i="18"/>
  <c r="J94" i="17"/>
  <c r="F97" i="17"/>
  <c r="BE115" i="17"/>
  <c r="BE126" i="17"/>
  <c r="BE159" i="17"/>
  <c r="BE160" i="17"/>
  <c r="BE162" i="17"/>
  <c r="BE164" i="17"/>
  <c r="BE166" i="17"/>
  <c r="BE176" i="17"/>
  <c r="BE177" i="17"/>
  <c r="BE180" i="17"/>
  <c r="BE198" i="17"/>
  <c r="BE222" i="17"/>
  <c r="BE225" i="17"/>
  <c r="BE227" i="17"/>
  <c r="E88" i="17"/>
  <c r="BE103" i="17"/>
  <c r="BE113" i="17"/>
  <c r="BE118" i="17"/>
  <c r="BE120" i="17"/>
  <c r="BE151" i="17"/>
  <c r="BE156" i="17"/>
  <c r="BE158" i="17"/>
  <c r="BE173" i="17"/>
  <c r="BE175" i="17"/>
  <c r="BE187" i="17"/>
  <c r="BE189" i="17"/>
  <c r="BE193" i="17"/>
  <c r="BE196" i="17"/>
  <c r="BE200" i="17"/>
  <c r="BE123" i="17"/>
  <c r="BE139" i="17"/>
  <c r="BE144" i="17"/>
  <c r="BE147" i="17"/>
  <c r="BE152" i="17"/>
  <c r="BE153" i="17"/>
  <c r="BE154" i="17"/>
  <c r="BE155" i="17"/>
  <c r="BE168" i="17"/>
  <c r="BE183" i="17"/>
  <c r="BE191" i="17"/>
  <c r="BE205" i="17"/>
  <c r="BE217" i="17"/>
  <c r="BE106" i="17"/>
  <c r="BE110" i="17"/>
  <c r="BE129" i="17"/>
  <c r="BE135" i="17"/>
  <c r="BE137" i="17"/>
  <c r="BE141" i="17"/>
  <c r="BE170" i="17"/>
  <c r="BE185" i="17"/>
  <c r="BE203" i="17"/>
  <c r="BE211" i="17"/>
  <c r="BE213" i="17"/>
  <c r="BE215" i="17"/>
  <c r="BE220" i="17"/>
  <c r="E50" i="16"/>
  <c r="BE106" i="16"/>
  <c r="BE118" i="16"/>
  <c r="BE126" i="16"/>
  <c r="BE136" i="16"/>
  <c r="BE140" i="16"/>
  <c r="BE143" i="16"/>
  <c r="BE152" i="16"/>
  <c r="BE154" i="16"/>
  <c r="BE161" i="16"/>
  <c r="BE169" i="16"/>
  <c r="BE174" i="16"/>
  <c r="BE195" i="16"/>
  <c r="BE202" i="16"/>
  <c r="BE209" i="16"/>
  <c r="F59" i="16"/>
  <c r="BE113" i="16"/>
  <c r="BE138" i="16"/>
  <c r="BE157" i="16"/>
  <c r="BE158" i="16"/>
  <c r="BE159" i="16"/>
  <c r="BE175" i="16"/>
  <c r="BE179" i="16"/>
  <c r="BE197" i="16"/>
  <c r="BE213" i="16"/>
  <c r="BE218" i="16"/>
  <c r="BE225" i="16"/>
  <c r="BE115" i="16"/>
  <c r="BE120" i="16"/>
  <c r="BE129" i="16"/>
  <c r="BE134" i="16"/>
  <c r="BE151" i="16"/>
  <c r="BE153" i="16"/>
  <c r="BE176" i="16"/>
  <c r="BE182" i="16"/>
  <c r="BE184" i="16"/>
  <c r="BE188" i="16"/>
  <c r="BE190" i="16"/>
  <c r="BE192" i="16"/>
  <c r="BE199" i="16"/>
  <c r="BE204" i="16"/>
  <c r="BE211" i="16"/>
  <c r="BE215" i="16"/>
  <c r="BE220" i="16"/>
  <c r="J56" i="16"/>
  <c r="BE103" i="16"/>
  <c r="BE110" i="16"/>
  <c r="BE123" i="16"/>
  <c r="BE146" i="16"/>
  <c r="BE150" i="16"/>
  <c r="BE155" i="16"/>
  <c r="BE163" i="16"/>
  <c r="BE165" i="16"/>
  <c r="BE167" i="16"/>
  <c r="BE172" i="16"/>
  <c r="BE186" i="16"/>
  <c r="BE223" i="16"/>
  <c r="F97" i="15"/>
  <c r="BE113" i="15"/>
  <c r="BE143" i="15"/>
  <c r="BE155" i="15"/>
  <c r="BE159" i="15"/>
  <c r="BE162" i="15"/>
  <c r="BE189" i="15"/>
  <c r="BE191" i="15"/>
  <c r="BE221" i="15"/>
  <c r="BE226" i="15"/>
  <c r="E50" i="15"/>
  <c r="BE118" i="15"/>
  <c r="BE120" i="15"/>
  <c r="BE131" i="15"/>
  <c r="BE137" i="15"/>
  <c r="BE156" i="15"/>
  <c r="BE181" i="15"/>
  <c r="BE184" i="15"/>
  <c r="BE200" i="15"/>
  <c r="BE215" i="15"/>
  <c r="J94" i="15"/>
  <c r="BE103" i="15"/>
  <c r="BE106" i="15"/>
  <c r="BE110" i="15"/>
  <c r="BE115" i="15"/>
  <c r="BE123" i="15"/>
  <c r="BE153" i="15"/>
  <c r="BE154" i="15"/>
  <c r="BE163" i="15"/>
  <c r="BE169" i="15"/>
  <c r="BE171" i="15"/>
  <c r="BE173" i="15"/>
  <c r="BE180" i="15"/>
  <c r="BE187" i="15"/>
  <c r="BE195" i="15"/>
  <c r="BE197" i="15"/>
  <c r="BE204" i="15"/>
  <c r="BE207" i="15"/>
  <c r="BE209" i="15"/>
  <c r="BE219" i="15"/>
  <c r="BE224" i="15"/>
  <c r="BE126" i="15"/>
  <c r="BE139" i="15"/>
  <c r="BE141" i="15"/>
  <c r="BE146" i="15"/>
  <c r="BE149" i="15"/>
  <c r="BE157" i="15"/>
  <c r="BE158" i="15"/>
  <c r="BE161" i="15"/>
  <c r="BE165" i="15"/>
  <c r="BE167" i="15"/>
  <c r="BE176" i="15"/>
  <c r="BE178" i="15"/>
  <c r="BE179" i="15"/>
  <c r="BE193" i="15"/>
  <c r="BE202" i="15"/>
  <c r="BE217" i="15"/>
  <c r="BE229" i="15"/>
  <c r="BE231" i="15"/>
  <c r="E50" i="14"/>
  <c r="J94" i="14"/>
  <c r="BE106" i="14"/>
  <c r="BE123" i="14"/>
  <c r="BE126" i="14"/>
  <c r="BE131" i="14"/>
  <c r="BE137" i="14"/>
  <c r="BE139" i="14"/>
  <c r="BE141" i="14"/>
  <c r="BE143" i="14"/>
  <c r="BE146" i="14"/>
  <c r="BE158" i="14"/>
  <c r="BE161" i="14"/>
  <c r="BE167" i="14"/>
  <c r="BE224" i="14"/>
  <c r="BE227" i="14"/>
  <c r="BE229" i="14"/>
  <c r="F97" i="14"/>
  <c r="BE110" i="14"/>
  <c r="BE113" i="14"/>
  <c r="BE154" i="14"/>
  <c r="BE165" i="14"/>
  <c r="BE171" i="14"/>
  <c r="BE178" i="14"/>
  <c r="BE185" i="14"/>
  <c r="BE187" i="14"/>
  <c r="BE193" i="14"/>
  <c r="BE207" i="14"/>
  <c r="BE215" i="14"/>
  <c r="BE217" i="14"/>
  <c r="BE103" i="14"/>
  <c r="BE115" i="14"/>
  <c r="BE120" i="14"/>
  <c r="BE149" i="14"/>
  <c r="BE153" i="14"/>
  <c r="BE157" i="14"/>
  <c r="BE159" i="14"/>
  <c r="BE179" i="14"/>
  <c r="BE189" i="14"/>
  <c r="BE195" i="14"/>
  <c r="BE205" i="14"/>
  <c r="BE219" i="14"/>
  <c r="BE222" i="14"/>
  <c r="BE118" i="14"/>
  <c r="BE155" i="14"/>
  <c r="BE156" i="14"/>
  <c r="BE162" i="14"/>
  <c r="BE163" i="14"/>
  <c r="BE169" i="14"/>
  <c r="BE173" i="14"/>
  <c r="BE176" i="14"/>
  <c r="BE182" i="14"/>
  <c r="BE191" i="14"/>
  <c r="BE198" i="14"/>
  <c r="BE200" i="14"/>
  <c r="BE202" i="14"/>
  <c r="BE213" i="14"/>
  <c r="E50" i="13"/>
  <c r="F97" i="13"/>
  <c r="BE103" i="13"/>
  <c r="BE106" i="13"/>
  <c r="BE115" i="13"/>
  <c r="BE123" i="13"/>
  <c r="BE126" i="13"/>
  <c r="BE131" i="13"/>
  <c r="BE137" i="13"/>
  <c r="BE146" i="13"/>
  <c r="BE154" i="13"/>
  <c r="BE155" i="13"/>
  <c r="BE165" i="13"/>
  <c r="BE184" i="13"/>
  <c r="BE195" i="13"/>
  <c r="BE197" i="13"/>
  <c r="BE204" i="13"/>
  <c r="BE209" i="13"/>
  <c r="BE217" i="13"/>
  <c r="BE226" i="13"/>
  <c r="J94" i="13"/>
  <c r="BE110" i="13"/>
  <c r="BE120" i="13"/>
  <c r="BE157" i="13"/>
  <c r="BE158" i="13"/>
  <c r="BE159" i="13"/>
  <c r="BE161" i="13"/>
  <c r="BE177" i="13"/>
  <c r="BE180" i="13"/>
  <c r="BE187" i="13"/>
  <c r="BE189" i="13"/>
  <c r="BE200" i="13"/>
  <c r="BE207" i="13"/>
  <c r="BE229" i="13"/>
  <c r="BE113" i="13"/>
  <c r="BE139" i="13"/>
  <c r="BE141" i="13"/>
  <c r="BE143" i="13"/>
  <c r="BE149" i="13"/>
  <c r="BE153" i="13"/>
  <c r="BE163" i="13"/>
  <c r="BE172" i="13"/>
  <c r="BE174" i="13"/>
  <c r="BE179" i="13"/>
  <c r="BE181" i="13"/>
  <c r="BE193" i="13"/>
  <c r="BE215" i="13"/>
  <c r="BE219" i="13"/>
  <c r="BE221" i="13"/>
  <c r="BE231" i="13"/>
  <c r="BE118" i="13"/>
  <c r="BE156" i="13"/>
  <c r="BE162" i="13"/>
  <c r="BE167" i="13"/>
  <c r="BE169" i="13"/>
  <c r="BE191" i="13"/>
  <c r="BE202" i="13"/>
  <c r="BE224" i="13"/>
  <c r="F97" i="12"/>
  <c r="BE115" i="12"/>
  <c r="BE139" i="12"/>
  <c r="BE141" i="12"/>
  <c r="BE146" i="12"/>
  <c r="BE155" i="12"/>
  <c r="BE156" i="12"/>
  <c r="BE166" i="12"/>
  <c r="BE171" i="12"/>
  <c r="J56" i="12"/>
  <c r="BE103" i="12"/>
  <c r="BE106" i="12"/>
  <c r="BE113" i="12"/>
  <c r="BE118" i="12"/>
  <c r="BE131" i="12"/>
  <c r="BE143" i="12"/>
  <c r="BE149" i="12"/>
  <c r="BE160" i="12"/>
  <c r="BE161" i="12"/>
  <c r="BE162" i="12"/>
  <c r="BE164" i="12"/>
  <c r="BE179" i="12"/>
  <c r="BE188" i="12"/>
  <c r="BE190" i="12"/>
  <c r="BE196" i="12"/>
  <c r="BE199" i="12"/>
  <c r="BE206" i="12"/>
  <c r="BE208" i="12"/>
  <c r="BE223" i="12"/>
  <c r="BE225" i="12"/>
  <c r="BE110" i="12"/>
  <c r="BE120" i="12"/>
  <c r="BE123" i="12"/>
  <c r="BE126" i="12"/>
  <c r="BE153" i="12"/>
  <c r="BE158" i="12"/>
  <c r="BE180" i="12"/>
  <c r="BE192" i="12"/>
  <c r="BE194" i="12"/>
  <c r="BE201" i="12"/>
  <c r="BE220" i="12"/>
  <c r="BE230" i="12"/>
  <c r="E50" i="12"/>
  <c r="BE137" i="12"/>
  <c r="BE154" i="12"/>
  <c r="BE157" i="12"/>
  <c r="BE168" i="12"/>
  <c r="BE173" i="12"/>
  <c r="BE176" i="12"/>
  <c r="BE178" i="12"/>
  <c r="BE183" i="12"/>
  <c r="BE186" i="12"/>
  <c r="BE203" i="12"/>
  <c r="BE214" i="12"/>
  <c r="BE216" i="12"/>
  <c r="BE218" i="12"/>
  <c r="BE228" i="12"/>
  <c r="J56" i="11"/>
  <c r="E88" i="11"/>
  <c r="F97" i="11"/>
  <c r="BE130" i="11"/>
  <c r="BE144" i="11"/>
  <c r="BE160" i="11"/>
  <c r="BE175" i="11"/>
  <c r="BE178" i="11"/>
  <c r="BE183" i="11"/>
  <c r="BE197" i="11"/>
  <c r="BE208" i="11"/>
  <c r="BE210" i="11"/>
  <c r="BE213" i="11"/>
  <c r="BE215" i="11"/>
  <c r="BE227" i="11"/>
  <c r="BE230" i="11"/>
  <c r="BE233" i="11"/>
  <c r="BE103" i="11"/>
  <c r="BE106" i="11"/>
  <c r="BE115" i="11"/>
  <c r="BE117" i="11"/>
  <c r="BE119" i="11"/>
  <c r="BE133" i="11"/>
  <c r="BE148" i="11"/>
  <c r="BE162" i="11"/>
  <c r="BE164" i="11"/>
  <c r="BE167" i="11"/>
  <c r="BE168" i="11"/>
  <c r="BE169" i="11"/>
  <c r="BE171" i="11"/>
  <c r="BE180" i="11"/>
  <c r="BE187" i="11"/>
  <c r="BE201" i="11"/>
  <c r="BE206" i="11"/>
  <c r="BE221" i="11"/>
  <c r="BE223" i="11"/>
  <c r="BE113" i="11"/>
  <c r="BE120" i="11"/>
  <c r="BE122" i="11"/>
  <c r="BE124" i="11"/>
  <c r="BE127" i="11"/>
  <c r="BE150" i="11"/>
  <c r="BE156" i="11"/>
  <c r="BE163" i="11"/>
  <c r="BE165" i="11"/>
  <c r="BE173" i="11"/>
  <c r="BE185" i="11"/>
  <c r="BE186" i="11"/>
  <c r="BE190" i="11"/>
  <c r="BE193" i="11"/>
  <c r="BE203" i="11"/>
  <c r="BE110" i="11"/>
  <c r="BE138" i="11"/>
  <c r="BE146" i="11"/>
  <c r="BE153" i="11"/>
  <c r="BE161" i="11"/>
  <c r="BE195" i="11"/>
  <c r="BE199" i="11"/>
  <c r="BE225" i="11"/>
  <c r="BE235" i="11"/>
  <c r="F59" i="10"/>
  <c r="J94" i="10"/>
  <c r="BE115" i="10"/>
  <c r="BE137" i="10"/>
  <c r="BE154" i="10"/>
  <c r="BE157" i="10"/>
  <c r="BE159" i="10"/>
  <c r="BE162" i="10"/>
  <c r="BE169" i="10"/>
  <c r="BE200" i="10"/>
  <c r="BE204" i="10"/>
  <c r="BE207" i="10"/>
  <c r="BE209" i="10"/>
  <c r="BE219" i="10"/>
  <c r="BE221" i="10"/>
  <c r="BE229" i="10"/>
  <c r="BE231" i="10"/>
  <c r="E50" i="10"/>
  <c r="BE158" i="10"/>
  <c r="BE161" i="10"/>
  <c r="BE193" i="10"/>
  <c r="BE217" i="10"/>
  <c r="BE224" i="10"/>
  <c r="BE103" i="10"/>
  <c r="BE106" i="10"/>
  <c r="BE110" i="10"/>
  <c r="BE113" i="10"/>
  <c r="BE120" i="10"/>
  <c r="BE123" i="10"/>
  <c r="BE131" i="10"/>
  <c r="BE143" i="10"/>
  <c r="BE149" i="10"/>
  <c r="BE155" i="10"/>
  <c r="BE163" i="10"/>
  <c r="BE165" i="10"/>
  <c r="BE167" i="10"/>
  <c r="BE181" i="10"/>
  <c r="BE187" i="10"/>
  <c r="BE189" i="10"/>
  <c r="BE195" i="10"/>
  <c r="BE197" i="10"/>
  <c r="BE202" i="10"/>
  <c r="BE215" i="10"/>
  <c r="BE226" i="10"/>
  <c r="BE118" i="10"/>
  <c r="BE126" i="10"/>
  <c r="BE139" i="10"/>
  <c r="BE141" i="10"/>
  <c r="BE146" i="10"/>
  <c r="BE153" i="10"/>
  <c r="BE156" i="10"/>
  <c r="BE172" i="10"/>
  <c r="BE174" i="10"/>
  <c r="BE177" i="10"/>
  <c r="BE179" i="10"/>
  <c r="BE180" i="10"/>
  <c r="BE184" i="10"/>
  <c r="BE191" i="10"/>
  <c r="E88" i="9"/>
  <c r="F97" i="9"/>
  <c r="BE103" i="9"/>
  <c r="BE113" i="9"/>
  <c r="BE129" i="9"/>
  <c r="BE143" i="9"/>
  <c r="BE151" i="9"/>
  <c r="BE156" i="9"/>
  <c r="BE157" i="9"/>
  <c r="BE159" i="9"/>
  <c r="BE161" i="9"/>
  <c r="BE163" i="9"/>
  <c r="BE167" i="9"/>
  <c r="BE195" i="9"/>
  <c r="BE198" i="9"/>
  <c r="BE211" i="9"/>
  <c r="BE216" i="9"/>
  <c r="BE110" i="9"/>
  <c r="BE118" i="9"/>
  <c r="BE150" i="9"/>
  <c r="BE219" i="9"/>
  <c r="BE221" i="9"/>
  <c r="J56" i="9"/>
  <c r="BE115" i="9"/>
  <c r="BE120" i="9"/>
  <c r="BE123" i="9"/>
  <c r="BE126" i="9"/>
  <c r="BE140" i="9"/>
  <c r="BE155" i="9"/>
  <c r="BE176" i="9"/>
  <c r="BE183" i="9"/>
  <c r="BE185" i="9"/>
  <c r="BE189" i="9"/>
  <c r="BE193" i="9"/>
  <c r="BE200" i="9"/>
  <c r="BE214" i="9"/>
  <c r="BE106" i="9"/>
  <c r="BE134" i="9"/>
  <c r="BE136" i="9"/>
  <c r="BE138" i="9"/>
  <c r="BE146" i="9"/>
  <c r="BE152" i="9"/>
  <c r="BE153" i="9"/>
  <c r="BE165" i="9"/>
  <c r="BE170" i="9"/>
  <c r="BE172" i="9"/>
  <c r="BE173" i="9"/>
  <c r="BE179" i="9"/>
  <c r="BE181" i="9"/>
  <c r="BE187" i="9"/>
  <c r="BE191" i="9"/>
  <c r="BE205" i="9"/>
  <c r="BE207" i="9"/>
  <c r="BE209" i="9"/>
  <c r="J94" i="8"/>
  <c r="BE110" i="8"/>
  <c r="BE120" i="8"/>
  <c r="BE143" i="8"/>
  <c r="BE146" i="8"/>
  <c r="BE162" i="8"/>
  <c r="BE167" i="8"/>
  <c r="BE176" i="8"/>
  <c r="BE182" i="8"/>
  <c r="BE185" i="8"/>
  <c r="BE207" i="8"/>
  <c r="BE215" i="8"/>
  <c r="BE229" i="8"/>
  <c r="BE103" i="8"/>
  <c r="BE118" i="8"/>
  <c r="BE123" i="8"/>
  <c r="BE139" i="8"/>
  <c r="BE141" i="8"/>
  <c r="BE149" i="8"/>
  <c r="BE169" i="8"/>
  <c r="BE171" i="8"/>
  <c r="BE178" i="8"/>
  <c r="BE227" i="8"/>
  <c r="E50" i="8"/>
  <c r="F97" i="8"/>
  <c r="BE106" i="8"/>
  <c r="BE126" i="8"/>
  <c r="BE137" i="8"/>
  <c r="BE155" i="8"/>
  <c r="BE163" i="8"/>
  <c r="BE165" i="8"/>
  <c r="BE173" i="8"/>
  <c r="BE179" i="8"/>
  <c r="BE187" i="8"/>
  <c r="BE193" i="8"/>
  <c r="BE195" i="8"/>
  <c r="BE198" i="8"/>
  <c r="BE202" i="8"/>
  <c r="BE205" i="8"/>
  <c r="BE219" i="8"/>
  <c r="BE224" i="8"/>
  <c r="BE113" i="8"/>
  <c r="BE115" i="8"/>
  <c r="BE131" i="8"/>
  <c r="BE153" i="8"/>
  <c r="BE154" i="8"/>
  <c r="BE156" i="8"/>
  <c r="BE157" i="8"/>
  <c r="BE158" i="8"/>
  <c r="BE159" i="8"/>
  <c r="BE161" i="8"/>
  <c r="BE189" i="8"/>
  <c r="BE191" i="8"/>
  <c r="BE200" i="8"/>
  <c r="BE213" i="8"/>
  <c r="BE217" i="8"/>
  <c r="BE222" i="8"/>
  <c r="J56" i="7"/>
  <c r="E88" i="7"/>
  <c r="BE110" i="7"/>
  <c r="BE118" i="7"/>
  <c r="BE120" i="7"/>
  <c r="BE139" i="7"/>
  <c r="BE141" i="7"/>
  <c r="BE146" i="7"/>
  <c r="BE149" i="7"/>
  <c r="BE159" i="7"/>
  <c r="BE161" i="7"/>
  <c r="BE165" i="7"/>
  <c r="BE167" i="7"/>
  <c r="BE169" i="7"/>
  <c r="BE171" i="7"/>
  <c r="BE173" i="7"/>
  <c r="BE176" i="7"/>
  <c r="BE178" i="7"/>
  <c r="BE187" i="7"/>
  <c r="BE207" i="7"/>
  <c r="BE213" i="7"/>
  <c r="BE217" i="7"/>
  <c r="F97" i="7"/>
  <c r="BE103" i="7"/>
  <c r="BE155" i="7"/>
  <c r="BE156" i="7"/>
  <c r="BE158" i="7"/>
  <c r="BE162" i="7"/>
  <c r="BE163" i="7"/>
  <c r="BE191" i="7"/>
  <c r="BE193" i="7"/>
  <c r="BE195" i="7"/>
  <c r="BE202" i="7"/>
  <c r="BE205" i="7"/>
  <c r="BE222" i="7"/>
  <c r="BE106" i="7"/>
  <c r="BE113" i="7"/>
  <c r="BE123" i="7"/>
  <c r="BE126" i="7"/>
  <c r="BE131" i="7"/>
  <c r="BE137" i="7"/>
  <c r="BE143" i="7"/>
  <c r="BE153" i="7"/>
  <c r="BE154" i="7"/>
  <c r="BE179" i="7"/>
  <c r="BE182" i="7"/>
  <c r="BE189" i="7"/>
  <c r="BE198" i="7"/>
  <c r="BE215" i="7"/>
  <c r="BE219" i="7"/>
  <c r="BE115" i="7"/>
  <c r="BE157" i="7"/>
  <c r="BE185" i="7"/>
  <c r="BE200" i="7"/>
  <c r="BE224" i="7"/>
  <c r="BE227" i="7"/>
  <c r="BE229" i="7"/>
  <c r="J56" i="6"/>
  <c r="BE115" i="6"/>
  <c r="BE120" i="6"/>
  <c r="BE125" i="6"/>
  <c r="BE128" i="6"/>
  <c r="BE151" i="6"/>
  <c r="BE158" i="6"/>
  <c r="BE161" i="6"/>
  <c r="BE167" i="6"/>
  <c r="BE168" i="6"/>
  <c r="BE170" i="6"/>
  <c r="BE182" i="6"/>
  <c r="BE184" i="6"/>
  <c r="BE186" i="6"/>
  <c r="BE203" i="6"/>
  <c r="BE208" i="6"/>
  <c r="BE210" i="6"/>
  <c r="BE213" i="6"/>
  <c r="BE233" i="6"/>
  <c r="BE238" i="6"/>
  <c r="BE250" i="6"/>
  <c r="F99" i="6"/>
  <c r="BE118" i="6"/>
  <c r="BE123" i="6"/>
  <c r="BE146" i="6"/>
  <c r="BE159" i="6"/>
  <c r="BE160" i="6"/>
  <c r="BE163" i="6"/>
  <c r="BE164" i="6"/>
  <c r="BE185" i="6"/>
  <c r="BE190" i="6"/>
  <c r="BE195" i="6"/>
  <c r="BE197" i="6"/>
  <c r="BE199" i="6"/>
  <c r="BE201" i="6"/>
  <c r="BE206" i="6"/>
  <c r="BE219" i="6"/>
  <c r="BE223" i="6"/>
  <c r="BE227" i="6"/>
  <c r="BE230" i="6"/>
  <c r="BE246" i="6"/>
  <c r="BE248" i="6"/>
  <c r="BE263" i="6"/>
  <c r="BE265" i="6"/>
  <c r="E90" i="6"/>
  <c r="BE142" i="6"/>
  <c r="BE144" i="6"/>
  <c r="BE148" i="6"/>
  <c r="BE162" i="6"/>
  <c r="BE166" i="6"/>
  <c r="BE172" i="6"/>
  <c r="BE174" i="6"/>
  <c r="BE177" i="6"/>
  <c r="BE193" i="6"/>
  <c r="BE221" i="6"/>
  <c r="BE236" i="6"/>
  <c r="BE258" i="6"/>
  <c r="BE260" i="6"/>
  <c r="BE105" i="6"/>
  <c r="BE108" i="6"/>
  <c r="BE112" i="6"/>
  <c r="BE131" i="6"/>
  <c r="BE136" i="6"/>
  <c r="BE154" i="6"/>
  <c r="BE179" i="6"/>
  <c r="BE187" i="6"/>
  <c r="BE215" i="6"/>
  <c r="BE217" i="6"/>
  <c r="BE225" i="6"/>
  <c r="BE244" i="6"/>
  <c r="BE253" i="6"/>
  <c r="BE255" i="6"/>
  <c r="BE137" i="5"/>
  <c r="BE139" i="5"/>
  <c r="BE143" i="5"/>
  <c r="BE167" i="5"/>
  <c r="BE171" i="5"/>
  <c r="BE176" i="5"/>
  <c r="BE187" i="5"/>
  <c r="BE189" i="5"/>
  <c r="BE191" i="5"/>
  <c r="BE193" i="5"/>
  <c r="BE198" i="5"/>
  <c r="BE200" i="5"/>
  <c r="BE202" i="5"/>
  <c r="BE219" i="5"/>
  <c r="BE222" i="5"/>
  <c r="J56" i="5"/>
  <c r="F59" i="5"/>
  <c r="BE115" i="5"/>
  <c r="BE120" i="5"/>
  <c r="BE131" i="5"/>
  <c r="BE146" i="5"/>
  <c r="BE153" i="5"/>
  <c r="BE163" i="5"/>
  <c r="BE165" i="5"/>
  <c r="BE182" i="5"/>
  <c r="BE106" i="5"/>
  <c r="BE113" i="5"/>
  <c r="BE118" i="5"/>
  <c r="BE123" i="5"/>
  <c r="BE126" i="5"/>
  <c r="BE156" i="5"/>
  <c r="BE169" i="5"/>
  <c r="BE185" i="5"/>
  <c r="BE195" i="5"/>
  <c r="BE207" i="5"/>
  <c r="BE213" i="5"/>
  <c r="BE224" i="5"/>
  <c r="BE227" i="5"/>
  <c r="E50" i="5"/>
  <c r="BE103" i="5"/>
  <c r="BE110" i="5"/>
  <c r="BE141" i="5"/>
  <c r="BE149" i="5"/>
  <c r="BE154" i="5"/>
  <c r="BE155" i="5"/>
  <c r="BE157" i="5"/>
  <c r="BE158" i="5"/>
  <c r="BE159" i="5"/>
  <c r="BE161" i="5"/>
  <c r="BE162" i="5"/>
  <c r="BE173" i="5"/>
  <c r="BE178" i="5"/>
  <c r="BE179" i="5"/>
  <c r="BE205" i="5"/>
  <c r="BE215" i="5"/>
  <c r="BE217" i="5"/>
  <c r="BE229" i="5"/>
  <c r="J56" i="4"/>
  <c r="BE126" i="4"/>
  <c r="BE128" i="4"/>
  <c r="BE134" i="4"/>
  <c r="BE140" i="4"/>
  <c r="BE146" i="4"/>
  <c r="BE148" i="4"/>
  <c r="BE151" i="4"/>
  <c r="BE158" i="4"/>
  <c r="BE174" i="4"/>
  <c r="BE176" i="4"/>
  <c r="BE180" i="4"/>
  <c r="BE185" i="4"/>
  <c r="BE190" i="4"/>
  <c r="F59" i="4"/>
  <c r="BE101" i="4"/>
  <c r="BE113" i="4"/>
  <c r="BE121" i="4"/>
  <c r="BE144" i="4"/>
  <c r="BE165" i="4"/>
  <c r="BE167" i="4"/>
  <c r="BE172" i="4"/>
  <c r="BE182" i="4"/>
  <c r="BE115" i="4"/>
  <c r="BE130" i="4"/>
  <c r="BE137" i="4"/>
  <c r="BE154" i="4"/>
  <c r="BE156" i="4"/>
  <c r="BE161" i="4"/>
  <c r="BE163" i="4"/>
  <c r="BE169" i="4"/>
  <c r="E50" i="4"/>
  <c r="BE104" i="4"/>
  <c r="BE108" i="4"/>
  <c r="BE118" i="4"/>
  <c r="BE132" i="4"/>
  <c r="BE152" i="4"/>
  <c r="BE178" i="4"/>
  <c r="BE187" i="4"/>
  <c r="BE104" i="3"/>
  <c r="BE113" i="3"/>
  <c r="BE115" i="3"/>
  <c r="BE154" i="3"/>
  <c r="BE169" i="3"/>
  <c r="BE182" i="3"/>
  <c r="J56" i="3"/>
  <c r="E86" i="3"/>
  <c r="BE101" i="3"/>
  <c r="BE156" i="3"/>
  <c r="BE161" i="3"/>
  <c r="BE165" i="3"/>
  <c r="BE167" i="3"/>
  <c r="BE176" i="3"/>
  <c r="BE180" i="3"/>
  <c r="F95" i="3"/>
  <c r="BE108" i="3"/>
  <c r="BE118" i="3"/>
  <c r="BE121" i="3"/>
  <c r="BE126" i="3"/>
  <c r="BE130" i="3"/>
  <c r="BE132" i="3"/>
  <c r="BE134" i="3"/>
  <c r="BE137" i="3"/>
  <c r="BE140" i="3"/>
  <c r="BE151" i="3"/>
  <c r="BE152" i="3"/>
  <c r="BE163" i="3"/>
  <c r="BE174" i="3"/>
  <c r="BE185" i="3"/>
  <c r="BE128" i="3"/>
  <c r="BE144" i="3"/>
  <c r="BE146" i="3"/>
  <c r="BE148" i="3"/>
  <c r="BE158" i="3"/>
  <c r="BE172" i="3"/>
  <c r="BE178" i="3"/>
  <c r="BE187" i="3"/>
  <c r="BE190" i="3"/>
  <c r="E50" i="2"/>
  <c r="BE101" i="2"/>
  <c r="BE165" i="2"/>
  <c r="F59" i="2"/>
  <c r="BE104" i="2"/>
  <c r="BE115" i="2"/>
  <c r="BE146" i="2"/>
  <c r="BE152" i="2"/>
  <c r="BE163" i="2"/>
  <c r="BE190" i="2"/>
  <c r="J56" i="2"/>
  <c r="BE108" i="2"/>
  <c r="BE118" i="2"/>
  <c r="BE121" i="2"/>
  <c r="BE126" i="2"/>
  <c r="BE134" i="2"/>
  <c r="BE148" i="2"/>
  <c r="BE154" i="2"/>
  <c r="BE161" i="2"/>
  <c r="BE172" i="2"/>
  <c r="BE176" i="2"/>
  <c r="BE178" i="2"/>
  <c r="BE180" i="2"/>
  <c r="BE113" i="2"/>
  <c r="BE128" i="2"/>
  <c r="BE130" i="2"/>
  <c r="BE132" i="2"/>
  <c r="BE137" i="2"/>
  <c r="BE140" i="2"/>
  <c r="BE144" i="2"/>
  <c r="BE151" i="2"/>
  <c r="BE156" i="2"/>
  <c r="BE158" i="2"/>
  <c r="BE167" i="2"/>
  <c r="BE169" i="2"/>
  <c r="BE174" i="2"/>
  <c r="BE182" i="2"/>
  <c r="BE185" i="2"/>
  <c r="BE187" i="2"/>
  <c r="F36" i="3"/>
  <c r="BA57" i="1"/>
  <c r="F38" i="7"/>
  <c r="BC62" i="1"/>
  <c r="F38" i="9"/>
  <c r="BC64" i="1"/>
  <c r="F36" i="13"/>
  <c r="BA68" i="1" s="1"/>
  <c r="F37" i="16"/>
  <c r="BB71" i="1"/>
  <c r="F38" i="20"/>
  <c r="BC75" i="1" s="1"/>
  <c r="F39" i="21"/>
  <c r="BD76" i="1"/>
  <c r="F39" i="27"/>
  <c r="BD82" i="1" s="1"/>
  <c r="F37" i="31"/>
  <c r="BD86" i="1"/>
  <c r="F38" i="2"/>
  <c r="BC56" i="1" s="1"/>
  <c r="F37" i="7"/>
  <c r="BB62" i="1"/>
  <c r="J36" i="9"/>
  <c r="AW64" i="1" s="1"/>
  <c r="F39" i="11"/>
  <c r="BD66" i="1"/>
  <c r="F36" i="15"/>
  <c r="BA70" i="1" s="1"/>
  <c r="F37" i="17"/>
  <c r="BB72" i="1"/>
  <c r="J36" i="19"/>
  <c r="AW74" i="1" s="1"/>
  <c r="J36" i="21"/>
  <c r="AW76" i="1"/>
  <c r="F38" i="22"/>
  <c r="BC77" i="1" s="1"/>
  <c r="F39" i="26"/>
  <c r="BD81" i="1"/>
  <c r="F34" i="32"/>
  <c r="BA87" i="1" s="1"/>
  <c r="F38" i="3"/>
  <c r="BC57" i="1"/>
  <c r="F38" i="4"/>
  <c r="BC58" i="1" s="1"/>
  <c r="F39" i="5"/>
  <c r="BD60" i="1"/>
  <c r="F36" i="7"/>
  <c r="BA62" i="1" s="1"/>
  <c r="F36" i="10"/>
  <c r="BA65" i="1"/>
  <c r="F39" i="10"/>
  <c r="BD65" i="1" s="1"/>
  <c r="F39" i="15"/>
  <c r="BD70" i="1"/>
  <c r="F38" i="17"/>
  <c r="BC72" i="1" s="1"/>
  <c r="F38" i="21"/>
  <c r="BC76" i="1"/>
  <c r="F36" i="26"/>
  <c r="BA81" i="1" s="1"/>
  <c r="F38" i="27"/>
  <c r="BC82" i="1"/>
  <c r="J34" i="32"/>
  <c r="AW87" i="1" s="1"/>
  <c r="AS54" i="1"/>
  <c r="J36" i="5"/>
  <c r="AW60" i="1"/>
  <c r="J36" i="8"/>
  <c r="AW63" i="1" s="1"/>
  <c r="F37" i="10"/>
  <c r="BB65" i="1" s="1"/>
  <c r="F39" i="14"/>
  <c r="BD69" i="1" s="1"/>
  <c r="F39" i="17"/>
  <c r="BD72" i="1"/>
  <c r="J36" i="22"/>
  <c r="AW77" i="1" s="1"/>
  <c r="F38" i="24"/>
  <c r="BC79" i="1" s="1"/>
  <c r="F37" i="25"/>
  <c r="BB80" i="1" s="1"/>
  <c r="F36" i="28"/>
  <c r="BC83" i="1"/>
  <c r="F36" i="31"/>
  <c r="BC86" i="1" s="1"/>
  <c r="F39" i="2"/>
  <c r="BD56" i="1" s="1"/>
  <c r="F36" i="5"/>
  <c r="BA60" i="1" s="1"/>
  <c r="F36" i="9"/>
  <c r="BA64" i="1"/>
  <c r="J36" i="11"/>
  <c r="AW66" i="1" s="1"/>
  <c r="J36" i="17"/>
  <c r="AW72" i="1" s="1"/>
  <c r="F36" i="18"/>
  <c r="BA73" i="1" s="1"/>
  <c r="F36" i="23"/>
  <c r="BA78" i="1"/>
  <c r="J36" i="26"/>
  <c r="AW81" i="1" s="1"/>
  <c r="J34" i="30"/>
  <c r="AW85" i="1" s="1"/>
  <c r="F37" i="33"/>
  <c r="BD88" i="1" s="1"/>
  <c r="J36" i="4"/>
  <c r="AW58" i="1"/>
  <c r="F39" i="7"/>
  <c r="BD62" i="1" s="1"/>
  <c r="J36" i="10"/>
  <c r="AW65" i="1" s="1"/>
  <c r="F37" i="20"/>
  <c r="BB75" i="1" s="1"/>
  <c r="F39" i="22"/>
  <c r="BD77" i="1"/>
  <c r="F36" i="24"/>
  <c r="BA79" i="1" s="1"/>
  <c r="F39" i="24"/>
  <c r="BD79" i="1" s="1"/>
  <c r="F34" i="29"/>
  <c r="BA84" i="1" s="1"/>
  <c r="F35" i="30"/>
  <c r="BB85" i="1"/>
  <c r="F37" i="32"/>
  <c r="BD87" i="1" s="1"/>
  <c r="F37" i="2"/>
  <c r="BB56" i="1" s="1"/>
  <c r="F37" i="4"/>
  <c r="BB58" i="1" s="1"/>
  <c r="F38" i="6"/>
  <c r="BC61" i="1"/>
  <c r="F38" i="8"/>
  <c r="BC63" i="1" s="1"/>
  <c r="F38" i="12"/>
  <c r="BC67" i="1" s="1"/>
  <c r="F38" i="16"/>
  <c r="BC71" i="1" s="1"/>
  <c r="F39" i="20"/>
  <c r="BD75" i="1"/>
  <c r="F37" i="24"/>
  <c r="BB79" i="1" s="1"/>
  <c r="F37" i="28"/>
  <c r="BD83" i="1" s="1"/>
  <c r="F35" i="29"/>
  <c r="BB84" i="1" s="1"/>
  <c r="F34" i="31"/>
  <c r="BA86" i="1"/>
  <c r="F34" i="33"/>
  <c r="BA88" i="1" s="1"/>
  <c r="F37" i="3"/>
  <c r="BB57" i="1" s="1"/>
  <c r="F38" i="11"/>
  <c r="BC66" i="1" s="1"/>
  <c r="F38" i="14"/>
  <c r="BC69" i="1"/>
  <c r="F39" i="16"/>
  <c r="BD71" i="1" s="1"/>
  <c r="J36" i="20"/>
  <c r="AW75" i="1" s="1"/>
  <c r="F37" i="23"/>
  <c r="BB78" i="1" s="1"/>
  <c r="F37" i="26"/>
  <c r="BB81" i="1"/>
  <c r="F37" i="29"/>
  <c r="BD84" i="1" s="1"/>
  <c r="J34" i="33"/>
  <c r="AW88" i="1" s="1"/>
  <c r="F39" i="4"/>
  <c r="BD58" i="1" s="1"/>
  <c r="F36" i="6"/>
  <c r="BA61" i="1"/>
  <c r="F38" i="10"/>
  <c r="BC65" i="1" s="1"/>
  <c r="F39" i="13"/>
  <c r="BD68" i="1" s="1"/>
  <c r="F36" i="14"/>
  <c r="BA69" i="1" s="1"/>
  <c r="F38" i="18"/>
  <c r="BC73" i="1"/>
  <c r="J36" i="24"/>
  <c r="AW79" i="1" s="1"/>
  <c r="F36" i="27"/>
  <c r="BA82" i="1" s="1"/>
  <c r="J34" i="31"/>
  <c r="AW86" i="1" s="1"/>
  <c r="F39" i="3"/>
  <c r="BD57" i="1"/>
  <c r="F39" i="6"/>
  <c r="BD61" i="1" s="1"/>
  <c r="J36" i="12"/>
  <c r="AW67" i="1" s="1"/>
  <c r="F37" i="15"/>
  <c r="BB70" i="1" s="1"/>
  <c r="F37" i="18"/>
  <c r="BB73" i="1"/>
  <c r="F36" i="21"/>
  <c r="BA76" i="1" s="1"/>
  <c r="J36" i="23"/>
  <c r="AW78" i="1" s="1"/>
  <c r="F39" i="23"/>
  <c r="BD78" i="1" s="1"/>
  <c r="F36" i="25"/>
  <c r="BA80" i="1"/>
  <c r="J36" i="27"/>
  <c r="AW82" i="1" s="1"/>
  <c r="F35" i="28"/>
  <c r="BB83" i="1" s="1"/>
  <c r="J34" i="28"/>
  <c r="AW83" i="1" s="1"/>
  <c r="J34" i="29"/>
  <c r="AW84" i="1"/>
  <c r="F35" i="31"/>
  <c r="BB86" i="1" s="1"/>
  <c r="F36" i="33"/>
  <c r="BC88" i="1" s="1"/>
  <c r="F37" i="6"/>
  <c r="BB61" i="1" s="1"/>
  <c r="F37" i="8"/>
  <c r="BB63" i="1"/>
  <c r="F36" i="12"/>
  <c r="BA67" i="1" s="1"/>
  <c r="J36" i="14"/>
  <c r="AW69" i="1" s="1"/>
  <c r="J36" i="16"/>
  <c r="AW71" i="1" s="1"/>
  <c r="J36" i="18"/>
  <c r="AW73" i="1"/>
  <c r="F38" i="19"/>
  <c r="BC74" i="1" s="1"/>
  <c r="F36" i="22"/>
  <c r="BA77" i="1" s="1"/>
  <c r="F39" i="25"/>
  <c r="BD80" i="1" s="1"/>
  <c r="F37" i="30"/>
  <c r="BD85" i="1"/>
  <c r="F36" i="2"/>
  <c r="BA56" i="1" s="1"/>
  <c r="F36" i="4"/>
  <c r="BA58" i="1" s="1"/>
  <c r="J36" i="7"/>
  <c r="AW62" i="1" s="1"/>
  <c r="F37" i="11"/>
  <c r="BB66" i="1"/>
  <c r="F38" i="13"/>
  <c r="BC68" i="1" s="1"/>
  <c r="F36" i="16"/>
  <c r="BA71" i="1" s="1"/>
  <c r="F39" i="18"/>
  <c r="BD73" i="1" s="1"/>
  <c r="F37" i="21"/>
  <c r="BB76" i="1"/>
  <c r="F37" i="27"/>
  <c r="BB82" i="1" s="1"/>
  <c r="F36" i="30"/>
  <c r="BC85" i="1" s="1"/>
  <c r="J36" i="2"/>
  <c r="AW56" i="1" s="1"/>
  <c r="F38" i="5"/>
  <c r="BC60" i="1"/>
  <c r="F39" i="8"/>
  <c r="BD63" i="1" s="1"/>
  <c r="F37" i="12"/>
  <c r="BB67" i="1" s="1"/>
  <c r="J36" i="15"/>
  <c r="AW70" i="1" s="1"/>
  <c r="F37" i="19"/>
  <c r="BB74" i="1"/>
  <c r="F37" i="22"/>
  <c r="BB77" i="1" s="1"/>
  <c r="J36" i="25"/>
  <c r="AW80" i="1" s="1"/>
  <c r="F36" i="29"/>
  <c r="BC84" i="1" s="1"/>
  <c r="F36" i="32"/>
  <c r="BC87" i="1"/>
  <c r="F37" i="5"/>
  <c r="BB60" i="1" s="1"/>
  <c r="F36" i="8"/>
  <c r="BA63" i="1" s="1"/>
  <c r="J36" i="13"/>
  <c r="AW68" i="1" s="1"/>
  <c r="F37" i="14"/>
  <c r="BB69" i="1"/>
  <c r="F37" i="9"/>
  <c r="BB64" i="1" s="1"/>
  <c r="F36" i="11"/>
  <c r="BA66" i="1" s="1"/>
  <c r="F37" i="13"/>
  <c r="BB68" i="1" s="1"/>
  <c r="F36" i="17"/>
  <c r="BA72" i="1"/>
  <c r="F36" i="19"/>
  <c r="BA74" i="1" s="1"/>
  <c r="F36" i="20"/>
  <c r="BA75" i="1" s="1"/>
  <c r="F38" i="23"/>
  <c r="BC78" i="1" s="1"/>
  <c r="F38" i="26"/>
  <c r="BC81" i="1"/>
  <c r="F35" i="33"/>
  <c r="BB88" i="1" s="1"/>
  <c r="J36" i="3"/>
  <c r="AW57" i="1" s="1"/>
  <c r="J36" i="6"/>
  <c r="AW61" i="1" s="1"/>
  <c r="F39" i="9"/>
  <c r="BD64" i="1"/>
  <c r="F39" i="12"/>
  <c r="BD67" i="1" s="1"/>
  <c r="F38" i="15"/>
  <c r="BC70" i="1" s="1"/>
  <c r="F39" i="19"/>
  <c r="BD74" i="1" s="1"/>
  <c r="F38" i="25"/>
  <c r="BC80" i="1"/>
  <c r="F34" i="28"/>
  <c r="BA83" i="1" s="1"/>
  <c r="F34" i="30"/>
  <c r="BA85" i="1" s="1"/>
  <c r="F35" i="32"/>
  <c r="BB87" i="1" s="1"/>
  <c r="T101" i="22" l="1"/>
  <c r="R156" i="6"/>
  <c r="T101" i="25"/>
  <c r="T101" i="23"/>
  <c r="T151" i="19"/>
  <c r="T149" i="17"/>
  <c r="P151" i="13"/>
  <c r="R101" i="11"/>
  <c r="T151" i="7"/>
  <c r="T84" i="33"/>
  <c r="P101" i="25"/>
  <c r="P101" i="19"/>
  <c r="T101" i="16"/>
  <c r="T101" i="9"/>
  <c r="R151" i="7"/>
  <c r="T101" i="7"/>
  <c r="T100" i="7" s="1"/>
  <c r="T151" i="5"/>
  <c r="T100" i="5"/>
  <c r="P101" i="5"/>
  <c r="R142" i="3"/>
  <c r="T86" i="30"/>
  <c r="T85" i="30"/>
  <c r="P154" i="26"/>
  <c r="T101" i="24"/>
  <c r="R101" i="23"/>
  <c r="R100" i="23"/>
  <c r="R148" i="20"/>
  <c r="R149" i="17"/>
  <c r="P151" i="12"/>
  <c r="T158" i="11"/>
  <c r="R101" i="7"/>
  <c r="R100" i="7" s="1"/>
  <c r="P151" i="5"/>
  <c r="R142" i="4"/>
  <c r="P99" i="4"/>
  <c r="T142" i="3"/>
  <c r="T99" i="3"/>
  <c r="T98" i="3"/>
  <c r="P96" i="32"/>
  <c r="P84" i="32" s="1"/>
  <c r="AU87" i="1" s="1"/>
  <c r="R101" i="24"/>
  <c r="R101" i="22"/>
  <c r="R158" i="21"/>
  <c r="P101" i="20"/>
  <c r="P101" i="13"/>
  <c r="P100" i="13" s="1"/>
  <c r="AU68" i="1" s="1"/>
  <c r="P151" i="8"/>
  <c r="P156" i="6"/>
  <c r="R103" i="6"/>
  <c r="R102" i="6"/>
  <c r="P84" i="31"/>
  <c r="AU86" i="1"/>
  <c r="P101" i="24"/>
  <c r="T148" i="20"/>
  <c r="P148" i="16"/>
  <c r="R101" i="16"/>
  <c r="R101" i="14"/>
  <c r="R101" i="9"/>
  <c r="R151" i="8"/>
  <c r="R151" i="5"/>
  <c r="R86" i="29"/>
  <c r="R85" i="29" s="1"/>
  <c r="R89" i="28"/>
  <c r="R88" i="28"/>
  <c r="R101" i="27"/>
  <c r="P153" i="25"/>
  <c r="P101" i="23"/>
  <c r="R151" i="18"/>
  <c r="T151" i="12"/>
  <c r="R151" i="10"/>
  <c r="P148" i="9"/>
  <c r="T151" i="8"/>
  <c r="P86" i="29"/>
  <c r="P85" i="29"/>
  <c r="AU84" i="1"/>
  <c r="T89" i="28"/>
  <c r="T88" i="28" s="1"/>
  <c r="R101" i="25"/>
  <c r="T151" i="22"/>
  <c r="T100" i="22" s="1"/>
  <c r="P101" i="22"/>
  <c r="P158" i="21"/>
  <c r="P151" i="19"/>
  <c r="T101" i="17"/>
  <c r="T100" i="17" s="1"/>
  <c r="P151" i="15"/>
  <c r="P100" i="15" s="1"/>
  <c r="AU70" i="1" s="1"/>
  <c r="T151" i="14"/>
  <c r="R101" i="13"/>
  <c r="P101" i="11"/>
  <c r="R148" i="9"/>
  <c r="R100" i="9" s="1"/>
  <c r="R101" i="8"/>
  <c r="R100" i="8" s="1"/>
  <c r="T99" i="4"/>
  <c r="T84" i="32"/>
  <c r="T154" i="26"/>
  <c r="P102" i="26"/>
  <c r="P101" i="26" s="1"/>
  <c r="AU81" i="1" s="1"/>
  <c r="P151" i="23"/>
  <c r="R101" i="17"/>
  <c r="R100" i="17" s="1"/>
  <c r="P101" i="12"/>
  <c r="P100" i="12"/>
  <c r="AU67" i="1"/>
  <c r="T148" i="9"/>
  <c r="T101" i="27"/>
  <c r="T100" i="27" s="1"/>
  <c r="R103" i="21"/>
  <c r="R102" i="21" s="1"/>
  <c r="P151" i="18"/>
  <c r="P100" i="18" s="1"/>
  <c r="AU73" i="1" s="1"/>
  <c r="R101" i="12"/>
  <c r="P101" i="7"/>
  <c r="P142" i="2"/>
  <c r="R154" i="26"/>
  <c r="R101" i="26" s="1"/>
  <c r="T151" i="24"/>
  <c r="T151" i="23"/>
  <c r="T158" i="21"/>
  <c r="R101" i="18"/>
  <c r="R100" i="18" s="1"/>
  <c r="T148" i="16"/>
  <c r="T101" i="15"/>
  <c r="P151" i="14"/>
  <c r="P158" i="11"/>
  <c r="T101" i="11"/>
  <c r="T100" i="11"/>
  <c r="T101" i="8"/>
  <c r="T100" i="8" s="1"/>
  <c r="R96" i="32"/>
  <c r="R84" i="32" s="1"/>
  <c r="T102" i="26"/>
  <c r="T101" i="26"/>
  <c r="T151" i="18"/>
  <c r="R151" i="14"/>
  <c r="R151" i="13"/>
  <c r="P101" i="9"/>
  <c r="P100" i="9" s="1"/>
  <c r="AU64" i="1" s="1"/>
  <c r="T142" i="2"/>
  <c r="T99" i="2"/>
  <c r="T98" i="2" s="1"/>
  <c r="T84" i="31"/>
  <c r="T86" i="29"/>
  <c r="T85" i="29" s="1"/>
  <c r="P101" i="27"/>
  <c r="R153" i="25"/>
  <c r="P149" i="17"/>
  <c r="T151" i="15"/>
  <c r="T151" i="13"/>
  <c r="T100" i="13"/>
  <c r="T101" i="12"/>
  <c r="T100" i="12" s="1"/>
  <c r="P142" i="4"/>
  <c r="P142" i="3"/>
  <c r="R84" i="33"/>
  <c r="BK103" i="30"/>
  <c r="J103" i="30" s="1"/>
  <c r="J63" i="30" s="1"/>
  <c r="R151" i="22"/>
  <c r="T100" i="20"/>
  <c r="R158" i="11"/>
  <c r="R100" i="10"/>
  <c r="P100" i="8"/>
  <c r="AU63" i="1"/>
  <c r="P99" i="3"/>
  <c r="P98" i="3"/>
  <c r="AU57" i="1"/>
  <c r="P84" i="33"/>
  <c r="AU88" i="1"/>
  <c r="P149" i="27"/>
  <c r="P103" i="21"/>
  <c r="P102" i="21"/>
  <c r="AU76" i="1" s="1"/>
  <c r="R100" i="20"/>
  <c r="P100" i="17"/>
  <c r="AU72" i="1" s="1"/>
  <c r="T101" i="14"/>
  <c r="T100" i="14" s="1"/>
  <c r="T101" i="10"/>
  <c r="T142" i="4"/>
  <c r="R99" i="4"/>
  <c r="R98" i="4"/>
  <c r="T153" i="25"/>
  <c r="P151" i="24"/>
  <c r="T101" i="18"/>
  <c r="T100" i="18" s="1"/>
  <c r="P101" i="14"/>
  <c r="P100" i="14"/>
  <c r="AU69" i="1" s="1"/>
  <c r="P151" i="10"/>
  <c r="P101" i="10"/>
  <c r="P100" i="10" s="1"/>
  <c r="AU65" i="1" s="1"/>
  <c r="P151" i="7"/>
  <c r="T156" i="6"/>
  <c r="T102" i="6"/>
  <c r="P103" i="6"/>
  <c r="P102" i="6"/>
  <c r="AU61" i="1"/>
  <c r="R96" i="31"/>
  <c r="R84" i="31"/>
  <c r="R149" i="27"/>
  <c r="R151" i="24"/>
  <c r="P151" i="22"/>
  <c r="T103" i="21"/>
  <c r="T102" i="21"/>
  <c r="P148" i="20"/>
  <c r="R151" i="19"/>
  <c r="R100" i="19"/>
  <c r="T101" i="19"/>
  <c r="T100" i="19" s="1"/>
  <c r="R148" i="16"/>
  <c r="P101" i="16"/>
  <c r="P100" i="16"/>
  <c r="AU71" i="1"/>
  <c r="R101" i="15"/>
  <c r="R100" i="15"/>
  <c r="R151" i="12"/>
  <c r="T151" i="10"/>
  <c r="R101" i="5"/>
  <c r="R100" i="5" s="1"/>
  <c r="R99" i="3"/>
  <c r="R98" i="3"/>
  <c r="R142" i="2"/>
  <c r="R98" i="2"/>
  <c r="P99" i="2"/>
  <c r="P98" i="2" s="1"/>
  <c r="AU56" i="1" s="1"/>
  <c r="BK99" i="2"/>
  <c r="J99" i="2"/>
  <c r="J64" i="2"/>
  <c r="BK99" i="4"/>
  <c r="J99" i="4"/>
  <c r="J64" i="4" s="1"/>
  <c r="BK148" i="9"/>
  <c r="J148" i="9"/>
  <c r="J70" i="9" s="1"/>
  <c r="BK101" i="10"/>
  <c r="J101" i="10" s="1"/>
  <c r="J64" i="10" s="1"/>
  <c r="BK101" i="11"/>
  <c r="J101" i="11" s="1"/>
  <c r="J64" i="11" s="1"/>
  <c r="BK151" i="13"/>
  <c r="J151" i="13" s="1"/>
  <c r="J70" i="13" s="1"/>
  <c r="BK101" i="16"/>
  <c r="J101" i="16" s="1"/>
  <c r="J64" i="16" s="1"/>
  <c r="BK101" i="22"/>
  <c r="J101" i="22" s="1"/>
  <c r="J64" i="22" s="1"/>
  <c r="BK151" i="22"/>
  <c r="J151" i="22"/>
  <c r="J70" i="22"/>
  <c r="BK153" i="25"/>
  <c r="J153" i="25"/>
  <c r="J70" i="25" s="1"/>
  <c r="BK101" i="27"/>
  <c r="J101" i="27"/>
  <c r="J64" i="27" s="1"/>
  <c r="BK89" i="28"/>
  <c r="J89" i="28"/>
  <c r="J60" i="28" s="1"/>
  <c r="BK99" i="3"/>
  <c r="J99" i="3" s="1"/>
  <c r="J64" i="3" s="1"/>
  <c r="BK151" i="5"/>
  <c r="J151" i="5" s="1"/>
  <c r="J70" i="5" s="1"/>
  <c r="BK101" i="9"/>
  <c r="J101" i="9" s="1"/>
  <c r="J64" i="9" s="1"/>
  <c r="BK158" i="11"/>
  <c r="J158" i="11" s="1"/>
  <c r="J70" i="11" s="1"/>
  <c r="BK101" i="12"/>
  <c r="J101" i="12"/>
  <c r="J64" i="12"/>
  <c r="BK101" i="13"/>
  <c r="J101" i="13"/>
  <c r="J64" i="13" s="1"/>
  <c r="BK151" i="14"/>
  <c r="J151" i="14"/>
  <c r="J70" i="14" s="1"/>
  <c r="BK101" i="15"/>
  <c r="J101" i="15" s="1"/>
  <c r="J64" i="15" s="1"/>
  <c r="BK101" i="17"/>
  <c r="J101" i="17" s="1"/>
  <c r="J64" i="17" s="1"/>
  <c r="BK151" i="18"/>
  <c r="J151" i="18" s="1"/>
  <c r="J70" i="18" s="1"/>
  <c r="BK148" i="20"/>
  <c r="J148" i="20" s="1"/>
  <c r="J70" i="20" s="1"/>
  <c r="BK101" i="24"/>
  <c r="J101" i="24" s="1"/>
  <c r="J64" i="24" s="1"/>
  <c r="BK151" i="24"/>
  <c r="J151" i="24"/>
  <c r="J70" i="24"/>
  <c r="BK102" i="26"/>
  <c r="J102" i="26"/>
  <c r="J64" i="26" s="1"/>
  <c r="BK154" i="26"/>
  <c r="J154" i="26"/>
  <c r="J70" i="26" s="1"/>
  <c r="BK149" i="27"/>
  <c r="J149" i="27" s="1"/>
  <c r="J70" i="27" s="1"/>
  <c r="BK86" i="30"/>
  <c r="J86" i="30" s="1"/>
  <c r="J60" i="30" s="1"/>
  <c r="BK96" i="31"/>
  <c r="J96" i="31" s="1"/>
  <c r="J62" i="31" s="1"/>
  <c r="BK142" i="2"/>
  <c r="J142" i="2" s="1"/>
  <c r="J70" i="2" s="1"/>
  <c r="BK142" i="4"/>
  <c r="J142" i="4" s="1"/>
  <c r="J70" i="4" s="1"/>
  <c r="BK101" i="5"/>
  <c r="J101" i="5"/>
  <c r="J64" i="5"/>
  <c r="BK156" i="6"/>
  <c r="J156" i="6"/>
  <c r="J70" i="6" s="1"/>
  <c r="BK101" i="7"/>
  <c r="J101" i="7"/>
  <c r="J64" i="7" s="1"/>
  <c r="BK101" i="8"/>
  <c r="J101" i="8" s="1"/>
  <c r="J64" i="8" s="1"/>
  <c r="BK151" i="12"/>
  <c r="J151" i="12" s="1"/>
  <c r="J70" i="12" s="1"/>
  <c r="BK101" i="14"/>
  <c r="J101" i="14" s="1"/>
  <c r="J64" i="14" s="1"/>
  <c r="BK148" i="16"/>
  <c r="J148" i="16" s="1"/>
  <c r="J70" i="16" s="1"/>
  <c r="BK101" i="19"/>
  <c r="J101" i="19" s="1"/>
  <c r="J64" i="19" s="1"/>
  <c r="BK101" i="20"/>
  <c r="J101" i="20"/>
  <c r="J64" i="20"/>
  <c r="BK158" i="21"/>
  <c r="J158" i="21"/>
  <c r="J70" i="21" s="1"/>
  <c r="BK151" i="23"/>
  <c r="J151" i="23"/>
  <c r="J70" i="23" s="1"/>
  <c r="BK101" i="25"/>
  <c r="J101" i="25"/>
  <c r="J64" i="25" s="1"/>
  <c r="BK117" i="28"/>
  <c r="J117" i="28" s="1"/>
  <c r="J66" i="28" s="1"/>
  <c r="BK105" i="29"/>
  <c r="J105" i="29" s="1"/>
  <c r="J63" i="29" s="1"/>
  <c r="BK85" i="32"/>
  <c r="J85" i="32" s="1"/>
  <c r="J60" i="32" s="1"/>
  <c r="BK96" i="32"/>
  <c r="J96" i="32" s="1"/>
  <c r="J62" i="32" s="1"/>
  <c r="BK84" i="33"/>
  <c r="J84" i="33"/>
  <c r="J59" i="33"/>
  <c r="BK142" i="3"/>
  <c r="J142" i="3"/>
  <c r="J70" i="3" s="1"/>
  <c r="BK103" i="6"/>
  <c r="J103" i="6"/>
  <c r="J64" i="6" s="1"/>
  <c r="BK151" i="7"/>
  <c r="J151" i="7" s="1"/>
  <c r="J70" i="7" s="1"/>
  <c r="BK151" i="8"/>
  <c r="J151" i="8" s="1"/>
  <c r="J70" i="8" s="1"/>
  <c r="BK151" i="10"/>
  <c r="J151" i="10" s="1"/>
  <c r="J70" i="10" s="1"/>
  <c r="BK151" i="15"/>
  <c r="J151" i="15" s="1"/>
  <c r="J70" i="15" s="1"/>
  <c r="BK149" i="17"/>
  <c r="J149" i="17" s="1"/>
  <c r="J70" i="17" s="1"/>
  <c r="BK101" i="18"/>
  <c r="J101" i="18"/>
  <c r="J64" i="18"/>
  <c r="BK151" i="19"/>
  <c r="J151" i="19"/>
  <c r="J70" i="19" s="1"/>
  <c r="BK103" i="21"/>
  <c r="J103" i="21"/>
  <c r="J64" i="21" s="1"/>
  <c r="BK101" i="23"/>
  <c r="J101" i="23" s="1"/>
  <c r="J64" i="23" s="1"/>
  <c r="BK84" i="31"/>
  <c r="J84" i="31" s="1"/>
  <c r="J30" i="31" s="1"/>
  <c r="AG86" i="1" s="1"/>
  <c r="J86" i="29"/>
  <c r="J60" i="29"/>
  <c r="F35" i="5"/>
  <c r="AZ60" i="1"/>
  <c r="J35" i="13"/>
  <c r="AV68" i="1" s="1"/>
  <c r="AT68" i="1" s="1"/>
  <c r="F35" i="21"/>
  <c r="AZ76" i="1" s="1"/>
  <c r="F33" i="30"/>
  <c r="AZ85" i="1" s="1"/>
  <c r="BB55" i="1"/>
  <c r="BD55" i="1"/>
  <c r="J35" i="7"/>
  <c r="AV62" i="1"/>
  <c r="AT62" i="1" s="1"/>
  <c r="F35" i="13"/>
  <c r="AZ68" i="1"/>
  <c r="J35" i="19"/>
  <c r="AV74" i="1" s="1"/>
  <c r="AT74" i="1" s="1"/>
  <c r="BD59" i="1"/>
  <c r="J33" i="31"/>
  <c r="AV86" i="1" s="1"/>
  <c r="AT86" i="1" s="1"/>
  <c r="J35" i="10"/>
  <c r="AV65" i="1" s="1"/>
  <c r="AT65" i="1" s="1"/>
  <c r="J35" i="16"/>
  <c r="AV71" i="1" s="1"/>
  <c r="AT71" i="1" s="1"/>
  <c r="F35" i="24"/>
  <c r="AZ79" i="1" s="1"/>
  <c r="J33" i="32"/>
  <c r="AV87" i="1" s="1"/>
  <c r="AT87" i="1" s="1"/>
  <c r="F35" i="6"/>
  <c r="AZ61" i="1" s="1"/>
  <c r="J35" i="12"/>
  <c r="AV67" i="1" s="1"/>
  <c r="AT67" i="1" s="1"/>
  <c r="J35" i="22"/>
  <c r="AV77" i="1" s="1"/>
  <c r="AT77" i="1" s="1"/>
  <c r="J33" i="28"/>
  <c r="AV83" i="1" s="1"/>
  <c r="AT83" i="1" s="1"/>
  <c r="F35" i="2"/>
  <c r="AZ56" i="1" s="1"/>
  <c r="J35" i="11"/>
  <c r="AV66" i="1" s="1"/>
  <c r="AT66" i="1" s="1"/>
  <c r="J35" i="23"/>
  <c r="AV78" i="1" s="1"/>
  <c r="AT78" i="1" s="1"/>
  <c r="F33" i="28"/>
  <c r="AZ83" i="1" s="1"/>
  <c r="J35" i="3"/>
  <c r="AV57" i="1" s="1"/>
  <c r="AT57" i="1" s="1"/>
  <c r="F35" i="25"/>
  <c r="AZ80" i="1" s="1"/>
  <c r="F33" i="29"/>
  <c r="AZ84" i="1" s="1"/>
  <c r="F35" i="4"/>
  <c r="AZ58" i="1"/>
  <c r="F35" i="12"/>
  <c r="AZ67" i="1" s="1"/>
  <c r="F35" i="20"/>
  <c r="AZ75" i="1" s="1"/>
  <c r="J35" i="27"/>
  <c r="AV82" i="1" s="1"/>
  <c r="AT82" i="1" s="1"/>
  <c r="J33" i="30"/>
  <c r="AV85" i="1" s="1"/>
  <c r="AT85" i="1" s="1"/>
  <c r="J35" i="4"/>
  <c r="AV58" i="1" s="1"/>
  <c r="AT58" i="1" s="1"/>
  <c r="J35" i="18"/>
  <c r="AV73" i="1" s="1"/>
  <c r="AT73" i="1" s="1"/>
  <c r="F35" i="26"/>
  <c r="AZ81" i="1" s="1"/>
  <c r="BB59" i="1"/>
  <c r="AX59" i="1" s="1"/>
  <c r="BA55" i="1"/>
  <c r="AW55" i="1" s="1"/>
  <c r="J35" i="9"/>
  <c r="AV64" i="1"/>
  <c r="AT64" i="1" s="1"/>
  <c r="J35" i="17"/>
  <c r="AV72" i="1"/>
  <c r="AT72" i="1" s="1"/>
  <c r="J35" i="25"/>
  <c r="AV80" i="1" s="1"/>
  <c r="AT80" i="1" s="1"/>
  <c r="F33" i="32"/>
  <c r="AZ87" i="1" s="1"/>
  <c r="J35" i="5"/>
  <c r="AV60" i="1"/>
  <c r="AT60" i="1" s="1"/>
  <c r="F35" i="11"/>
  <c r="AZ66" i="1" s="1"/>
  <c r="F35" i="17"/>
  <c r="AZ72" i="1"/>
  <c r="F35" i="23"/>
  <c r="AZ78" i="1" s="1"/>
  <c r="BA59" i="1"/>
  <c r="AW59" i="1" s="1"/>
  <c r="F35" i="3"/>
  <c r="AZ57" i="1" s="1"/>
  <c r="J35" i="6"/>
  <c r="AV61" i="1"/>
  <c r="AT61" i="1" s="1"/>
  <c r="F35" i="18"/>
  <c r="AZ73" i="1"/>
  <c r="J35" i="26"/>
  <c r="AV81" i="1"/>
  <c r="AT81" i="1" s="1"/>
  <c r="F35" i="8"/>
  <c r="AZ63" i="1"/>
  <c r="F35" i="16"/>
  <c r="AZ71" i="1"/>
  <c r="J35" i="24"/>
  <c r="AV79" i="1" s="1"/>
  <c r="AT79" i="1" s="1"/>
  <c r="F33" i="31"/>
  <c r="AZ86" i="1"/>
  <c r="BC55" i="1"/>
  <c r="AY55" i="1" s="1"/>
  <c r="F35" i="7"/>
  <c r="AZ62" i="1"/>
  <c r="F35" i="15"/>
  <c r="AZ70" i="1"/>
  <c r="F35" i="19"/>
  <c r="AZ74" i="1"/>
  <c r="F35" i="27"/>
  <c r="AZ82" i="1" s="1"/>
  <c r="F35" i="9"/>
  <c r="AZ64" i="1"/>
  <c r="J35" i="15"/>
  <c r="AV70" i="1"/>
  <c r="AT70" i="1" s="1"/>
  <c r="J35" i="21"/>
  <c r="AV76" i="1"/>
  <c r="AT76" i="1" s="1"/>
  <c r="BC59" i="1"/>
  <c r="AY59" i="1"/>
  <c r="J33" i="33"/>
  <c r="AV88" i="1"/>
  <c r="AT88" i="1" s="1"/>
  <c r="J35" i="8"/>
  <c r="AV63" i="1"/>
  <c r="AT63" i="1" s="1"/>
  <c r="J35" i="14"/>
  <c r="AV69" i="1"/>
  <c r="AT69" i="1" s="1"/>
  <c r="F35" i="22"/>
  <c r="AZ77" i="1" s="1"/>
  <c r="J35" i="2"/>
  <c r="AV56" i="1"/>
  <c r="AT56" i="1"/>
  <c r="F35" i="10"/>
  <c r="AZ65" i="1"/>
  <c r="F35" i="14"/>
  <c r="AZ69" i="1"/>
  <c r="J35" i="20"/>
  <c r="AV75" i="1" s="1"/>
  <c r="AT75" i="1" s="1"/>
  <c r="J33" i="29"/>
  <c r="AV84" i="1" s="1"/>
  <c r="AT84" i="1" s="1"/>
  <c r="F33" i="33"/>
  <c r="AZ88" i="1"/>
  <c r="T100" i="10" l="1"/>
  <c r="T100" i="15"/>
  <c r="P100" i="7"/>
  <c r="AU62" i="1"/>
  <c r="R100" i="13"/>
  <c r="P100" i="22"/>
  <c r="AU77" i="1"/>
  <c r="R100" i="27"/>
  <c r="P100" i="20"/>
  <c r="AU75" i="1"/>
  <c r="R100" i="24"/>
  <c r="P100" i="5"/>
  <c r="AU60" i="1" s="1"/>
  <c r="T100" i="9"/>
  <c r="R100" i="25"/>
  <c r="P100" i="23"/>
  <c r="AU78" i="1" s="1"/>
  <c r="R100" i="16"/>
  <c r="P98" i="4"/>
  <c r="AU58" i="1"/>
  <c r="T100" i="16"/>
  <c r="P100" i="27"/>
  <c r="AU82" i="1"/>
  <c r="R100" i="12"/>
  <c r="P100" i="11"/>
  <c r="AU66" i="1"/>
  <c r="R100" i="14"/>
  <c r="R100" i="22"/>
  <c r="P100" i="19"/>
  <c r="AU74" i="1"/>
  <c r="T100" i="23"/>
  <c r="T98" i="4"/>
  <c r="P100" i="24"/>
  <c r="AU79" i="1"/>
  <c r="T100" i="24"/>
  <c r="P100" i="25"/>
  <c r="AU80" i="1" s="1"/>
  <c r="R100" i="11"/>
  <c r="T100" i="25"/>
  <c r="BK98" i="4"/>
  <c r="J98" i="4" s="1"/>
  <c r="J63" i="4" s="1"/>
  <c r="BK100" i="5"/>
  <c r="J100" i="5"/>
  <c r="BK85" i="29"/>
  <c r="J85" i="29"/>
  <c r="J59" i="29"/>
  <c r="BK102" i="6"/>
  <c r="J102" i="6" s="1"/>
  <c r="J63" i="6" s="1"/>
  <c r="BK100" i="7"/>
  <c r="J100" i="7"/>
  <c r="J63" i="7" s="1"/>
  <c r="BK100" i="9"/>
  <c r="J100" i="9"/>
  <c r="J63" i="9"/>
  <c r="BK100" i="10"/>
  <c r="J100" i="10"/>
  <c r="BK100" i="12"/>
  <c r="J100" i="12"/>
  <c r="BK100" i="13"/>
  <c r="J100" i="13"/>
  <c r="J63" i="13"/>
  <c r="BK100" i="19"/>
  <c r="J100" i="19" s="1"/>
  <c r="J32" i="19" s="1"/>
  <c r="AG74" i="1" s="1"/>
  <c r="BK100" i="27"/>
  <c r="J100" i="27"/>
  <c r="J63" i="27"/>
  <c r="BK98" i="2"/>
  <c r="J98" i="2"/>
  <c r="J63" i="2"/>
  <c r="BK100" i="11"/>
  <c r="J100" i="11" s="1"/>
  <c r="J63" i="11" s="1"/>
  <c r="BK100" i="18"/>
  <c r="J100" i="18"/>
  <c r="J63" i="18" s="1"/>
  <c r="BK100" i="20"/>
  <c r="J100" i="20"/>
  <c r="J32" i="20" s="1"/>
  <c r="AG75" i="1" s="1"/>
  <c r="BK102" i="21"/>
  <c r="J102" i="21" s="1"/>
  <c r="J63" i="21" s="1"/>
  <c r="BK100" i="24"/>
  <c r="J100" i="24"/>
  <c r="J32" i="24" s="1"/>
  <c r="AG79" i="1" s="1"/>
  <c r="BK85" i="30"/>
  <c r="J85" i="30"/>
  <c r="J30" i="30" s="1"/>
  <c r="AG85" i="1" s="1"/>
  <c r="BK88" i="28"/>
  <c r="J88" i="28"/>
  <c r="J30" i="28" s="1"/>
  <c r="AG83" i="1" s="1"/>
  <c r="BK84" i="32"/>
  <c r="J84" i="32"/>
  <c r="BK100" i="8"/>
  <c r="J100" i="8"/>
  <c r="BK100" i="15"/>
  <c r="J100" i="15"/>
  <c r="J32" i="15" s="1"/>
  <c r="AG70" i="1" s="1"/>
  <c r="BK98" i="3"/>
  <c r="J98" i="3"/>
  <c r="J32" i="3" s="1"/>
  <c r="AG57" i="1" s="1"/>
  <c r="BK100" i="14"/>
  <c r="J100" i="14"/>
  <c r="BK100" i="16"/>
  <c r="J100" i="16"/>
  <c r="J32" i="16" s="1"/>
  <c r="AG71" i="1" s="1"/>
  <c r="BK100" i="17"/>
  <c r="J100" i="17"/>
  <c r="J32" i="17" s="1"/>
  <c r="AG72" i="1" s="1"/>
  <c r="BK100" i="22"/>
  <c r="J100" i="22"/>
  <c r="J63" i="22" s="1"/>
  <c r="BK100" i="23"/>
  <c r="J100" i="23"/>
  <c r="J32" i="23" s="1"/>
  <c r="AG78" i="1" s="1"/>
  <c r="BK100" i="25"/>
  <c r="J100" i="25" s="1"/>
  <c r="J63" i="25" s="1"/>
  <c r="BK101" i="26"/>
  <c r="J101" i="26"/>
  <c r="J63" i="26" s="1"/>
  <c r="AN86" i="1"/>
  <c r="J59" i="31"/>
  <c r="J39" i="31"/>
  <c r="J32" i="8"/>
  <c r="AG63" i="1"/>
  <c r="BA54" i="1"/>
  <c r="W30" i="1"/>
  <c r="J32" i="10"/>
  <c r="AG65" i="1"/>
  <c r="AZ55" i="1"/>
  <c r="AV55" i="1"/>
  <c r="AT55" i="1"/>
  <c r="BC54" i="1"/>
  <c r="AY54" i="1" s="1"/>
  <c r="J30" i="33"/>
  <c r="AG88" i="1" s="1"/>
  <c r="J32" i="5"/>
  <c r="AG60" i="1" s="1"/>
  <c r="BD54" i="1"/>
  <c r="W33" i="1" s="1"/>
  <c r="J30" i="32"/>
  <c r="AG87" i="1" s="1"/>
  <c r="BB54" i="1"/>
  <c r="W31" i="1"/>
  <c r="J32" i="12"/>
  <c r="AG67" i="1" s="1"/>
  <c r="AZ59" i="1"/>
  <c r="AV59" i="1"/>
  <c r="AT59" i="1"/>
  <c r="J32" i="14"/>
  <c r="AG69" i="1"/>
  <c r="AU55" i="1"/>
  <c r="AX55" i="1"/>
  <c r="J41" i="5" l="1"/>
  <c r="J41" i="15"/>
  <c r="J41" i="8"/>
  <c r="J41" i="23"/>
  <c r="J39" i="32"/>
  <c r="J41" i="16"/>
  <c r="J41" i="19"/>
  <c r="J39" i="30"/>
  <c r="J39" i="33"/>
  <c r="J41" i="3"/>
  <c r="J41" i="14"/>
  <c r="J41" i="17"/>
  <c r="J41" i="10"/>
  <c r="J41" i="20"/>
  <c r="J39" i="28"/>
  <c r="J41" i="24"/>
  <c r="J41" i="12"/>
  <c r="J63" i="3"/>
  <c r="J63" i="17"/>
  <c r="J63" i="24"/>
  <c r="J63" i="14"/>
  <c r="J63" i="8"/>
  <c r="J63" i="12"/>
  <c r="J63" i="10"/>
  <c r="J63" i="15"/>
  <c r="J63" i="20"/>
  <c r="J63" i="23"/>
  <c r="J63" i="16"/>
  <c r="J59" i="32"/>
  <c r="J59" i="30"/>
  <c r="J63" i="5"/>
  <c r="J63" i="19"/>
  <c r="J59" i="28"/>
  <c r="AN72" i="1"/>
  <c r="AN78" i="1"/>
  <c r="AN57" i="1"/>
  <c r="AN60" i="1"/>
  <c r="AN70" i="1"/>
  <c r="AN74" i="1"/>
  <c r="AN88" i="1"/>
  <c r="AN63" i="1"/>
  <c r="AN65" i="1"/>
  <c r="AN69" i="1"/>
  <c r="AN71" i="1"/>
  <c r="AN85" i="1"/>
  <c r="AN87" i="1"/>
  <c r="AN67" i="1"/>
  <c r="AN75" i="1"/>
  <c r="AN79" i="1"/>
  <c r="AN83" i="1"/>
  <c r="J32" i="7"/>
  <c r="AG62" i="1"/>
  <c r="AX54" i="1"/>
  <c r="J32" i="11"/>
  <c r="AG66" i="1"/>
  <c r="J32" i="4"/>
  <c r="AG58" i="1" s="1"/>
  <c r="J32" i="27"/>
  <c r="AG82" i="1"/>
  <c r="J32" i="6"/>
  <c r="AG61" i="1"/>
  <c r="J32" i="25"/>
  <c r="AG80" i="1"/>
  <c r="W32" i="1"/>
  <c r="J30" i="29"/>
  <c r="AG84" i="1" s="1"/>
  <c r="AN84" i="1" s="1"/>
  <c r="J32" i="21"/>
  <c r="AG76" i="1"/>
  <c r="AW54" i="1"/>
  <c r="AK30" i="1"/>
  <c r="AZ54" i="1"/>
  <c r="AV54" i="1" s="1"/>
  <c r="AK29" i="1" s="1"/>
  <c r="J32" i="22"/>
  <c r="AG77" i="1"/>
  <c r="J32" i="9"/>
  <c r="AG64" i="1"/>
  <c r="J32" i="18"/>
  <c r="AG73" i="1"/>
  <c r="J32" i="2"/>
  <c r="AG56" i="1" s="1"/>
  <c r="J32" i="26"/>
  <c r="AG81" i="1"/>
  <c r="J32" i="13"/>
  <c r="AG68" i="1"/>
  <c r="AU59" i="1"/>
  <c r="J39" i="29" l="1"/>
  <c r="J41" i="22"/>
  <c r="J41" i="26"/>
  <c r="J41" i="11"/>
  <c r="J41" i="9"/>
  <c r="J41" i="18"/>
  <c r="J41" i="21"/>
  <c r="J41" i="13"/>
  <c r="J41" i="6"/>
  <c r="J41" i="27"/>
  <c r="J41" i="7"/>
  <c r="J41" i="4"/>
  <c r="J41" i="2"/>
  <c r="J41" i="25"/>
  <c r="AN64" i="1"/>
  <c r="AN66" i="1"/>
  <c r="AN68" i="1"/>
  <c r="AN80" i="1"/>
  <c r="AN62" i="1"/>
  <c r="AN76" i="1"/>
  <c r="AN61" i="1"/>
  <c r="AN81" i="1"/>
  <c r="AN82" i="1"/>
  <c r="AN56" i="1"/>
  <c r="AN58" i="1"/>
  <c r="AN73" i="1"/>
  <c r="AN77" i="1"/>
  <c r="AU54" i="1"/>
  <c r="W29" i="1"/>
  <c r="AT54" i="1"/>
  <c r="AG59" i="1"/>
  <c r="AG55" i="1"/>
  <c r="AG54" i="1" s="1"/>
  <c r="AK26" i="1" s="1"/>
  <c r="AK35" i="1" s="1"/>
  <c r="AN55" i="1" l="1"/>
  <c r="AN54" i="1"/>
  <c r="AN59" i="1"/>
</calcChain>
</file>

<file path=xl/sharedStrings.xml><?xml version="1.0" encoding="utf-8"?>
<sst xmlns="http://schemas.openxmlformats.org/spreadsheetml/2006/main" count="40141" uniqueCount="2700">
  <si>
    <t>Export Komplet</t>
  </si>
  <si>
    <t>VZ</t>
  </si>
  <si>
    <t>2.0</t>
  </si>
  <si>
    <t>ZAMOK</t>
  </si>
  <si>
    <t>False</t>
  </si>
  <si>
    <t>{c3b694b5-ff12-4bcf-95c8-b495d66ee241}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</si>
  <si>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</si>
  <si>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</si>
  <si>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</si>
  <si>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</si>
  <si>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</si>
  <si>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</si>
  <si>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</si>
  <si>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</si>
  <si>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NemCL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</si>
  <si>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</si>
  <si>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</si>
  <si>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Výměna stoupaček na Poliklinice</t>
  </si>
  <si>
    <t>KSO:</t>
  </si>
  <si>
    <t/>
  </si>
  <si>
    <t>CC-CZ:</t>
  </si>
  <si>
    <t>Místo:</t>
  </si>
  <si>
    <t>Česká Lípa</t>
  </si>
  <si>
    <t>Datum:</t>
  </si>
  <si>
    <t>9. 7. 2024</t>
  </si>
  <si>
    <t>Zadavatel:</t>
  </si>
  <si>
    <t>IČ:</t>
  </si>
  <si>
    <t>Nemocnice s poliklinikou Česká Lípa a.s.,Purkyňova</t>
  </si>
  <si>
    <t>DIČ:</t>
  </si>
  <si>
    <t>Uchazeč:</t>
  </si>
  <si>
    <t>Vyplň údaj</t>
  </si>
  <si>
    <t>Projektant:</t>
  </si>
  <si>
    <t>STORING spol. s r.o.,Žitavská 727/16, Liberec 3</t>
  </si>
  <si>
    <t>True</t>
  </si>
  <si>
    <t>Zpracovatel:</t>
  </si>
  <si>
    <t>Zuzana Morávková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</si>
  <si>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</si>
  <si>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</si>
  <si>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</si>
  <si>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</si>
  <si>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</si>
  <si>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</si>
  <si>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</si>
  <si>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</si>
  <si>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</si>
  <si>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</si>
  <si>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</si>
  <si>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</si>
  <si>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</si>
  <si>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</si>
  <si>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</si>
  <si>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</si>
  <si>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</si>
  <si>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</si>
  <si>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</si>
  <si>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</si>
  <si>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</si>
  <si>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</si>
  <si>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</si>
  <si>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</si>
  <si>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</si>
  <si>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</si>
  <si>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</si>
  <si>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</si>
  <si>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</si>
  <si>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</si>
  <si>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</si>
  <si>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</si>
  <si>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</si>
  <si>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</si>
  <si>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</si>
  <si>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</si>
  <si>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</si>
  <si>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</si>
  <si>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</si>
  <si>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</si>
  <si>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S1</t>
  </si>
  <si>
    <t>stoupačka ozn.1</t>
  </si>
  <si>
    <t>STA</t>
  </si>
  <si>
    <t>1</t>
  </si>
  <si>
    <t>{1ad5010e-139c-4434-9b1a-4b6bd64edf4d}</t>
  </si>
  <si>
    <t>2</t>
  </si>
  <si>
    <t>/</t>
  </si>
  <si>
    <t>S1-1</t>
  </si>
  <si>
    <t>stoupačka 1 + 1 umyvadlo</t>
  </si>
  <si>
    <t>Soupis</t>
  </si>
  <si>
    <t>{f48ad245-126d-463e-8d18-14af83f95fac}</t>
  </si>
  <si>
    <t>S1-2</t>
  </si>
  <si>
    <t>stoupačka 1 + 2 umyvadla</t>
  </si>
  <si>
    <t>{7f35912a-79df-4c0d-9a43-a2aa7553491b}</t>
  </si>
  <si>
    <t>S1-3</t>
  </si>
  <si>
    <t>stoupačka 1 + 3 umyvadla</t>
  </si>
  <si>
    <t>{4d2461ac-4c46-48de-a116-39374f224181}</t>
  </si>
  <si>
    <t>S2</t>
  </si>
  <si>
    <t>oprava místností  ozn.2</t>
  </si>
  <si>
    <t>{4e86f626-418f-44f5-8310-20cef754e4c8}</t>
  </si>
  <si>
    <t>01</t>
  </si>
  <si>
    <t xml:space="preserve">5.NP 507,505 </t>
  </si>
  <si>
    <t>{18fa4264-3dc7-4fa8-b5d1-60c168247300}</t>
  </si>
  <si>
    <t>02</t>
  </si>
  <si>
    <t>5.NP 527,526,528</t>
  </si>
  <si>
    <t>{fd1ebf7d-f853-4f12-9633-ffc9f683f5bb}</t>
  </si>
  <si>
    <t>03</t>
  </si>
  <si>
    <t>4.NP 407,405</t>
  </si>
  <si>
    <t>{696f5edf-9750-447c-8205-60e71fc72b55}</t>
  </si>
  <si>
    <t>04</t>
  </si>
  <si>
    <t>3.NP 307,305</t>
  </si>
  <si>
    <t>{531ede28-4ae8-469d-bf12-30fd4858040c}</t>
  </si>
  <si>
    <t>05</t>
  </si>
  <si>
    <t>3.NP 333</t>
  </si>
  <si>
    <t>{94eb393f-d7fe-468f-a8d2-e869c8ad4df9}</t>
  </si>
  <si>
    <t>07</t>
  </si>
  <si>
    <t>2.NP 264,265</t>
  </si>
  <si>
    <t>{282b3bcb-780b-4b74-9a83-3e3a10b9d2ac}</t>
  </si>
  <si>
    <t>08</t>
  </si>
  <si>
    <t>2.NP 245,246</t>
  </si>
  <si>
    <t>{3f956743-53e6-40fd-85cd-fd815f63ee26}</t>
  </si>
  <si>
    <t>09</t>
  </si>
  <si>
    <t>2.NP 249,250</t>
  </si>
  <si>
    <t>{54a97de6-a299-4c92-9062-69a650b8d57c}</t>
  </si>
  <si>
    <t>10</t>
  </si>
  <si>
    <t>2.NP 255,256</t>
  </si>
  <si>
    <t>{7d203ffd-0495-4636-b338-d5bcdb878522}</t>
  </si>
  <si>
    <t>11</t>
  </si>
  <si>
    <t>2.NP 206,205</t>
  </si>
  <si>
    <t>{609b5303-0df1-4641-a06d-7627f28b7f12}</t>
  </si>
  <si>
    <t>2.NP 231</t>
  </si>
  <si>
    <t>{f246c9c6-22ba-45b3-b38d-cf5612fe97e4}</t>
  </si>
  <si>
    <t>13</t>
  </si>
  <si>
    <t>2.NP 232</t>
  </si>
  <si>
    <t>{06917898-dc5f-4dbd-b269-a9758d841bba}</t>
  </si>
  <si>
    <t>14</t>
  </si>
  <si>
    <t>2.NP 242</t>
  </si>
  <si>
    <t>{64485b23-12cf-4e5f-97ba-5f326bf235ce}</t>
  </si>
  <si>
    <t>15</t>
  </si>
  <si>
    <t>2.NP 203,241</t>
  </si>
  <si>
    <t>{a98fc88c-f39d-4e63-80b9-b87f5b54362c}</t>
  </si>
  <si>
    <t>16</t>
  </si>
  <si>
    <t>2.NP   239,238</t>
  </si>
  <si>
    <t>{ff969965-6d05-4989-a03d-bbb542821201}</t>
  </si>
  <si>
    <t>17</t>
  </si>
  <si>
    <t>2.NP 216</t>
  </si>
  <si>
    <t>{db42abd6-c9eb-4312-8496-965d688796aa}</t>
  </si>
  <si>
    <t>18</t>
  </si>
  <si>
    <t>1.NP 148,147,149,150</t>
  </si>
  <si>
    <t>{950c4550-a3fd-4bde-b847-42fbd10cfb3d}</t>
  </si>
  <si>
    <t>19</t>
  </si>
  <si>
    <t>1.NP 159,158,160</t>
  </si>
  <si>
    <t>{30288384-416c-4d09-9133-57cfb7e73213}</t>
  </si>
  <si>
    <t>20</t>
  </si>
  <si>
    <t>1.NP 107,105</t>
  </si>
  <si>
    <t>{5b75fb4d-a8c3-4937-9577-81b9e73f859e}</t>
  </si>
  <si>
    <t>1.NP 132</t>
  </si>
  <si>
    <t>{e3334641-bb78-4f8e-bf38-e82bca8b1267}</t>
  </si>
  <si>
    <t>22</t>
  </si>
  <si>
    <t>1.NP 134,133</t>
  </si>
  <si>
    <t>{5ec2dcf3-86c5-41b9-b7ab-8c762fcfc04f}</t>
  </si>
  <si>
    <t>23</t>
  </si>
  <si>
    <t>1.PP 145,144,143</t>
  </si>
  <si>
    <t>{80e3e224-5cd3-42cd-bdb7-c2b8db04d2b2}</t>
  </si>
  <si>
    <t>24</t>
  </si>
  <si>
    <t>1.PP 105,107</t>
  </si>
  <si>
    <t>{2c55ae38-03c5-4766-8248-591e856526a3}</t>
  </si>
  <si>
    <t>S3</t>
  </si>
  <si>
    <t>stoupačka ozn. 3</t>
  </si>
  <si>
    <t>{5ce56892-df86-4400-8815-6bcdefabe573}</t>
  </si>
  <si>
    <t>S4</t>
  </si>
  <si>
    <t>Vodovod 2.PP-2.NP</t>
  </si>
  <si>
    <t>{bb620056-d2ca-4907-ba5d-debecffae259}</t>
  </si>
  <si>
    <t>S5</t>
  </si>
  <si>
    <t>Vodovod 3.NP-8.NP</t>
  </si>
  <si>
    <t>{8c64207d-7939-4b46-9765-401c4c2e859a}</t>
  </si>
  <si>
    <t>S6</t>
  </si>
  <si>
    <t>Kanalizace 2.PP-2.NP</t>
  </si>
  <si>
    <t>{01e8db3e-dfde-4285-8bf5-ce5dc2b951df}</t>
  </si>
  <si>
    <t>S7</t>
  </si>
  <si>
    <t>Kanalizace 3.NP-8.NP</t>
  </si>
  <si>
    <t>{6d55e1cd-87f7-4081-a744-97df080039c7}</t>
  </si>
  <si>
    <t>VORN</t>
  </si>
  <si>
    <t xml:space="preserve"> Vedlejší a ostatní rozpočtové náklady</t>
  </si>
  <si>
    <t>{9107a6a6-630b-45a6-b664-23250a65ad4d}</t>
  </si>
  <si>
    <t>KRYCÍ LIST SOUPISU PRACÍ</t>
  </si>
  <si>
    <t>Objekt:</t>
  </si>
  <si>
    <t>S1 - stoupačka ozn.1</t>
  </si>
  <si>
    <t>Soupis:</t>
  </si>
  <si>
    <t>S1-1 - stoupačka 1 + 1 umyvadlo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</si>
  <si>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</si>
  <si>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</si>
  <si>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</si>
  <si>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</si>
  <si>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</si>
  <si>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</si>
  <si>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</si>
  <si>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</si>
  <si>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</si>
  <si>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</si>
  <si>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</si>
  <si>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</si>
  <si>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</si>
  <si>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</si>
  <si>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781 - Dokončovací práce - obklady</t>
  </si>
  <si>
    <t xml:space="preserve">    784 - Dokončovací práce - malby a tapety</t>
  </si>
  <si>
    <t xml:space="preserve">    999 - Celkový počet stoupaček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</si>
  <si>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</si>
  <si>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</si>
  <si>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</si>
  <si>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</si>
  <si>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</si>
  <si>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</si>
  <si>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</si>
  <si>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</si>
  <si>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</si>
  <si>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</si>
  <si>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</si>
  <si>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</si>
  <si>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</si>
  <si>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</si>
  <si>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</si>
  <si>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</si>
  <si>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</si>
  <si>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</si>
  <si>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</si>
  <si>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342272215</t>
  </si>
  <si>
    <t>Příčky z pórobetonových tvárnic hladkých na tenké maltové lože objemová hmotnost do 500 kg/m3, tloušťka příčky 75 mm</t>
  </si>
  <si>
    <t>m2</t>
  </si>
  <si>
    <t>CS ÚRS 2024 02</t>
  </si>
  <si>
    <t>4</t>
  </si>
  <si>
    <t>-213530806</t>
  </si>
  <si>
    <t>Online PSC</t>
  </si>
  <si>
    <t>https://podminky.urs.cz/item/CS_URS_2024_02/342272215</t>
  </si>
  <si>
    <t>VV</t>
  </si>
  <si>
    <t>"1"   (1,10+0,30)*3,20</t>
  </si>
  <si>
    <t>342291131</t>
  </si>
  <si>
    <t>Ukotvení příček plochými kotvami, do konstrukce betonové</t>
  </si>
  <si>
    <t>m</t>
  </si>
  <si>
    <t>503307113</t>
  </si>
  <si>
    <t>https://podminky.urs.cz/item/CS_URS_2024_02/342291131</t>
  </si>
  <si>
    <t>"1"    3,20</t>
  </si>
  <si>
    <t>6</t>
  </si>
  <si>
    <t>Úpravy povrchů, podlahy a osazování výplní</t>
  </si>
  <si>
    <t>612135101</t>
  </si>
  <si>
    <t>Hrubá výplň rýh maltou jakékoli šířky rýhy ve stěnách</t>
  </si>
  <si>
    <t>1752810597</t>
  </si>
  <si>
    <t>https://podminky.urs.cz/item/CS_URS_2024_02/612135101</t>
  </si>
  <si>
    <t>"odpad"   1,50*0,15</t>
  </si>
  <si>
    <t>"přívod"   1,50*0,20</t>
  </si>
  <si>
    <t>Součet</t>
  </si>
  <si>
    <t>612325225</t>
  </si>
  <si>
    <t>Vápenocementová omítka jednotlivých malých ploch štuková dvouvrstvá na stěnách, plochy jednotlivě přes 1,0 do 4 m2</t>
  </si>
  <si>
    <t>kus</t>
  </si>
  <si>
    <t>-757190584</t>
  </si>
  <si>
    <t>https://podminky.urs.cz/item/CS_URS_2024_02/612325225</t>
  </si>
  <si>
    <t>5</t>
  </si>
  <si>
    <t>612335215</t>
  </si>
  <si>
    <t>Cementová omítka jednotlivých malých ploch hladká na stěnách, plochy jednotlivě přes 1 do 4 m2</t>
  </si>
  <si>
    <t>-1284067654</t>
  </si>
  <si>
    <t>https://podminky.urs.cz/item/CS_URS_2024_02/612335215</t>
  </si>
  <si>
    <t>9</t>
  </si>
  <si>
    <t>Ostatní konstrukce a práce, bourání</t>
  </si>
  <si>
    <t>962031011</t>
  </si>
  <si>
    <t>Bourání příček nebo přizdívek z cihel děrovaných, tl. do 100 mm</t>
  </si>
  <si>
    <t>-859908024</t>
  </si>
  <si>
    <t>https://podminky.urs.cz/item/CS_URS_2024_02/962031011</t>
  </si>
  <si>
    <t>7</t>
  </si>
  <si>
    <t>969041111</t>
  </si>
  <si>
    <t>Vybourání vnitřního potrubí včetně vysekání drážky plastového do DN 50</t>
  </si>
  <si>
    <t>-366820110</t>
  </si>
  <si>
    <t>https://podminky.urs.cz/item/CS_URS_2024_02/969041111</t>
  </si>
  <si>
    <t>"odpad - umyvadlo"    2,00</t>
  </si>
  <si>
    <t>"přívod k baterii"          3,00</t>
  </si>
  <si>
    <t>8</t>
  </si>
  <si>
    <t>978059541</t>
  </si>
  <si>
    <t>Odsekání obkladů stěn včetně otlučení podkladní omítky až na zdivo z obkládaček vnitřních, z jakýchkoliv materiálů, plochy přes 1 m2</t>
  </si>
  <si>
    <t>930154161</t>
  </si>
  <si>
    <t>https://podminky.urs.cz/item/CS_URS_2024_02/978059541</t>
  </si>
  <si>
    <t>988-01</t>
  </si>
  <si>
    <t xml:space="preserve">D + M Revizní dvířka EI 30 400x400mm osazených do zdiva </t>
  </si>
  <si>
    <t>979593143</t>
  </si>
  <si>
    <t>997</t>
  </si>
  <si>
    <t>Přesun sutě</t>
  </si>
  <si>
    <t>997013217</t>
  </si>
  <si>
    <t>Vnitrostaveništní doprava suti a vybouraných hmot vodorovně do 50 m s naložením ručně pro budovy a haly výšky přes 21 do 24 m</t>
  </si>
  <si>
    <t>t</t>
  </si>
  <si>
    <t>628499826</t>
  </si>
  <si>
    <t>https://podminky.urs.cz/item/CS_URS_2024_02/997013217</t>
  </si>
  <si>
    <t>997013501</t>
  </si>
  <si>
    <t>Odvoz suti a vybouraných hmot na skládku nebo meziskládku se složením, na vzdálenost do 1 km</t>
  </si>
  <si>
    <t>927880649</t>
  </si>
  <si>
    <t>https://podminky.urs.cz/item/CS_URS_2024_02/997013501</t>
  </si>
  <si>
    <t>997013509</t>
  </si>
  <si>
    <t>Odvoz suti a vybouraných hmot na skládku nebo meziskládku se složením, na vzdálenost Příplatek k ceně za každý další započatý 1 km přes 1 km</t>
  </si>
  <si>
    <t>-598155413</t>
  </si>
  <si>
    <t>https://podminky.urs.cz/item/CS_URS_2024_02/997013509</t>
  </si>
  <si>
    <t xml:space="preserve">   0,596*19</t>
  </si>
  <si>
    <t>997013631</t>
  </si>
  <si>
    <t>Poplatek za uložení stavebního odpadu na skládce (skládkovné) směsného stavebního a demoličního zatříděného do Katalogu odpadů pod kódem 17 09 04</t>
  </si>
  <si>
    <t>-1022697859</t>
  </si>
  <si>
    <t>https://podminky.urs.cz/item/CS_URS_2024_02/997013631</t>
  </si>
  <si>
    <t>998</t>
  </si>
  <si>
    <t>Přesun hmot</t>
  </si>
  <si>
    <t>998011010</t>
  </si>
  <si>
    <t>Přesun hmot pro budovy občanské výstavby, bydlení, výrobu a služby s nosnou svislou konstrukcí zděnou z cihel, tvárnic nebo kamene vodorovná dopravní vzdálenost do 100 m s omezením mechanizace pro budovy výšky přes 12 do 24 m</t>
  </si>
  <si>
    <t>1802842147</t>
  </si>
  <si>
    <t>https://podminky.urs.cz/item/CS_URS_2024_02/998011010</t>
  </si>
  <si>
    <t>PSV</t>
  </si>
  <si>
    <t>Práce a dodávky PSV</t>
  </si>
  <si>
    <t>721</t>
  </si>
  <si>
    <t>Zdravotechnika - vnitřní kanalizace</t>
  </si>
  <si>
    <t>721173723</t>
  </si>
  <si>
    <t>Potrubí z trub polyetylenových svařované připojovací DN 50</t>
  </si>
  <si>
    <t>647354033</t>
  </si>
  <si>
    <t>https://podminky.urs.cz/item/CS_URS_2024_02/721173723</t>
  </si>
  <si>
    <t>721220801</t>
  </si>
  <si>
    <t>Demontáž zápachových uzávěrek do DN 70</t>
  </si>
  <si>
    <t>1761654462</t>
  </si>
  <si>
    <t>https://podminky.urs.cz/item/CS_URS_2024_02/721220801</t>
  </si>
  <si>
    <t>998721123</t>
  </si>
  <si>
    <t>Přesun hmot pro vnitřní kanalizaci stanovený z hmotnosti přesunovaného materiálu vodorovná dopravní vzdálenost do 50 m ruční (bez užití mechanizace) v objektech výšky přes 12 do 24 m</t>
  </si>
  <si>
    <t>-834746956</t>
  </si>
  <si>
    <t>https://podminky.urs.cz/item/CS_URS_2024_02/998721123</t>
  </si>
  <si>
    <t>722</t>
  </si>
  <si>
    <t>Zdravotechnika - vnitřní vodovod</t>
  </si>
  <si>
    <t>722176112-P</t>
  </si>
  <si>
    <t>Potrubí plastové spojované do 20 mm včetně ochrany pásy</t>
  </si>
  <si>
    <t>1045107547</t>
  </si>
  <si>
    <t>722220861</t>
  </si>
  <si>
    <t>Demontáž armatur závitových se dvěma závity do G 3/4</t>
  </si>
  <si>
    <t>-585279007</t>
  </si>
  <si>
    <t>https://podminky.urs.cz/item/CS_URS_2024_02/722220861</t>
  </si>
  <si>
    <t>722290234</t>
  </si>
  <si>
    <t>Zkoušky, proplach a desinfekce vodovodního potrubí proplach a desinfekce vodovodního potrubí do DN 80</t>
  </si>
  <si>
    <t>-888299472</t>
  </si>
  <si>
    <t>https://podminky.urs.cz/item/CS_URS_2024_02/722290234</t>
  </si>
  <si>
    <t>722290249</t>
  </si>
  <si>
    <t>Zkoušky, proplach a desinfekce vodovodního potrubí zkoušky těsnosti vodovodního potrubí plastového přes DN 40 do DN 90</t>
  </si>
  <si>
    <t>-1819006295</t>
  </si>
  <si>
    <t>https://podminky.urs.cz/item/CS_URS_2024_02/722290249</t>
  </si>
  <si>
    <t>998722123</t>
  </si>
  <si>
    <t>Přesun hmot pro vnitřní vodovod stanovený z hmotnosti přesunovaného materiálu vodorovná dopravní vzdálenost do 50 m ruční (bez užití mechanizace) v objektech výšky přes 12 do 24 m</t>
  </si>
  <si>
    <t>-2139347265</t>
  </si>
  <si>
    <t>https://podminky.urs.cz/item/CS_URS_2024_02/998722123</t>
  </si>
  <si>
    <t>725</t>
  </si>
  <si>
    <t>Zdravotechnika - zařizovací předměty</t>
  </si>
  <si>
    <t>725210821</t>
  </si>
  <si>
    <t>Demontáž umyvadel bez výtokových armatur umyvadel</t>
  </si>
  <si>
    <t>soubor</t>
  </si>
  <si>
    <t>197140232</t>
  </si>
  <si>
    <t>https://podminky.urs.cz/item/CS_URS_2024_02/725210821</t>
  </si>
  <si>
    <t>725211601</t>
  </si>
  <si>
    <t>Umyvadla keramická bílá bez výtokových armatur připevněná na stěnu šrouby bez sloupu nebo krytu na sifon, šířka umyvadla 500 mm</t>
  </si>
  <si>
    <t>-1914383169</t>
  </si>
  <si>
    <t>https://podminky.urs.cz/item/CS_URS_2024_02/725211601</t>
  </si>
  <si>
    <t>25</t>
  </si>
  <si>
    <t>725822631</t>
  </si>
  <si>
    <t>Baterie umyvadlové stojánkové klasické bez výpusti s otáčivým ústím 150 mm</t>
  </si>
  <si>
    <t>-799928960</t>
  </si>
  <si>
    <t>https://podminky.urs.cz/item/CS_URS_2024_02/725822631</t>
  </si>
  <si>
    <t>26</t>
  </si>
  <si>
    <t>725861101</t>
  </si>
  <si>
    <t>Zápachové uzávěrky zařizovacích předmětů pro umyvadla DN 32</t>
  </si>
  <si>
    <t>-141919238</t>
  </si>
  <si>
    <t>https://podminky.urs.cz/item/CS_URS_2024_02/725861101</t>
  </si>
  <si>
    <t>27</t>
  </si>
  <si>
    <t>998725123</t>
  </si>
  <si>
    <t>Přesun hmot pro zařizovací předměty stanovený z hmotnosti přesunovaného materiálu vodorovná dopravní vzdálenost do 50 m ruční (bez užití mechanizace) v objektech výšky přes 12 do 24 m</t>
  </si>
  <si>
    <t>-208626594</t>
  </si>
  <si>
    <t>https://podminky.urs.cz/item/CS_URS_2024_02/998725123</t>
  </si>
  <si>
    <t>781</t>
  </si>
  <si>
    <t>Dokončovací práce - obklady</t>
  </si>
  <si>
    <t>28</t>
  </si>
  <si>
    <t>781121011</t>
  </si>
  <si>
    <t>Příprava podkladu před provedením obkladu nátěr penetrační na stěnu</t>
  </si>
  <si>
    <t>-1745497992</t>
  </si>
  <si>
    <t>https://podminky.urs.cz/item/CS_URS_2024_02/781121011</t>
  </si>
  <si>
    <t>29</t>
  </si>
  <si>
    <t>781472219</t>
  </si>
  <si>
    <t>Montáž keramických obkladů stěn lepených cementovým flexibilním lepidlem hladkých přes 22 do 25 ks/m2</t>
  </si>
  <si>
    <t>1614701254</t>
  </si>
  <si>
    <t>https://podminky.urs.cz/item/CS_URS_2024_02/781472219</t>
  </si>
  <si>
    <t>30</t>
  </si>
  <si>
    <t>M</t>
  </si>
  <si>
    <t>59761704</t>
  </si>
  <si>
    <t>obklad keramický nemrazuvzdorný povrch hladký/lesklý tl do 10mm přes 22 do 25ks/m2</t>
  </si>
  <si>
    <t>32</t>
  </si>
  <si>
    <t>1008944394</t>
  </si>
  <si>
    <t>3*1,1 'Přepočtené koeficientem množství</t>
  </si>
  <si>
    <t>31</t>
  </si>
  <si>
    <t>781492211</t>
  </si>
  <si>
    <t>Obklad - dokončující práce montáž profilu lepeného flexibilním cementovým lepidlem rohového</t>
  </si>
  <si>
    <t>-1100309506</t>
  </si>
  <si>
    <t>https://podminky.urs.cz/item/CS_URS_2024_02/781492211</t>
  </si>
  <si>
    <t>28342001</t>
  </si>
  <si>
    <t>lišta ukončovací z PVC 8mm</t>
  </si>
  <si>
    <t>1688770735</t>
  </si>
  <si>
    <t>3*1,05 'Přepočtené koeficientem množství</t>
  </si>
  <si>
    <t>33</t>
  </si>
  <si>
    <t>998781123</t>
  </si>
  <si>
    <t>Přesun hmot pro obklady keramické stanovený z hmotnosti přesunovaného materiálu vodorovná dopravní vzdálenost do 50 m ruční (bez užití mechanizace) v objektech výšky přes 12 do 24 m</t>
  </si>
  <si>
    <t>-1395155001</t>
  </si>
  <si>
    <t>https://podminky.urs.cz/item/CS_URS_2024_02/998781123</t>
  </si>
  <si>
    <t>784</t>
  </si>
  <si>
    <t>Dokončovací práce - malby a tapety</t>
  </si>
  <si>
    <t>34</t>
  </si>
  <si>
    <t>784181101</t>
  </si>
  <si>
    <t>Penetrace podkladu jednonásobná základní akrylátová bezbarvá v místnostech výšky do 3,80 m</t>
  </si>
  <si>
    <t>907619311</t>
  </si>
  <si>
    <t>https://podminky.urs.cz/item/CS_URS_2024_02/784181101</t>
  </si>
  <si>
    <t>35</t>
  </si>
  <si>
    <t>784221101</t>
  </si>
  <si>
    <t>Malby z malířských směsí otěruvzdorných za sucha dvojnásobné, bílé za sucha otěruvzdorné dobře v místnostech výšky do 3,80 m</t>
  </si>
  <si>
    <t>-1349109015</t>
  </si>
  <si>
    <t>https://podminky.urs.cz/item/CS_URS_2024_02/784221101</t>
  </si>
  <si>
    <t>999</t>
  </si>
  <si>
    <t>Celkový počet stoupaček</t>
  </si>
  <si>
    <t>36</t>
  </si>
  <si>
    <t>999-11</t>
  </si>
  <si>
    <t>Celkový počet stoupaček dle rozpisu pol. č. 1-33</t>
  </si>
  <si>
    <t>-1368843051</t>
  </si>
  <si>
    <t>"2.PP   " 12</t>
  </si>
  <si>
    <t>"1.PP"  22</t>
  </si>
  <si>
    <t>"1.NP"   21</t>
  </si>
  <si>
    <t>"2.NP  "   12</t>
  </si>
  <si>
    <t>"3.NP "   11</t>
  </si>
  <si>
    <t>"4.NP"   11</t>
  </si>
  <si>
    <t>"5.NP  "   8</t>
  </si>
  <si>
    <t>"6.NP"   1</t>
  </si>
  <si>
    <t>"7.NP"   0</t>
  </si>
  <si>
    <t>"8.NP "   1</t>
  </si>
  <si>
    <t>Mezisoučet</t>
  </si>
  <si>
    <t>"odpočet výpočtové položky"   -1</t>
  </si>
  <si>
    <t>S1-2 - stoupačka 1 + 2 umyvadla</t>
  </si>
  <si>
    <t>1595559327</t>
  </si>
  <si>
    <t>-1370440409</t>
  </si>
  <si>
    <t>37600391</t>
  </si>
  <si>
    <t>-333145165</t>
  </si>
  <si>
    <t>-313053121</t>
  </si>
  <si>
    <t>-358421297</t>
  </si>
  <si>
    <t>659149439</t>
  </si>
  <si>
    <t>1326888723</t>
  </si>
  <si>
    <t>910372514</t>
  </si>
  <si>
    <t>-32847554</t>
  </si>
  <si>
    <t>-717435846</t>
  </si>
  <si>
    <t>1892237589</t>
  </si>
  <si>
    <t xml:space="preserve">   0,824*19</t>
  </si>
  <si>
    <t>-1300418042</t>
  </si>
  <si>
    <t>660945408</t>
  </si>
  <si>
    <t>1903172092</t>
  </si>
  <si>
    <t>-1815665288</t>
  </si>
  <si>
    <t>-1133333448</t>
  </si>
  <si>
    <t>-372977803</t>
  </si>
  <si>
    <t>-1568729794</t>
  </si>
  <si>
    <t>-769390502</t>
  </si>
  <si>
    <t>876916111</t>
  </si>
  <si>
    <t>-206263706</t>
  </si>
  <si>
    <t>910315483</t>
  </si>
  <si>
    <t>-1146090354</t>
  </si>
  <si>
    <t>-406821575</t>
  </si>
  <si>
    <t>-282085857</t>
  </si>
  <si>
    <t>-406243268</t>
  </si>
  <si>
    <t>-1607976826</t>
  </si>
  <si>
    <t>-843415286</t>
  </si>
  <si>
    <t>-298109656</t>
  </si>
  <si>
    <t>6*1,1 'Přepočtené koeficientem množství</t>
  </si>
  <si>
    <t>720719270</t>
  </si>
  <si>
    <t>-2079555220</t>
  </si>
  <si>
    <t>6*1,05 'Přepočtené koeficientem množství</t>
  </si>
  <si>
    <t>716773588</t>
  </si>
  <si>
    <t>1666320859</t>
  </si>
  <si>
    <t>-941004518</t>
  </si>
  <si>
    <t>999-12</t>
  </si>
  <si>
    <t>Celkový počet stoupaček ozn. 1 s 2 umyvadly</t>
  </si>
  <si>
    <t>-1585167116</t>
  </si>
  <si>
    <t>"2.PP   " 0</t>
  </si>
  <si>
    <t>"1.PP"  3</t>
  </si>
  <si>
    <t>"1.NP"   9</t>
  </si>
  <si>
    <t>"2.NP  "  6</t>
  </si>
  <si>
    <t>"3.NP "   8</t>
  </si>
  <si>
    <t>"4.NP"   3</t>
  </si>
  <si>
    <t>"5.NP  "  1</t>
  </si>
  <si>
    <t>"6.NP"   0</t>
  </si>
  <si>
    <t>"8.NP "  0</t>
  </si>
  <si>
    <t>S1-3 - stoupačka 1 + 3 umyvadla</t>
  </si>
  <si>
    <t>-749274468</t>
  </si>
  <si>
    <t>-1346011014</t>
  </si>
  <si>
    <t xml:space="preserve">   1,051*19</t>
  </si>
  <si>
    <t>9*1,1 'Přepočtené koeficientem množství</t>
  </si>
  <si>
    <t>9*1,05 'Přepočtené koeficientem množství</t>
  </si>
  <si>
    <t>999-13</t>
  </si>
  <si>
    <t>Celkový počet stoupaček ozn. 1 s 3 umyvadly</t>
  </si>
  <si>
    <t>"1.PP"  1</t>
  </si>
  <si>
    <t>"1.NP"  0</t>
  </si>
  <si>
    <t>"2.NP  "  2</t>
  </si>
  <si>
    <t>"3.NP "  0</t>
  </si>
  <si>
    <t>"4.NP"   0</t>
  </si>
  <si>
    <t>S2 - oprava místností  ozn.2</t>
  </si>
  <si>
    <t xml:space="preserve">01 - 5.NP 507,505 </t>
  </si>
  <si>
    <t xml:space="preserve">    720 - Vodoinstalace</t>
  </si>
  <si>
    <t xml:space="preserve">    741 - Elektroinstalace - silnoproud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</si>
  <si>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</si>
  <si>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</si>
  <si>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</si>
  <si>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</si>
  <si>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783 - Dokončovací práce - nátěry</t>
  </si>
  <si>
    <t>1168472244</t>
  </si>
  <si>
    <t>1772437797</t>
  </si>
  <si>
    <t>1394741110</t>
  </si>
  <si>
    <t>12,00*0,20</t>
  </si>
  <si>
    <t>612331121</t>
  </si>
  <si>
    <t>Omítka cementová vnitřních ploch nanášená ručně jednovrstvá, tloušťky do 10 mm hladká svislých konstrukcí stěn</t>
  </si>
  <si>
    <t>-1305643513</t>
  </si>
  <si>
    <t>https://podminky.urs.cz/item/CS_URS_2024_02/612331121</t>
  </si>
  <si>
    <t>631311121</t>
  </si>
  <si>
    <t>Doplnění dosavadních mazanin prostým betonem s dodáním hmot, bez potěru, plochy jednotlivě do 1 m2 a tl. do 80 mm</t>
  </si>
  <si>
    <t>m3</t>
  </si>
  <si>
    <t>-979465252</t>
  </si>
  <si>
    <t>https://podminky.urs.cz/item/CS_URS_2024_02/631311121</t>
  </si>
  <si>
    <t>952901111</t>
  </si>
  <si>
    <t>Vyčištění budov nebo objektů před předáním do užívání budov bytové nebo občanské výstavby, světlé výšky podlaží do 4 m</t>
  </si>
  <si>
    <t>355919003</t>
  </si>
  <si>
    <t>https://podminky.urs.cz/item/CS_URS_2024_02/952901111</t>
  </si>
  <si>
    <t>1431690495</t>
  </si>
  <si>
    <t>965042121</t>
  </si>
  <si>
    <t>Bourání mazanin betonových nebo z litého asfaltu tl. do 100 mm, plochy do 1 m2</t>
  </si>
  <si>
    <t>-1650081009</t>
  </si>
  <si>
    <t>https://podminky.urs.cz/item/CS_URS_2024_02/965042121</t>
  </si>
  <si>
    <t>1,00*0,50*0,15*3</t>
  </si>
  <si>
    <t>978013191</t>
  </si>
  <si>
    <t>Otlučení vápenných nebo vápenocementových omítek vnitřních ploch stěn s vyškrabáním spar, s očištěním zdiva, v rozsahu přes 50 do 100 %</t>
  </si>
  <si>
    <t>-1784488878</t>
  </si>
  <si>
    <t>https://podminky.urs.cz/item/CS_URS_2024_02/978013191</t>
  </si>
  <si>
    <t>(1,00+1,20)*2*0,60*3  +(1,30+1,20)*2*0,60</t>
  </si>
  <si>
    <t>(2,81+1,41)*2*0,60     +(1,94+1,41)*2*0,60</t>
  </si>
  <si>
    <t>-1457220366</t>
  </si>
  <si>
    <t>(1,00+1,20)*2*2,00*3  +(1,30+1,20)*2*2,00</t>
  </si>
  <si>
    <t>(2,81+1,41)*2*2,00     +(1,94+1,41)*2*2,00</t>
  </si>
  <si>
    <t>-0,60*1,97*6</t>
  </si>
  <si>
    <t>-689832100</t>
  </si>
  <si>
    <t>997013155</t>
  </si>
  <si>
    <t>Vnitrostaveništní doprava suti a vybouraných hmot vodorovně do 50 m s naložením s omezením mechanizace pro budovy a haly výšky přes 15 do 18 m</t>
  </si>
  <si>
    <t>-1405264903</t>
  </si>
  <si>
    <t>https://podminky.urs.cz/item/CS_URS_2024_02/997013155</t>
  </si>
  <si>
    <t>82057484</t>
  </si>
  <si>
    <t>248180307</t>
  </si>
  <si>
    <t>6,832*19</t>
  </si>
  <si>
    <t>215470647</t>
  </si>
  <si>
    <t>-1232011612</t>
  </si>
  <si>
    <t>720</t>
  </si>
  <si>
    <t>Vodoinstalace</t>
  </si>
  <si>
    <t>720-01</t>
  </si>
  <si>
    <t>Demontáže vedení vodoinstalace</t>
  </si>
  <si>
    <t>-186638022</t>
  </si>
  <si>
    <t>720-02</t>
  </si>
  <si>
    <t>Úprava vedení pro napojení kanalizace</t>
  </si>
  <si>
    <t>1165543313</t>
  </si>
  <si>
    <t>720-03</t>
  </si>
  <si>
    <t>WC závěsné včetně instalačního modulu a příslušenství</t>
  </si>
  <si>
    <t>-1343264214</t>
  </si>
  <si>
    <t>720-04</t>
  </si>
  <si>
    <t>Pisoár s elektronickým splachovačem</t>
  </si>
  <si>
    <t>1367318351</t>
  </si>
  <si>
    <t>720-05</t>
  </si>
  <si>
    <t>Umyvadlo</t>
  </si>
  <si>
    <t>-1014081397</t>
  </si>
  <si>
    <t>720-06</t>
  </si>
  <si>
    <t>Baterie</t>
  </si>
  <si>
    <t>2023915442</t>
  </si>
  <si>
    <t>720-07</t>
  </si>
  <si>
    <t>Kanalizace a odpady - vedení materiál</t>
  </si>
  <si>
    <t>783510137</t>
  </si>
  <si>
    <t>741</t>
  </si>
  <si>
    <t>Elektroinstalace - silnoproud</t>
  </si>
  <si>
    <t>741-01</t>
  </si>
  <si>
    <t>Napojení na stávající vedení a úprava</t>
  </si>
  <si>
    <t>-1730799771</t>
  </si>
  <si>
    <t>741-02</t>
  </si>
  <si>
    <t>Osvětlení 60x60</t>
  </si>
  <si>
    <t>-725676289</t>
  </si>
  <si>
    <t>741-03</t>
  </si>
  <si>
    <t>Zásuvky a vypínače</t>
  </si>
  <si>
    <t>-15723105</t>
  </si>
  <si>
    <t>763</t>
  </si>
  <si>
    <t>Konstrukce suché výstavby</t>
  </si>
  <si>
    <t>763121422</t>
  </si>
  <si>
    <t>Stěna předsazená ze sádrokartonových desek s nosnou konstrukcí z ocelových profilů CW, UW jednoduše opláštěná deskou impregnovanou H2 tl. 12,5 mm bez izolace, EI 15, stěna tl. 62,5 mm, profil 50</t>
  </si>
  <si>
    <t>1405648548</t>
  </si>
  <si>
    <t>https://podminky.urs.cz/item/CS_URS_2024_02/763121422</t>
  </si>
  <si>
    <t>763121714</t>
  </si>
  <si>
    <t>Stěna předsazená ze sádrokartonových desek ostatní konstrukce a práce na předsazených stěnách ze sádrokartonových desek základní penetrační nátěr</t>
  </si>
  <si>
    <t>819271825</t>
  </si>
  <si>
    <t>https://podminky.urs.cz/item/CS_URS_2024_02/763121714</t>
  </si>
  <si>
    <t>763135101</t>
  </si>
  <si>
    <t>Montáž sádrokartonového podhledu kazetového demontovatelného včetně zavěšené nosné konstrukce velikosti kazet 600x600 mm viditelné</t>
  </si>
  <si>
    <t>1770763218</t>
  </si>
  <si>
    <t>https://podminky.urs.cz/item/CS_URS_2024_02/763135101</t>
  </si>
  <si>
    <t>59030570</t>
  </si>
  <si>
    <t>podhled kazetový bez děrování viditelný rastr tl 10mm 600x600mm</t>
  </si>
  <si>
    <t>869930430</t>
  </si>
  <si>
    <t>11,55*1,05 'Přepočtené koeficientem množství</t>
  </si>
  <si>
    <t>998763333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</si>
  <si>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přes 12 do 24 m</t>
  </si>
  <si>
    <t>1589649227</t>
  </si>
  <si>
    <t>https://podminky.urs.cz/item/CS_URS_2024_02/998763333</t>
  </si>
  <si>
    <t>766</t>
  </si>
  <si>
    <t>Konstrukce truhlářské</t>
  </si>
  <si>
    <t>766660001</t>
  </si>
  <si>
    <t>Montáž dveřních křídel dřevěných nebo plastových otevíravých do ocelové zárubně povrchově upravených jednokřídlových, šířky do 800 mm</t>
  </si>
  <si>
    <t>-1988540545</t>
  </si>
  <si>
    <t>https://podminky.urs.cz/item/CS_URS_2024_02/766660001</t>
  </si>
  <si>
    <t>61160050-P</t>
  </si>
  <si>
    <t>dveře jednokřídlé dřevěné bez povrchové úpravy plné 600x1970mm včetně kování</t>
  </si>
  <si>
    <t>-1839797214</t>
  </si>
  <si>
    <t>998766123</t>
  </si>
  <si>
    <t>Přesun hmot pro konstrukce truhlářské stanovený z hmotnosti přesunovaného materiálu vodorovná dopravní vzdálenost do 50 m ruční (bez užití mechanizace) v objektech výšky přes 12 do 24 m</t>
  </si>
  <si>
    <t>949181522</t>
  </si>
  <si>
    <t>https://podminky.urs.cz/item/CS_URS_2024_02/998766123</t>
  </si>
  <si>
    <t>767</t>
  </si>
  <si>
    <t>Konstrukce zámečnické</t>
  </si>
  <si>
    <t>767581802</t>
  </si>
  <si>
    <t>Demontáž podhledů lamel</t>
  </si>
  <si>
    <t>-929792481</t>
  </si>
  <si>
    <t>https://podminky.urs.cz/item/CS_URS_2024_02/767581802</t>
  </si>
  <si>
    <t>771</t>
  </si>
  <si>
    <t>Podlahy z dlaždic</t>
  </si>
  <si>
    <t>771111011</t>
  </si>
  <si>
    <t>Příprava podkladu před provedením dlažby vysátí podlah</t>
  </si>
  <si>
    <t>-597605283</t>
  </si>
  <si>
    <t>https://podminky.urs.cz/item/CS_URS_2024_02/771111011</t>
  </si>
  <si>
    <t>37</t>
  </si>
  <si>
    <t>771121011</t>
  </si>
  <si>
    <t>Příprava podkladu před provedením dlažby nátěr penetrační na podlahu</t>
  </si>
  <si>
    <t>1234942782</t>
  </si>
  <si>
    <t>https://podminky.urs.cz/item/CS_URS_2024_02/771121011</t>
  </si>
  <si>
    <t>38</t>
  </si>
  <si>
    <t>771121025</t>
  </si>
  <si>
    <t>Příprava podkladu před provedením dlažby broušení podlah stávajícího podkladu před litím stěrky</t>
  </si>
  <si>
    <t>2109099158</t>
  </si>
  <si>
    <t>https://podminky.urs.cz/item/CS_URS_2024_02/771121025</t>
  </si>
  <si>
    <t>39</t>
  </si>
  <si>
    <t>771151022</t>
  </si>
  <si>
    <t>Příprava podkladu před provedením dlažby samonivelační stěrka min. pevnosti 30 MPa, tloušťky přes 3 do 5 mm</t>
  </si>
  <si>
    <t>184449735</t>
  </si>
  <si>
    <t>https://podminky.urs.cz/item/CS_URS_2024_02/771151022</t>
  </si>
  <si>
    <t>40</t>
  </si>
  <si>
    <t>771571810</t>
  </si>
  <si>
    <t>Demontáž podlah z dlaždic keramických kladených do malty</t>
  </si>
  <si>
    <t>1483595165</t>
  </si>
  <si>
    <t>https://podminky.urs.cz/item/CS_URS_2024_02/771571810</t>
  </si>
  <si>
    <t>41</t>
  </si>
  <si>
    <t>771574519</t>
  </si>
  <si>
    <t>Montáž podlah z dlaždic keramických lepených cementovým flexibilním rychletuhnoucím lepidlem hladkých, tloušťky do 10 mm přes 22 do 25 ks/m2</t>
  </si>
  <si>
    <t>-1472370167</t>
  </si>
  <si>
    <t>https://podminky.urs.cz/item/CS_URS_2024_02/771574519</t>
  </si>
  <si>
    <t>6,33+5,22</t>
  </si>
  <si>
    <t>42</t>
  </si>
  <si>
    <t>59761133</t>
  </si>
  <si>
    <t>dlažba keramická slinutá nemrazuvzdorná povrch hladký/matný tl do 10mm přes 22 do 25ks/m2</t>
  </si>
  <si>
    <t>-1829449797</t>
  </si>
  <si>
    <t>11,55*1,1 'Přepočtené koeficientem množství</t>
  </si>
  <si>
    <t>43</t>
  </si>
  <si>
    <t>771591112</t>
  </si>
  <si>
    <t>Izolace podlahy pod dlažbu nátěrem nebo stěrkou ve dvou vrstvách</t>
  </si>
  <si>
    <t>-1532521078</t>
  </si>
  <si>
    <t>https://podminky.urs.cz/item/CS_URS_2024_02/771591112</t>
  </si>
  <si>
    <t>44</t>
  </si>
  <si>
    <t>998771123</t>
  </si>
  <si>
    <t>Přesun hmot pro podlahy z dlaždic stanovený z hmotnosti přesunovaného materiálu vodorovná dopravní vzdálenost do 50 m ruční (bez užití mechanizace) v objektech výšky přes 12 do 24 m</t>
  </si>
  <si>
    <t>-1168666565</t>
  </si>
  <si>
    <t>https://podminky.urs.cz/item/CS_URS_2024_02/998771123</t>
  </si>
  <si>
    <t>45</t>
  </si>
  <si>
    <t>-1994448661</t>
  </si>
  <si>
    <t>46</t>
  </si>
  <si>
    <t>664139840</t>
  </si>
  <si>
    <t>(1,00+1,20)*2*2,60*3  +(1,30+1,20)*2*2,60</t>
  </si>
  <si>
    <t>(2,81+1,41)*2*2,60     +(1,94+1,41)*2*2,60</t>
  </si>
  <si>
    <t>47</t>
  </si>
  <si>
    <t>-120612231</t>
  </si>
  <si>
    <t>79,592*1,1 'Přepočtené koeficientem množství</t>
  </si>
  <si>
    <t>48</t>
  </si>
  <si>
    <t>-2041248005</t>
  </si>
  <si>
    <t>49</t>
  </si>
  <si>
    <t>-1773341977</t>
  </si>
  <si>
    <t>50</t>
  </si>
  <si>
    <t>1331887848</t>
  </si>
  <si>
    <t>783</t>
  </si>
  <si>
    <t>Dokončovací práce - nátěry</t>
  </si>
  <si>
    <t>51</t>
  </si>
  <si>
    <t>783306801</t>
  </si>
  <si>
    <t>Odstranění nátěrů ze zámečnických konstrukcí obroušením</t>
  </si>
  <si>
    <t>-729112192</t>
  </si>
  <si>
    <t>https://podminky.urs.cz/item/CS_URS_2024_02/783306801</t>
  </si>
  <si>
    <t>52</t>
  </si>
  <si>
    <t>783314201</t>
  </si>
  <si>
    <t>Základní antikorozní nátěr zámečnických konstrukcí jednonásobný syntetický standardní</t>
  </si>
  <si>
    <t>877173174</t>
  </si>
  <si>
    <t>https://podminky.urs.cz/item/CS_URS_2024_02/783314201</t>
  </si>
  <si>
    <t>0,20*4,60*6</t>
  </si>
  <si>
    <t>53</t>
  </si>
  <si>
    <t>783315101</t>
  </si>
  <si>
    <t>Mezinátěr zámečnických konstrukcí jednonásobný syntetický standardní</t>
  </si>
  <si>
    <t>1469223357</t>
  </si>
  <si>
    <t>https://podminky.urs.cz/item/CS_URS_2024_02/783315101</t>
  </si>
  <si>
    <t>54</t>
  </si>
  <si>
    <t>783317101</t>
  </si>
  <si>
    <t>Krycí nátěr (email) zámečnických konstrukcí jednonásobný syntetický standardní</t>
  </si>
  <si>
    <t>-1544918695</t>
  </si>
  <si>
    <t>https://podminky.urs.cz/item/CS_URS_2024_02/783317101</t>
  </si>
  <si>
    <t>02 - 5.NP 527,526,528</t>
  </si>
  <si>
    <t xml:space="preserve">    776 - Podlahy povlakové</t>
  </si>
  <si>
    <t>-1597627180</t>
  </si>
  <si>
    <t>813788694</t>
  </si>
  <si>
    <t>1452848057</t>
  </si>
  <si>
    <t>15,00*0,20</t>
  </si>
  <si>
    <t>612325423</t>
  </si>
  <si>
    <t>Oprava vápenocementové omítky vnitřních ploch štukové dvouvrstvé, tl. jádrové omítky do 20 mm a tl. štuku do 3 mm stěn, v rozsahu opravované plochy přes 30 do 50%</t>
  </si>
  <si>
    <t>229263844</t>
  </si>
  <si>
    <t>https://podminky.urs.cz/item/CS_URS_2024_02/612325423</t>
  </si>
  <si>
    <t>"526"  (2,09+2,23)*2*3,20   -(0,70+0,90)*2,00*2</t>
  </si>
  <si>
    <t>-1831119396</t>
  </si>
  <si>
    <t>-985604040</t>
  </si>
  <si>
    <t>479541999</t>
  </si>
  <si>
    <t>1677997525</t>
  </si>
  <si>
    <t>-950242291</t>
  </si>
  <si>
    <t>-1129074627</t>
  </si>
  <si>
    <t>((1,60+0,90)*2  +(1,60+1,13)*2)*0,60</t>
  </si>
  <si>
    <t>((1,60+0,90)*2  +(1,60+2,05)*2)*0,60</t>
  </si>
  <si>
    <t>1537077529</t>
  </si>
  <si>
    <t>((1,60+0,90)*2  +(1,60+1,13)*2)*2,00</t>
  </si>
  <si>
    <t>((1,60+0,90)*2  +(1,60+2,05)*2)*2,00</t>
  </si>
  <si>
    <t>-(0,60+0,70)*1,97*2</t>
  </si>
  <si>
    <t>-1512965515</t>
  </si>
  <si>
    <t>-1155684563</t>
  </si>
  <si>
    <t>-1720239806</t>
  </si>
  <si>
    <t>1388739471</t>
  </si>
  <si>
    <t>4,877*19</t>
  </si>
  <si>
    <t>481179517</t>
  </si>
  <si>
    <t>-1957375713</t>
  </si>
  <si>
    <t>-1297710902</t>
  </si>
  <si>
    <t>-1089282445</t>
  </si>
  <si>
    <t>1948653253</t>
  </si>
  <si>
    <t>Kanálek sprcha</t>
  </si>
  <si>
    <t>426490040</t>
  </si>
  <si>
    <t>96182333</t>
  </si>
  <si>
    <t>-148669390</t>
  </si>
  <si>
    <t>-1077014741</t>
  </si>
  <si>
    <t>-530157208</t>
  </si>
  <si>
    <t>395241194</t>
  </si>
  <si>
    <t>-12908965</t>
  </si>
  <si>
    <t>681752929</t>
  </si>
  <si>
    <t>571580410</t>
  </si>
  <si>
    <t>-512787512</t>
  </si>
  <si>
    <t>3,30+3,98</t>
  </si>
  <si>
    <t>-1961300502</t>
  </si>
  <si>
    <t>7,28*1,05 'Přepočtené koeficientem množství</t>
  </si>
  <si>
    <t>-2025952460</t>
  </si>
  <si>
    <t>1139250659</t>
  </si>
  <si>
    <t>1018860455</t>
  </si>
  <si>
    <t>61160051-P</t>
  </si>
  <si>
    <t>dveře jednokřídlé dřevěné bez povrchové úpravy plné 700x1970mm včetně kování</t>
  </si>
  <si>
    <t>375607355</t>
  </si>
  <si>
    <t>61160053-P</t>
  </si>
  <si>
    <t>dveře jednokřídlé dřevěné bez povrchové úpravy plné 900x1970mm včetně kování</t>
  </si>
  <si>
    <t>587202664</t>
  </si>
  <si>
    <t>-1055761817</t>
  </si>
  <si>
    <t>880499138</t>
  </si>
  <si>
    <t>950039917</t>
  </si>
  <si>
    <t>567645033</t>
  </si>
  <si>
    <t>-1431411605</t>
  </si>
  <si>
    <t>1212519211</t>
  </si>
  <si>
    <t>2013932721</t>
  </si>
  <si>
    <t>1550814595</t>
  </si>
  <si>
    <t>195379942</t>
  </si>
  <si>
    <t>7,28*1,1 'Přepočtené koeficientem množství</t>
  </si>
  <si>
    <t>-586490702</t>
  </si>
  <si>
    <t>1389212422</t>
  </si>
  <si>
    <t>776</t>
  </si>
  <si>
    <t>Podlahy povlakové</t>
  </si>
  <si>
    <t>776111115</t>
  </si>
  <si>
    <t>Příprava podkladu povlakových podlah a stěn broušení podlah stávajícího podkladu před litím stěrky</t>
  </si>
  <si>
    <t>-695736205</t>
  </si>
  <si>
    <t>https://podminky.urs.cz/item/CS_URS_2024_02/776111115</t>
  </si>
  <si>
    <t>776111311</t>
  </si>
  <si>
    <t>Příprava podkladu povlakových podlah a stěn vysátí podlah</t>
  </si>
  <si>
    <t>-1015763480</t>
  </si>
  <si>
    <t>https://podminky.urs.cz/item/CS_URS_2024_02/776111311</t>
  </si>
  <si>
    <t>776121112</t>
  </si>
  <si>
    <t>Příprava podkladu povlakových podlah a stěn penetrace vodou ředitelná podlah</t>
  </si>
  <si>
    <t>802165191</t>
  </si>
  <si>
    <t>https://podminky.urs.cz/item/CS_URS_2024_02/776121112</t>
  </si>
  <si>
    <t>776141122</t>
  </si>
  <si>
    <t>Příprava podkladu povlakových podlah a stěn vyrovnání samonivelační stěrkou podlah min.pevnosti 30 MPa, tloušťky přes 3 do 5 mm</t>
  </si>
  <si>
    <t>1935612505</t>
  </si>
  <si>
    <t>https://podminky.urs.cz/item/CS_URS_2024_02/776141122</t>
  </si>
  <si>
    <t>776201812</t>
  </si>
  <si>
    <t>Demontáž povlakových podlahovin lepených ručně s podložkou</t>
  </si>
  <si>
    <t>707603346</t>
  </si>
  <si>
    <t>https://podminky.urs.cz/item/CS_URS_2024_02/776201812</t>
  </si>
  <si>
    <t>776221111</t>
  </si>
  <si>
    <t>Montáž podlahovin z PVC lepením standardním lepidlem z pásů</t>
  </si>
  <si>
    <t>1873586366</t>
  </si>
  <si>
    <t>https://podminky.urs.cz/item/CS_URS_2024_02/776221111</t>
  </si>
  <si>
    <t>28412245</t>
  </si>
  <si>
    <t>krytina podlahová heterogenní š 1,5m tl 2mm</t>
  </si>
  <si>
    <t>-1371089355</t>
  </si>
  <si>
    <t>4,66*1,1 'Přepočtené koeficientem množství</t>
  </si>
  <si>
    <t>55</t>
  </si>
  <si>
    <t>776411212</t>
  </si>
  <si>
    <t>Montáž soklíků tahaných (fabiony) z PVC obvodových, výšky přes 80 do 100 mm</t>
  </si>
  <si>
    <t>913997850</t>
  </si>
  <si>
    <t>https://podminky.urs.cz/item/CS_URS_2024_02/776411212</t>
  </si>
  <si>
    <t>(2,09+2,23)*2   -0,80*4</t>
  </si>
  <si>
    <t>56</t>
  </si>
  <si>
    <t>-648726066</t>
  </si>
  <si>
    <t>5,44*0,12</t>
  </si>
  <si>
    <t>0,653*1,1 'Přepočtené koeficientem množství</t>
  </si>
  <si>
    <t>57</t>
  </si>
  <si>
    <t>998776123</t>
  </si>
  <si>
    <t>Přesun hmot pro podlahy povlakové stanovený z hmotnosti přesunovaného materiálu vodorovná dopravní vzdálenost do 50 m ruční (bez užití mechanizace) v objektech výšky přes 12 do 24 m</t>
  </si>
  <si>
    <t>323182414</t>
  </si>
  <si>
    <t>https://podminky.urs.cz/item/CS_URS_2024_02/998776123</t>
  </si>
  <si>
    <t>58</t>
  </si>
  <si>
    <t>-563893581</t>
  </si>
  <si>
    <t>59</t>
  </si>
  <si>
    <t>473882932</t>
  </si>
  <si>
    <t>((1,60+0,90)*2  +(1,60+1,13)*2)*2,60</t>
  </si>
  <si>
    <t>((1,60+0,90)*2  +(1,60+2,05)*2)*2,60</t>
  </si>
  <si>
    <t>60</t>
  </si>
  <si>
    <t>1801876641</t>
  </si>
  <si>
    <t>54,054*1,1 'Přepočtené koeficientem množství</t>
  </si>
  <si>
    <t>61</t>
  </si>
  <si>
    <t>-661295993</t>
  </si>
  <si>
    <t>62</t>
  </si>
  <si>
    <t>-355224300</t>
  </si>
  <si>
    <t>5*1,05 'Přepočtené koeficientem množství</t>
  </si>
  <si>
    <t>63</t>
  </si>
  <si>
    <t>1866819034</t>
  </si>
  <si>
    <t>64</t>
  </si>
  <si>
    <t>1737405068</t>
  </si>
  <si>
    <t>65</t>
  </si>
  <si>
    <t>1799076274</t>
  </si>
  <si>
    <t>0,20*4,60*2   +0,20*4,70*2  +0,20*4,90*2</t>
  </si>
  <si>
    <t>66</t>
  </si>
  <si>
    <t>2145752286</t>
  </si>
  <si>
    <t>67</t>
  </si>
  <si>
    <t>1496886500</t>
  </si>
  <si>
    <t>68</t>
  </si>
  <si>
    <t>1291442721</t>
  </si>
  <si>
    <t>69</t>
  </si>
  <si>
    <t>2102345006</t>
  </si>
  <si>
    <t>"526"  4,66+   (2,09+2,23)*2*3,20</t>
  </si>
  <si>
    <t>03 - 4.NP 407,405</t>
  </si>
  <si>
    <t>470687612</t>
  </si>
  <si>
    <t>1661177678</t>
  </si>
  <si>
    <t>-1656578435</t>
  </si>
  <si>
    <t>-870960652</t>
  </si>
  <si>
    <t>-1361661429</t>
  </si>
  <si>
    <t>-813195536</t>
  </si>
  <si>
    <t>-1997465133</t>
  </si>
  <si>
    <t>78749771</t>
  </si>
  <si>
    <t>-445369271</t>
  </si>
  <si>
    <t>274402301</t>
  </si>
  <si>
    <t>113003577</t>
  </si>
  <si>
    <t>-764303840</t>
  </si>
  <si>
    <t>-87914659</t>
  </si>
  <si>
    <t>-184401311</t>
  </si>
  <si>
    <t>7,380*19</t>
  </si>
  <si>
    <t>1291739802</t>
  </si>
  <si>
    <t>1685717818</t>
  </si>
  <si>
    <t>-759213060</t>
  </si>
  <si>
    <t>-350442871</t>
  </si>
  <si>
    <t>-2012973432</t>
  </si>
  <si>
    <t>1735042244</t>
  </si>
  <si>
    <t>-996600545</t>
  </si>
  <si>
    <t>1214551492</t>
  </si>
  <si>
    <t>382179237</t>
  </si>
  <si>
    <t>1198714463</t>
  </si>
  <si>
    <t>-1243695623</t>
  </si>
  <si>
    <t>-1413332465</t>
  </si>
  <si>
    <t>1680708991</t>
  </si>
  <si>
    <t>-1078857002</t>
  </si>
  <si>
    <t>-2041620481</t>
  </si>
  <si>
    <t>-1953412217</t>
  </si>
  <si>
    <t>830908505</t>
  </si>
  <si>
    <t>948048274</t>
  </si>
  <si>
    <t>1111553957</t>
  </si>
  <si>
    <t>-2001929190</t>
  </si>
  <si>
    <t>797196642</t>
  </si>
  <si>
    <t>857593410</t>
  </si>
  <si>
    <t>-1737759512</t>
  </si>
  <si>
    <t>1891203977</t>
  </si>
  <si>
    <t>-122197392</t>
  </si>
  <si>
    <t>-1999435285</t>
  </si>
  <si>
    <t>389100540</t>
  </si>
  <si>
    <t>-1873590076</t>
  </si>
  <si>
    <t>-1530482695</t>
  </si>
  <si>
    <t>1929117210</t>
  </si>
  <si>
    <t>-1549757909</t>
  </si>
  <si>
    <t>-504129849</t>
  </si>
  <si>
    <t>-939501932</t>
  </si>
  <si>
    <t>1702325165</t>
  </si>
  <si>
    <t>61473423</t>
  </si>
  <si>
    <t>-194392263</t>
  </si>
  <si>
    <t>-1646511861</t>
  </si>
  <si>
    <t>-227310734</t>
  </si>
  <si>
    <t>1464698418</t>
  </si>
  <si>
    <t>1416755969</t>
  </si>
  <si>
    <t>04 - 3.NP 307,305</t>
  </si>
  <si>
    <t>-1711874049</t>
  </si>
  <si>
    <t>-625855222</t>
  </si>
  <si>
    <t>757556847</t>
  </si>
  <si>
    <t>2051288550</t>
  </si>
  <si>
    <t>2135860617</t>
  </si>
  <si>
    <t>-423293126</t>
  </si>
  <si>
    <t>912046132</t>
  </si>
  <si>
    <t>-1362479732</t>
  </si>
  <si>
    <t>404899251</t>
  </si>
  <si>
    <t>943116858</t>
  </si>
  <si>
    <t>706774666</t>
  </si>
  <si>
    <t>1243736770</t>
  </si>
  <si>
    <t>-1021795420</t>
  </si>
  <si>
    <t>1230080592</t>
  </si>
  <si>
    <t>1078760945</t>
  </si>
  <si>
    <t>-1078663505</t>
  </si>
  <si>
    <t>1964879851</t>
  </si>
  <si>
    <t>1885930885</t>
  </si>
  <si>
    <t>155939446</t>
  </si>
  <si>
    <t>-1012423143</t>
  </si>
  <si>
    <t>1871033056</t>
  </si>
  <si>
    <t>404673490</t>
  </si>
  <si>
    <t>-2121745027</t>
  </si>
  <si>
    <t>1751161674</t>
  </si>
  <si>
    <t>2096680748</t>
  </si>
  <si>
    <t>-1935660580</t>
  </si>
  <si>
    <t>-106238465</t>
  </si>
  <si>
    <t>-403547332</t>
  </si>
  <si>
    <t>2038534076</t>
  </si>
  <si>
    <t>-2077421771</t>
  </si>
  <si>
    <t>-1702302117</t>
  </si>
  <si>
    <t>1911680102</t>
  </si>
  <si>
    <t>305262983</t>
  </si>
  <si>
    <t>80725972</t>
  </si>
  <si>
    <t>1235161716</t>
  </si>
  <si>
    <t>-1301453235</t>
  </si>
  <si>
    <t>-1974660614</t>
  </si>
  <si>
    <t>2041303681</t>
  </si>
  <si>
    <t>2132411184</t>
  </si>
  <si>
    <t>-913661155</t>
  </si>
  <si>
    <t>2052885317</t>
  </si>
  <si>
    <t>1503854297</t>
  </si>
  <si>
    <t>-1068256913</t>
  </si>
  <si>
    <t>1593761984</t>
  </si>
  <si>
    <t>-1809018922</t>
  </si>
  <si>
    <t>347152571</t>
  </si>
  <si>
    <t>2002456094</t>
  </si>
  <si>
    <t>947336911</t>
  </si>
  <si>
    <t>-860454341</t>
  </si>
  <si>
    <t>-296214907</t>
  </si>
  <si>
    <t>-1102856666</t>
  </si>
  <si>
    <t>1308542775</t>
  </si>
  <si>
    <t>1731206570</t>
  </si>
  <si>
    <t>-1401131144</t>
  </si>
  <si>
    <t>05 - 3.NP 333</t>
  </si>
  <si>
    <t>1488829321</t>
  </si>
  <si>
    <t>-1429663217</t>
  </si>
  <si>
    <t>861547997</t>
  </si>
  <si>
    <t>6,00*0,20</t>
  </si>
  <si>
    <t>-1405895731</t>
  </si>
  <si>
    <t>1844115243</t>
  </si>
  <si>
    <t>-1223615265</t>
  </si>
  <si>
    <t>297930122</t>
  </si>
  <si>
    <t>-727908056</t>
  </si>
  <si>
    <t>1,00*0,50*0,15</t>
  </si>
  <si>
    <t>1779551926</t>
  </si>
  <si>
    <t>(1,22+1,10)*2*0,60</t>
  </si>
  <si>
    <t>-492973700</t>
  </si>
  <si>
    <t>(1,22+1,10)*2*2,00</t>
  </si>
  <si>
    <t>-0,60*1,97</t>
  </si>
  <si>
    <t>1792161342</t>
  </si>
  <si>
    <t>1472886217</t>
  </si>
  <si>
    <t>-1971684333</t>
  </si>
  <si>
    <t>1513181495</t>
  </si>
  <si>
    <t>1,41*19</t>
  </si>
  <si>
    <t>-1097275565</t>
  </si>
  <si>
    <t>-1552560932</t>
  </si>
  <si>
    <t>799404348</t>
  </si>
  <si>
    <t>1421208285</t>
  </si>
  <si>
    <t>-473045538</t>
  </si>
  <si>
    <t>-2019951903</t>
  </si>
  <si>
    <t>-85454380</t>
  </si>
  <si>
    <t>-491199907</t>
  </si>
  <si>
    <t>45344950</t>
  </si>
  <si>
    <t>1998094288</t>
  </si>
  <si>
    <t>1298485104</t>
  </si>
  <si>
    <t>-569881759</t>
  </si>
  <si>
    <t>-1288568880</t>
  </si>
  <si>
    <t>1,34*1,05 'Přepočtené koeficientem množství</t>
  </si>
  <si>
    <t>955921630</t>
  </si>
  <si>
    <t>107508219</t>
  </si>
  <si>
    <t>519905176</t>
  </si>
  <si>
    <t>1871118182</t>
  </si>
  <si>
    <t>439389215</t>
  </si>
  <si>
    <t>-480059756</t>
  </si>
  <si>
    <t>1285432025</t>
  </si>
  <si>
    <t>1786293079</t>
  </si>
  <si>
    <t>1124459680</t>
  </si>
  <si>
    <t>2087057679</t>
  </si>
  <si>
    <t>-1603235365</t>
  </si>
  <si>
    <t>307414662</t>
  </si>
  <si>
    <t>1,34*1,1 'Přepočtené koeficientem množství</t>
  </si>
  <si>
    <t>339178089</t>
  </si>
  <si>
    <t>-588632289</t>
  </si>
  <si>
    <t>-203660526</t>
  </si>
  <si>
    <t>1375745544</t>
  </si>
  <si>
    <t>(1,22+1,10)*2*2,60</t>
  </si>
  <si>
    <t>-1830861310</t>
  </si>
  <si>
    <t>10,882*1,1 'Přepočtené koeficientem množství</t>
  </si>
  <si>
    <t>1566250299</t>
  </si>
  <si>
    <t>1013796180</t>
  </si>
  <si>
    <t>1,1*1,05 'Přepočtené koeficientem množství</t>
  </si>
  <si>
    <t>-518299213</t>
  </si>
  <si>
    <t>-1472263506</t>
  </si>
  <si>
    <t>1971330906</t>
  </si>
  <si>
    <t>0,20*4,60</t>
  </si>
  <si>
    <t>447907192</t>
  </si>
  <si>
    <t>649423175</t>
  </si>
  <si>
    <t>07 - 2.NP 264,265</t>
  </si>
  <si>
    <t>-226794403</t>
  </si>
  <si>
    <t>82608402</t>
  </si>
  <si>
    <t>-422258363</t>
  </si>
  <si>
    <t>1704222688</t>
  </si>
  <si>
    <t>-954354144</t>
  </si>
  <si>
    <t>100180848</t>
  </si>
  <si>
    <t>-1472336567</t>
  </si>
  <si>
    <t>-1179368669</t>
  </si>
  <si>
    <t>-1309151464</t>
  </si>
  <si>
    <t>(1,50+1,90)*2*0,60  +(1,50+0,90)*2*0,60*2</t>
  </si>
  <si>
    <t xml:space="preserve">(1,50+1,10)*2*0,60  </t>
  </si>
  <si>
    <t>1888877538</t>
  </si>
  <si>
    <t>(1,50+1,90)*2*2,00  +(1,50+0,90)*2*2,00*2</t>
  </si>
  <si>
    <t xml:space="preserve">(1,50+1,10)*2*2,00  </t>
  </si>
  <si>
    <t>-0,60*1,97*3   -0,70*1,97</t>
  </si>
  <si>
    <t>-996389117</t>
  </si>
  <si>
    <t>1620752460</t>
  </si>
  <si>
    <t>-1155311933</t>
  </si>
  <si>
    <t>1370979677</t>
  </si>
  <si>
    <t>4,692*19</t>
  </si>
  <si>
    <t>-1360523275</t>
  </si>
  <si>
    <t>-1274984537</t>
  </si>
  <si>
    <t>-2141356482</t>
  </si>
  <si>
    <t>67699481</t>
  </si>
  <si>
    <t>-784686834</t>
  </si>
  <si>
    <t>-1689142397</t>
  </si>
  <si>
    <t>-960387128</t>
  </si>
  <si>
    <t>-1058291365</t>
  </si>
  <si>
    <t>720-08</t>
  </si>
  <si>
    <t>1035196095</t>
  </si>
  <si>
    <t>-124065315</t>
  </si>
  <si>
    <t>-215873838</t>
  </si>
  <si>
    <t>974000593</t>
  </si>
  <si>
    <t>56783860</t>
  </si>
  <si>
    <t>-746079707</t>
  </si>
  <si>
    <t>898164839</t>
  </si>
  <si>
    <t>4,24+3,10</t>
  </si>
  <si>
    <t>-1369712507</t>
  </si>
  <si>
    <t>7,34*1,05 'Přepočtené koeficientem množství</t>
  </si>
  <si>
    <t>-1028383606</t>
  </si>
  <si>
    <t>440482196</t>
  </si>
  <si>
    <t>-657239995</t>
  </si>
  <si>
    <t>-570263075</t>
  </si>
  <si>
    <t>1080981145</t>
  </si>
  <si>
    <t>-952802472</t>
  </si>
  <si>
    <t>-1992589258</t>
  </si>
  <si>
    <t>-1084805332</t>
  </si>
  <si>
    <t>-618348372</t>
  </si>
  <si>
    <t>1660553352</t>
  </si>
  <si>
    <t>-1171273799</t>
  </si>
  <si>
    <t>-914823673</t>
  </si>
  <si>
    <t>1224162934</t>
  </si>
  <si>
    <t>7,34*1,1 'Přepočtené koeficientem množství</t>
  </si>
  <si>
    <t>761208247</t>
  </si>
  <si>
    <t>1736369142</t>
  </si>
  <si>
    <t>1580034464</t>
  </si>
  <si>
    <t>110679588</t>
  </si>
  <si>
    <t>(1,50+1,90)*2*2,60  +(1,50+0,90)*2*2,60*2</t>
  </si>
  <si>
    <t xml:space="preserve">(1,50+1,10)*2*2,60  </t>
  </si>
  <si>
    <t>68933889</t>
  </si>
  <si>
    <t>51,235*1,1 'Přepočtené koeficientem množství</t>
  </si>
  <si>
    <t>-1543343735</t>
  </si>
  <si>
    <t>165850898</t>
  </si>
  <si>
    <t>-1057403135</t>
  </si>
  <si>
    <t>-2064058777</t>
  </si>
  <si>
    <t>-353149466</t>
  </si>
  <si>
    <t>0,20*4,60*4</t>
  </si>
  <si>
    <t>-1454496925</t>
  </si>
  <si>
    <t>1608362374</t>
  </si>
  <si>
    <t>08 - 2.NP 245,246</t>
  </si>
  <si>
    <t>-1637371259</t>
  </si>
  <si>
    <t>1736858629</t>
  </si>
  <si>
    <t>-1991484412</t>
  </si>
  <si>
    <t>-1209194241</t>
  </si>
  <si>
    <t>310101934</t>
  </si>
  <si>
    <t>642944121</t>
  </si>
  <si>
    <t>Osazení ocelových dveřních zárubní lisovaných nebo z úhelníků dodatečně s vybetonováním prahu, plochy do 2,5 m2</t>
  </si>
  <si>
    <t>2118366280</t>
  </si>
  <si>
    <t>https://podminky.urs.cz/item/CS_URS_2024_02/642944121</t>
  </si>
  <si>
    <t>55331480</t>
  </si>
  <si>
    <t>zárubeň jednokřídlá ocelová pro zdění tl stěny 75-100mm rozměru 600/1970, 2100mm</t>
  </si>
  <si>
    <t>-653777526</t>
  </si>
  <si>
    <t>55331481</t>
  </si>
  <si>
    <t>zárubeň jednokřídlá ocelová pro zdění tl stěny 75-100mm rozměru 700/1970, 2100mm</t>
  </si>
  <si>
    <t>-1703870288</t>
  </si>
  <si>
    <t>950617195</t>
  </si>
  <si>
    <t>-153385520</t>
  </si>
  <si>
    <t>-1845883611</t>
  </si>
  <si>
    <t>968072455</t>
  </si>
  <si>
    <t>Vybourání kovových rámů oken s křídly, dveřních zárubní, vrat, stěn, ostění nebo obkladů dveřních zárubní, plochy do 2 m2</t>
  </si>
  <si>
    <t>1261632190</t>
  </si>
  <si>
    <t>https://podminky.urs.cz/item/CS_URS_2024_02/968072455</t>
  </si>
  <si>
    <t xml:space="preserve">   0,60*2,00*2   +0,70*2,00*2</t>
  </si>
  <si>
    <t>-1186065411</t>
  </si>
  <si>
    <t xml:space="preserve">(1,00+1,38)*2*0,60*2 </t>
  </si>
  <si>
    <t xml:space="preserve">(1,20+1,20)*2*0,60*2   </t>
  </si>
  <si>
    <t>-718381131</t>
  </si>
  <si>
    <t xml:space="preserve">(1,00+1,38)*2*2,00*2 </t>
  </si>
  <si>
    <t xml:space="preserve">(1,20+1,20)*2*2,00*2   </t>
  </si>
  <si>
    <t>-0,60*1,97*2   -0,70*1,97*2</t>
  </si>
  <si>
    <t>-348454607</t>
  </si>
  <si>
    <t>-1431076632</t>
  </si>
  <si>
    <t>1870485116</t>
  </si>
  <si>
    <t>1010743574</t>
  </si>
  <si>
    <t>4,53*19</t>
  </si>
  <si>
    <t>-84735652</t>
  </si>
  <si>
    <t>-85199050</t>
  </si>
  <si>
    <t>38434847</t>
  </si>
  <si>
    <t>-1942504640</t>
  </si>
  <si>
    <t>1880618817</t>
  </si>
  <si>
    <t>-138775667</t>
  </si>
  <si>
    <t>-1680146800</t>
  </si>
  <si>
    <t>462076663</t>
  </si>
  <si>
    <t>-1861114658</t>
  </si>
  <si>
    <t>1674989949</t>
  </si>
  <si>
    <t>-536412994</t>
  </si>
  <si>
    <t>-1326445864</t>
  </si>
  <si>
    <t>-376502854</t>
  </si>
  <si>
    <t>1687891260</t>
  </si>
  <si>
    <t>2,89+2,87</t>
  </si>
  <si>
    <t>-1151978623</t>
  </si>
  <si>
    <t>5,76*1,05 'Přepočtené koeficientem množství</t>
  </si>
  <si>
    <t>-1068413969</t>
  </si>
  <si>
    <t>-2140977175</t>
  </si>
  <si>
    <t>-1461417095</t>
  </si>
  <si>
    <t>1836053612</t>
  </si>
  <si>
    <t>-1222898400</t>
  </si>
  <si>
    <t>-538164037</t>
  </si>
  <si>
    <t>1223174228</t>
  </si>
  <si>
    <t>189243817</t>
  </si>
  <si>
    <t>-338640673</t>
  </si>
  <si>
    <t>-2106797403</t>
  </si>
  <si>
    <t>-960257034</t>
  </si>
  <si>
    <t>67788705</t>
  </si>
  <si>
    <t>-502990322</t>
  </si>
  <si>
    <t>5,76*1,1 'Přepočtené koeficientem množství</t>
  </si>
  <si>
    <t>684247923</t>
  </si>
  <si>
    <t>482639416</t>
  </si>
  <si>
    <t>1990956851</t>
  </si>
  <si>
    <t>41145475</t>
  </si>
  <si>
    <t xml:space="preserve">(1,00+1,38)*2*2,60*2 </t>
  </si>
  <si>
    <t xml:space="preserve">(1,20+1,20)*2*2,60*2   </t>
  </si>
  <si>
    <t>533753046</t>
  </si>
  <si>
    <t>44,59*1,1 'Přepočtené koeficientem množství</t>
  </si>
  <si>
    <t>2090784173</t>
  </si>
  <si>
    <t>455861745</t>
  </si>
  <si>
    <t>1316428674</t>
  </si>
  <si>
    <t>-1679152990</t>
  </si>
  <si>
    <t>0,20*4,60*2   +0,20*4,70*2</t>
  </si>
  <si>
    <t>-442205685</t>
  </si>
  <si>
    <t>327389247</t>
  </si>
  <si>
    <t>09 - 2.NP 249,250</t>
  </si>
  <si>
    <t>-1462713465</t>
  </si>
  <si>
    <t>223661515</t>
  </si>
  <si>
    <t>2049349517</t>
  </si>
  <si>
    <t>-664151175</t>
  </si>
  <si>
    <t>-180182807</t>
  </si>
  <si>
    <t>424379606</t>
  </si>
  <si>
    <t>1197138244</t>
  </si>
  <si>
    <t>-284775231</t>
  </si>
  <si>
    <t>1084492103</t>
  </si>
  <si>
    <t>698697885</t>
  </si>
  <si>
    <t>-1095115612</t>
  </si>
  <si>
    <t>414150959</t>
  </si>
  <si>
    <t>751931812</t>
  </si>
  <si>
    <t>-41846162</t>
  </si>
  <si>
    <t>4,135*19</t>
  </si>
  <si>
    <t>1900263462</t>
  </si>
  <si>
    <t>-1143606062</t>
  </si>
  <si>
    <t>3780168</t>
  </si>
  <si>
    <t>-1063728626</t>
  </si>
  <si>
    <t>1969096041</t>
  </si>
  <si>
    <t>-563682918</t>
  </si>
  <si>
    <t>1129182237</t>
  </si>
  <si>
    <t>-343600025</t>
  </si>
  <si>
    <t>-1793988970</t>
  </si>
  <si>
    <t>-495189985</t>
  </si>
  <si>
    <t>1241314672</t>
  </si>
  <si>
    <t>-975383049</t>
  </si>
  <si>
    <t>-1930132692</t>
  </si>
  <si>
    <t>321712556</t>
  </si>
  <si>
    <t>-86205230</t>
  </si>
  <si>
    <t>124693006</t>
  </si>
  <si>
    <t>-2584398</t>
  </si>
  <si>
    <t>-70482419</t>
  </si>
  <si>
    <t>1542769123</t>
  </si>
  <si>
    <t>-1295670750</t>
  </si>
  <si>
    <t>-1657104027</t>
  </si>
  <si>
    <t>-1930341971</t>
  </si>
  <si>
    <t>-567449857</t>
  </si>
  <si>
    <t>914155734</t>
  </si>
  <si>
    <t>1909123748</t>
  </si>
  <si>
    <t>-1238981402</t>
  </si>
  <si>
    <t>-1690685000</t>
  </si>
  <si>
    <t>-1635876413</t>
  </si>
  <si>
    <t>-737972159</t>
  </si>
  <si>
    <t>-1343510890</t>
  </si>
  <si>
    <t>-1344024613</t>
  </si>
  <si>
    <t>817154607</t>
  </si>
  <si>
    <t>1545732604</t>
  </si>
  <si>
    <t>-1816048605</t>
  </si>
  <si>
    <t>1963368635</t>
  </si>
  <si>
    <t>-749813198</t>
  </si>
  <si>
    <t>-944443373</t>
  </si>
  <si>
    <t>1941840690</t>
  </si>
  <si>
    <t>861205681</t>
  </si>
  <si>
    <t>496773996</t>
  </si>
  <si>
    <t>10 - 2.NP 255,256</t>
  </si>
  <si>
    <t>-336358663</t>
  </si>
  <si>
    <t>-324911678</t>
  </si>
  <si>
    <t>-1671321212</t>
  </si>
  <si>
    <t>1476670885</t>
  </si>
  <si>
    <t>-336327331</t>
  </si>
  <si>
    <t>-1904960897</t>
  </si>
  <si>
    <t>1459223370</t>
  </si>
  <si>
    <t>1169487798</t>
  </si>
  <si>
    <t>1,00*0,50*0,15*2</t>
  </si>
  <si>
    <t>2006000958</t>
  </si>
  <si>
    <t xml:space="preserve">(1,10+1,50)*2*0,60   +(0,90+1,50)*2*0,60 </t>
  </si>
  <si>
    <t>-1219987497</t>
  </si>
  <si>
    <t xml:space="preserve">(1,10+1,50)*2*2,00   +(0,90+1,50)*2*2,00 </t>
  </si>
  <si>
    <t>-1046027166</t>
  </si>
  <si>
    <t>1797470873</t>
  </si>
  <si>
    <t>699024671</t>
  </si>
  <si>
    <t>1640175768</t>
  </si>
  <si>
    <t>4,162*19</t>
  </si>
  <si>
    <t>2027196965</t>
  </si>
  <si>
    <t>-1408854741</t>
  </si>
  <si>
    <t>-1160365126</t>
  </si>
  <si>
    <t>-273327655</t>
  </si>
  <si>
    <t>-1352559315</t>
  </si>
  <si>
    <t>429008606</t>
  </si>
  <si>
    <t>1188573666</t>
  </si>
  <si>
    <t>-1687055029</t>
  </si>
  <si>
    <t>-1784983603</t>
  </si>
  <si>
    <t>333927866</t>
  </si>
  <si>
    <t>-506760572</t>
  </si>
  <si>
    <t>552439889</t>
  </si>
  <si>
    <t>552790611</t>
  </si>
  <si>
    <t>-1826611038</t>
  </si>
  <si>
    <t>-2015658942</t>
  </si>
  <si>
    <t>3,04+3,11</t>
  </si>
  <si>
    <t>598063516</t>
  </si>
  <si>
    <t>6,15*1,05 'Přepočtené koeficientem množství</t>
  </si>
  <si>
    <t>-1897376176</t>
  </si>
  <si>
    <t>1097901447</t>
  </si>
  <si>
    <t>1669674211</t>
  </si>
  <si>
    <t>1858808320</t>
  </si>
  <si>
    <t>-1293626207</t>
  </si>
  <si>
    <t>-1391326118</t>
  </si>
  <si>
    <t>-1558847891</t>
  </si>
  <si>
    <t>-1277829887</t>
  </si>
  <si>
    <t>-2025623019</t>
  </si>
  <si>
    <t>1494296009</t>
  </si>
  <si>
    <t>-1915482286</t>
  </si>
  <si>
    <t>-470688995</t>
  </si>
  <si>
    <t>-1079207998</t>
  </si>
  <si>
    <t>6,15*1,1 'Přepočtené koeficientem množství</t>
  </si>
  <si>
    <t>162211223</t>
  </si>
  <si>
    <t>728403333</t>
  </si>
  <si>
    <t>-779512231</t>
  </si>
  <si>
    <t>1639777042</t>
  </si>
  <si>
    <t xml:space="preserve">(1,10+1,50)*2*2,60   +(0,90+1,50)*2*2,60 </t>
  </si>
  <si>
    <t>1242049276</t>
  </si>
  <si>
    <t>47,075*1,1 'Přepočtené koeficientem množství</t>
  </si>
  <si>
    <t>1480678482</t>
  </si>
  <si>
    <t>-2124770829</t>
  </si>
  <si>
    <t>2*1,05 'Přepočtené koeficientem množství</t>
  </si>
  <si>
    <t>675408412</t>
  </si>
  <si>
    <t>-1318792877</t>
  </si>
  <si>
    <t>1858227096</t>
  </si>
  <si>
    <t>0,20*4,60*2   +0,20*4,70</t>
  </si>
  <si>
    <t>-2126678722</t>
  </si>
  <si>
    <t>-2077701181</t>
  </si>
  <si>
    <t>11 - 2.NP 206,205</t>
  </si>
  <si>
    <t>-1313745859</t>
  </si>
  <si>
    <t>1235594885</t>
  </si>
  <si>
    <t>-2019834497</t>
  </si>
  <si>
    <t>-184248301</t>
  </si>
  <si>
    <t>1731072041</t>
  </si>
  <si>
    <t>1009595572</t>
  </si>
  <si>
    <t>-306035687</t>
  </si>
  <si>
    <t>-254831843</t>
  </si>
  <si>
    <t>-2130178369</t>
  </si>
  <si>
    <t>-449445266</t>
  </si>
  <si>
    <t>-902318436</t>
  </si>
  <si>
    <t>1601476177</t>
  </si>
  <si>
    <t>-1040857006</t>
  </si>
  <si>
    <t>-1138979404</t>
  </si>
  <si>
    <t>-350655338</t>
  </si>
  <si>
    <t>557134955</t>
  </si>
  <si>
    <t>1450831663</t>
  </si>
  <si>
    <t>1521883694</t>
  </si>
  <si>
    <t>-1961251390</t>
  </si>
  <si>
    <t>-986249550</t>
  </si>
  <si>
    <t>1370608573</t>
  </si>
  <si>
    <t>-1983393585</t>
  </si>
  <si>
    <t>1408532483</t>
  </si>
  <si>
    <t>-1213588167</t>
  </si>
  <si>
    <t>-1230916602</t>
  </si>
  <si>
    <t>-1273949518</t>
  </si>
  <si>
    <t>790691038</t>
  </si>
  <si>
    <t>1830222239</t>
  </si>
  <si>
    <t>-1560549858</t>
  </si>
  <si>
    <t>1421523169</t>
  </si>
  <si>
    <t>42363471</t>
  </si>
  <si>
    <t>815253242</t>
  </si>
  <si>
    <t>1464027680</t>
  </si>
  <si>
    <t>-1078263412</t>
  </si>
  <si>
    <t>1819482296</t>
  </si>
  <si>
    <t>-1639295476</t>
  </si>
  <si>
    <t>-238272920</t>
  </si>
  <si>
    <t>546614049</t>
  </si>
  <si>
    <t>1193303565</t>
  </si>
  <si>
    <t>2027925778</t>
  </si>
  <si>
    <t>1611004079</t>
  </si>
  <si>
    <t>-1451446317</t>
  </si>
  <si>
    <t>1300640072</t>
  </si>
  <si>
    <t>-2132712729</t>
  </si>
  <si>
    <t>165795813</t>
  </si>
  <si>
    <t>-172616876</t>
  </si>
  <si>
    <t>2076169616</t>
  </si>
  <si>
    <t>-198854500</t>
  </si>
  <si>
    <t>-219438548</t>
  </si>
  <si>
    <t>-1857761019</t>
  </si>
  <si>
    <t>-1193033162</t>
  </si>
  <si>
    <t>-330300106</t>
  </si>
  <si>
    <t>-52720492</t>
  </si>
  <si>
    <t>321246785</t>
  </si>
  <si>
    <t>12 - 2.NP 231</t>
  </si>
  <si>
    <t>-723347325</t>
  </si>
  <si>
    <t>-372096023</t>
  </si>
  <si>
    <t>-295083216</t>
  </si>
  <si>
    <t>-996234498</t>
  </si>
  <si>
    <t>-1110925552</t>
  </si>
  <si>
    <t>531582559</t>
  </si>
  <si>
    <t>-1442056113</t>
  </si>
  <si>
    <t>-1070235674</t>
  </si>
  <si>
    <t>-148331910</t>
  </si>
  <si>
    <t>(2,56+1,00)*2*0,60</t>
  </si>
  <si>
    <t xml:space="preserve">(2,00+1,10)*2*0,60  </t>
  </si>
  <si>
    <t>-773762063</t>
  </si>
  <si>
    <t>(2,56+1,00)*2*2,00</t>
  </si>
  <si>
    <t xml:space="preserve">(2,00+1,10)*2*2,00  </t>
  </si>
  <si>
    <t>-0,70*1,97*3</t>
  </si>
  <si>
    <t>1996408857</t>
  </si>
  <si>
    <t>1383643519</t>
  </si>
  <si>
    <t>1846868481</t>
  </si>
  <si>
    <t>-1218642031</t>
  </si>
  <si>
    <t>3,018*19</t>
  </si>
  <si>
    <t>-1103389006</t>
  </si>
  <si>
    <t>-720473801</t>
  </si>
  <si>
    <t>-2051439429</t>
  </si>
  <si>
    <t>-1202577382</t>
  </si>
  <si>
    <t>674037176</t>
  </si>
  <si>
    <t>862421750</t>
  </si>
  <si>
    <t>1118938980</t>
  </si>
  <si>
    <t>1395827941</t>
  </si>
  <si>
    <t>1920264797</t>
  </si>
  <si>
    <t>1640549078</t>
  </si>
  <si>
    <t>-816611934</t>
  </si>
  <si>
    <t>1641658315</t>
  </si>
  <si>
    <t>1549844732</t>
  </si>
  <si>
    <t>1144307924</t>
  </si>
  <si>
    <t>4296934</t>
  </si>
  <si>
    <t>542692742</t>
  </si>
  <si>
    <t>4,95*1,05 'Přepočtené koeficientem množství</t>
  </si>
  <si>
    <t>-408047920</t>
  </si>
  <si>
    <t>624487387</t>
  </si>
  <si>
    <t>36462094</t>
  </si>
  <si>
    <t>508497591</t>
  </si>
  <si>
    <t>61160052-P</t>
  </si>
  <si>
    <t>dveře jednokřídlé dřevěné bez povrchové úpravy plné 800x1970mm včetně kování</t>
  </si>
  <si>
    <t>-405187925</t>
  </si>
  <si>
    <t>-1400616786</t>
  </si>
  <si>
    <t>2017207560</t>
  </si>
  <si>
    <t>-1259796870</t>
  </si>
  <si>
    <t>550833478</t>
  </si>
  <si>
    <t>-954360732</t>
  </si>
  <si>
    <t>-1086538077</t>
  </si>
  <si>
    <t>-90044181</t>
  </si>
  <si>
    <t>668709143</t>
  </si>
  <si>
    <t>4,95</t>
  </si>
  <si>
    <t>1311634758</t>
  </si>
  <si>
    <t>4,95*1,1 'Přepočtené koeficientem množství</t>
  </si>
  <si>
    <t>1673692780</t>
  </si>
  <si>
    <t>442059621</t>
  </si>
  <si>
    <t>1805838348</t>
  </si>
  <si>
    <t>-653720473</t>
  </si>
  <si>
    <t>(2,56+1,00)*2*2,60</t>
  </si>
  <si>
    <t xml:space="preserve">(2,00+1,10)*2*2,60  </t>
  </si>
  <si>
    <t>1405992847</t>
  </si>
  <si>
    <t>30,495*1,1 'Přepočtené koeficientem množství</t>
  </si>
  <si>
    <t>840087056</t>
  </si>
  <si>
    <t>1268738845</t>
  </si>
  <si>
    <t>-788530803</t>
  </si>
  <si>
    <t>994484527</t>
  </si>
  <si>
    <t>-826876018</t>
  </si>
  <si>
    <t>0,20*4,70*3</t>
  </si>
  <si>
    <t>582411750</t>
  </si>
  <si>
    <t>-30416486</t>
  </si>
  <si>
    <t>13 - 2.NP 232</t>
  </si>
  <si>
    <t>502988117</t>
  </si>
  <si>
    <t>1055030644</t>
  </si>
  <si>
    <t>-400532781</t>
  </si>
  <si>
    <t>-2093266024</t>
  </si>
  <si>
    <t>2129048594</t>
  </si>
  <si>
    <t>969842704</t>
  </si>
  <si>
    <t>-496385258</t>
  </si>
  <si>
    <t>1089263403</t>
  </si>
  <si>
    <t>205969485</t>
  </si>
  <si>
    <t>(1,20+1,50)*2*0,60  +(0,90+1,50)*2*0,60</t>
  </si>
  <si>
    <t>1893457444</t>
  </si>
  <si>
    <t>(1,20+1,50)*2*2,00  +(0,90+1,50)*2*2,00</t>
  </si>
  <si>
    <t>-(0,60+0,70)*1,97</t>
  </si>
  <si>
    <t>-1937396742</t>
  </si>
  <si>
    <t>-1134082612</t>
  </si>
  <si>
    <t>1352172246</t>
  </si>
  <si>
    <t>-1109737279</t>
  </si>
  <si>
    <t>2,298*19</t>
  </si>
  <si>
    <t>927689370</t>
  </si>
  <si>
    <t>-2003203430</t>
  </si>
  <si>
    <t>793857889</t>
  </si>
  <si>
    <t>264336500</t>
  </si>
  <si>
    <t>1686429847</t>
  </si>
  <si>
    <t>1577861500</t>
  </si>
  <si>
    <t>797507768</t>
  </si>
  <si>
    <t>1649935570</t>
  </si>
  <si>
    <t>-441778261</t>
  </si>
  <si>
    <t>-2231208</t>
  </si>
  <si>
    <t>-77320054</t>
  </si>
  <si>
    <t>1957492680</t>
  </si>
  <si>
    <t>2019445453</t>
  </si>
  <si>
    <t>9441182</t>
  </si>
  <si>
    <t>-1732626697</t>
  </si>
  <si>
    <t>3,21*1,05 'Přepočtené koeficientem množství</t>
  </si>
  <si>
    <t>442854589</t>
  </si>
  <si>
    <t>-1861551544</t>
  </si>
  <si>
    <t>420179425</t>
  </si>
  <si>
    <t>-2013327894</t>
  </si>
  <si>
    <t>-457988937</t>
  </si>
  <si>
    <t>-1281571751</t>
  </si>
  <si>
    <t>-1982564428</t>
  </si>
  <si>
    <t>626780694</t>
  </si>
  <si>
    <t>1206094522</t>
  </si>
  <si>
    <t>1049763689</t>
  </si>
  <si>
    <t>848852664</t>
  </si>
  <si>
    <t>836836136</t>
  </si>
  <si>
    <t>3,21</t>
  </si>
  <si>
    <t>-1031973127</t>
  </si>
  <si>
    <t>3,21*1,1 'Přepočtené koeficientem množství</t>
  </si>
  <si>
    <t>-960797818</t>
  </si>
  <si>
    <t>-134253794</t>
  </si>
  <si>
    <t>-101154144</t>
  </si>
  <si>
    <t>-886144114</t>
  </si>
  <si>
    <t>(1,20+1,50)*2*2,60  +(0,90+1,50)*2*2,60</t>
  </si>
  <si>
    <t>-1582963282</t>
  </si>
  <si>
    <t>23,959*1,1 'Přepočtené koeficientem množství</t>
  </si>
  <si>
    <t>-1218758583</t>
  </si>
  <si>
    <t>1295940002</t>
  </si>
  <si>
    <t>1*1,05 'Přepočtené koeficientem množství</t>
  </si>
  <si>
    <t>2112163709</t>
  </si>
  <si>
    <t>-538138199</t>
  </si>
  <si>
    <t>-156448042</t>
  </si>
  <si>
    <t>0,20*4,60  +0,20*4,70</t>
  </si>
  <si>
    <t>1221761514</t>
  </si>
  <si>
    <t>-1008342162</t>
  </si>
  <si>
    <t>14 - 2.NP 242</t>
  </si>
  <si>
    <t>-1685895116</t>
  </si>
  <si>
    <t>-479890980</t>
  </si>
  <si>
    <t>-907108482</t>
  </si>
  <si>
    <t>1603481921</t>
  </si>
  <si>
    <t>-1431064632</t>
  </si>
  <si>
    <t>-605610424</t>
  </si>
  <si>
    <t>262329123</t>
  </si>
  <si>
    <t>1752156626</t>
  </si>
  <si>
    <t>916850125</t>
  </si>
  <si>
    <t>-141839422</t>
  </si>
  <si>
    <t>1,70*1,50</t>
  </si>
  <si>
    <t>-1590758762</t>
  </si>
  <si>
    <t>-91384168</t>
  </si>
  <si>
    <t>-1067490167</t>
  </si>
  <si>
    <t>-567935698</t>
  </si>
  <si>
    <t>2,471*19</t>
  </si>
  <si>
    <t>387329705</t>
  </si>
  <si>
    <t>-585116884</t>
  </si>
  <si>
    <t>1127509475</t>
  </si>
  <si>
    <t>878442258</t>
  </si>
  <si>
    <t>-896728063</t>
  </si>
  <si>
    <t>-965031054</t>
  </si>
  <si>
    <t>736592394</t>
  </si>
  <si>
    <t>-1912960004</t>
  </si>
  <si>
    <t>-62874444</t>
  </si>
  <si>
    <t>-193815017</t>
  </si>
  <si>
    <t>-1477258143</t>
  </si>
  <si>
    <t>509577892</t>
  </si>
  <si>
    <t>-265344309</t>
  </si>
  <si>
    <t>-53454346</t>
  </si>
  <si>
    <t>-1974659661</t>
  </si>
  <si>
    <t>-1824217665</t>
  </si>
  <si>
    <t>-1913367112</t>
  </si>
  <si>
    <t>-1834362597</t>
  </si>
  <si>
    <t>-1760357047</t>
  </si>
  <si>
    <t>21063180</t>
  </si>
  <si>
    <t>-1089642000</t>
  </si>
  <si>
    <t>1957493573</t>
  </si>
  <si>
    <t>1210300175</t>
  </si>
  <si>
    <t>779820646</t>
  </si>
  <si>
    <t>917159890</t>
  </si>
  <si>
    <t>-2124628940</t>
  </si>
  <si>
    <t>-475365081</t>
  </si>
  <si>
    <t>979153537</t>
  </si>
  <si>
    <t>-136520502</t>
  </si>
  <si>
    <t>159268734</t>
  </si>
  <si>
    <t>-614515385</t>
  </si>
  <si>
    <t>-1978913077</t>
  </si>
  <si>
    <t>-2013203604</t>
  </si>
  <si>
    <t>26,509*1,1 'Přepočtené koeficientem množství</t>
  </si>
  <si>
    <t>-778839829</t>
  </si>
  <si>
    <t>-878808115</t>
  </si>
  <si>
    <t>-1393635292</t>
  </si>
  <si>
    <t>-446445543</t>
  </si>
  <si>
    <t>2099939984</t>
  </si>
  <si>
    <t>1928658570</t>
  </si>
  <si>
    <t>-1003918099</t>
  </si>
  <si>
    <t>15 - 2.NP 203,241</t>
  </si>
  <si>
    <t>-1495382870</t>
  </si>
  <si>
    <t>-1440426342</t>
  </si>
  <si>
    <t>-1723824000</t>
  </si>
  <si>
    <t>-1175637811</t>
  </si>
  <si>
    <t>687096082</t>
  </si>
  <si>
    <t>-1713111757</t>
  </si>
  <si>
    <t>1858178843</t>
  </si>
  <si>
    <t>1383665782</t>
  </si>
  <si>
    <t>1285173713</t>
  </si>
  <si>
    <t xml:space="preserve">(2,63+1,43)*2*0,60 </t>
  </si>
  <si>
    <t xml:space="preserve">(2,22+2,10)*2*0,60   </t>
  </si>
  <si>
    <t>2018423427</t>
  </si>
  <si>
    <t xml:space="preserve">(2,63+1,43)*2*2,00 </t>
  </si>
  <si>
    <t xml:space="preserve">(2,22+2,10)*2*2,00   </t>
  </si>
  <si>
    <t>-0,70*1,97   -0,90*1,97</t>
  </si>
  <si>
    <t>-38428373</t>
  </si>
  <si>
    <t>-1170836445</t>
  </si>
  <si>
    <t>-1830112402</t>
  </si>
  <si>
    <t>-1993415520</t>
  </si>
  <si>
    <t>3,844*19</t>
  </si>
  <si>
    <t>141225997</t>
  </si>
  <si>
    <t>1929914989</t>
  </si>
  <si>
    <t>-1695077315</t>
  </si>
  <si>
    <t>-513604928</t>
  </si>
  <si>
    <t>1376109720</t>
  </si>
  <si>
    <t>Dřez</t>
  </si>
  <si>
    <t>-1791817496</t>
  </si>
  <si>
    <t>-1589640576</t>
  </si>
  <si>
    <t>-1895745706</t>
  </si>
  <si>
    <t>775967428</t>
  </si>
  <si>
    <t>-1267824779</t>
  </si>
  <si>
    <t>-963523512</t>
  </si>
  <si>
    <t>-1451892332</t>
  </si>
  <si>
    <t>3,76+3,45</t>
  </si>
  <si>
    <t>861149300</t>
  </si>
  <si>
    <t>7,21*1,05 'Přepočtené koeficientem množství</t>
  </si>
  <si>
    <t>302845102</t>
  </si>
  <si>
    <t>1390260173</t>
  </si>
  <si>
    <t>-1261581677</t>
  </si>
  <si>
    <t>-2105413154</t>
  </si>
  <si>
    <t>95860684</t>
  </si>
  <si>
    <t>-5319456</t>
  </si>
  <si>
    <t>-1935984371</t>
  </si>
  <si>
    <t>-1307541670</t>
  </si>
  <si>
    <t>2003276164</t>
  </si>
  <si>
    <t>395948913</t>
  </si>
  <si>
    <t>1704602793</t>
  </si>
  <si>
    <t>-1558137767</t>
  </si>
  <si>
    <t>-679422436</t>
  </si>
  <si>
    <t>7,21*1,1 'Přepočtené koeficientem množství</t>
  </si>
  <si>
    <t>1993164987</t>
  </si>
  <si>
    <t>-725313517</t>
  </si>
  <si>
    <t>1972682049</t>
  </si>
  <si>
    <t>-2101464369</t>
  </si>
  <si>
    <t xml:space="preserve">(2,63+1,43)*2*2,60 </t>
  </si>
  <si>
    <t xml:space="preserve">(2,22+2,10)*2*2,60   </t>
  </si>
  <si>
    <t>1016017288</t>
  </si>
  <si>
    <t>40,424*1,1 'Přepočtené koeficientem množství</t>
  </si>
  <si>
    <t>130409068</t>
  </si>
  <si>
    <t>-2067563716</t>
  </si>
  <si>
    <t>-218867093</t>
  </si>
  <si>
    <t>-219273707</t>
  </si>
  <si>
    <t>1352753561</t>
  </si>
  <si>
    <t>0,20*4,70    +0,20*4,90</t>
  </si>
  <si>
    <t>1348271740</t>
  </si>
  <si>
    <t>424504794</t>
  </si>
  <si>
    <t>16 - 2.NP   239,238</t>
  </si>
  <si>
    <t>-1843294530</t>
  </si>
  <si>
    <t>-1365258577</t>
  </si>
  <si>
    <t>365544938</t>
  </si>
  <si>
    <t>901691447</t>
  </si>
  <si>
    <t>-790717871</t>
  </si>
  <si>
    <t>-923979422</t>
  </si>
  <si>
    <t>-560654382</t>
  </si>
  <si>
    <t>1493026884</t>
  </si>
  <si>
    <t>-881819404</t>
  </si>
  <si>
    <t>1345603820</t>
  </si>
  <si>
    <t>-870337140</t>
  </si>
  <si>
    <t>-952539115</t>
  </si>
  <si>
    <t>488090353</t>
  </si>
  <si>
    <t>-847601984</t>
  </si>
  <si>
    <t>1291748209</t>
  </si>
  <si>
    <t>1953692084</t>
  </si>
  <si>
    <t>-1168006559</t>
  </si>
  <si>
    <t>45681708</t>
  </si>
  <si>
    <t>-1247042895</t>
  </si>
  <si>
    <t>-1913994009</t>
  </si>
  <si>
    <t>-217367021</t>
  </si>
  <si>
    <t>-478203840</t>
  </si>
  <si>
    <t>-20445792</t>
  </si>
  <si>
    <t>-838831659</t>
  </si>
  <si>
    <t>-227855925</t>
  </si>
  <si>
    <t>-679172388</t>
  </si>
  <si>
    <t>554508091</t>
  </si>
  <si>
    <t>1044244014</t>
  </si>
  <si>
    <t>-520543046</t>
  </si>
  <si>
    <t>-534006749</t>
  </si>
  <si>
    <t>-1245870720</t>
  </si>
  <si>
    <t>-294654822</t>
  </si>
  <si>
    <t>1603363225</t>
  </si>
  <si>
    <t>-937949274</t>
  </si>
  <si>
    <t>-1017241238</t>
  </si>
  <si>
    <t>-358278502</t>
  </si>
  <si>
    <t>833180626</t>
  </si>
  <si>
    <t>-1991127493</t>
  </si>
  <si>
    <t>-1254322359</t>
  </si>
  <si>
    <t>1967160120</t>
  </si>
  <si>
    <t>823639441</t>
  </si>
  <si>
    <t>-1494286459</t>
  </si>
  <si>
    <t>2070476384</t>
  </si>
  <si>
    <t>-1275468167</t>
  </si>
  <si>
    <t>1429677827</t>
  </si>
  <si>
    <t>601743185</t>
  </si>
  <si>
    <t>1260521618</t>
  </si>
  <si>
    <t>297263011</t>
  </si>
  <si>
    <t>-1581966933</t>
  </si>
  <si>
    <t>-2017028812</t>
  </si>
  <si>
    <t>-1403870635</t>
  </si>
  <si>
    <t>478282468</t>
  </si>
  <si>
    <t>-1894358535</t>
  </si>
  <si>
    <t>-744464550</t>
  </si>
  <si>
    <t>17 - 2.NP 216</t>
  </si>
  <si>
    <t>-796507411</t>
  </si>
  <si>
    <t>-1927699726</t>
  </si>
  <si>
    <t>-1408353573</t>
  </si>
  <si>
    <t>-133761406</t>
  </si>
  <si>
    <t>-1395142289</t>
  </si>
  <si>
    <t>-1960451904</t>
  </si>
  <si>
    <t>1572625616</t>
  </si>
  <si>
    <t>1582893754</t>
  </si>
  <si>
    <t>908785335</t>
  </si>
  <si>
    <t>(1,67+2,33)*2*0,60</t>
  </si>
  <si>
    <t>1884153527</t>
  </si>
  <si>
    <t>(1,67+2,33)*2*2,00</t>
  </si>
  <si>
    <t>-0,80*1,97</t>
  </si>
  <si>
    <t>241534188</t>
  </si>
  <si>
    <t>-824577408</t>
  </si>
  <si>
    <t>-649021606</t>
  </si>
  <si>
    <t>95447130</t>
  </si>
  <si>
    <t>2,057*19</t>
  </si>
  <si>
    <t>594274500</t>
  </si>
  <si>
    <t>-1548572982</t>
  </si>
  <si>
    <t>-710163091</t>
  </si>
  <si>
    <t>-709067187</t>
  </si>
  <si>
    <t>-915897168</t>
  </si>
  <si>
    <t>76740659</t>
  </si>
  <si>
    <t>-1622757631</t>
  </si>
  <si>
    <t>1827352078</t>
  </si>
  <si>
    <t>1690718607</t>
  </si>
  <si>
    <t>105385875</t>
  </si>
  <si>
    <t>2094992512</t>
  </si>
  <si>
    <t>1725007812</t>
  </si>
  <si>
    <t>3,81*1,05 'Přepočtené koeficientem množství</t>
  </si>
  <si>
    <t>-1556011437</t>
  </si>
  <si>
    <t>211252774</t>
  </si>
  <si>
    <t>-963249954</t>
  </si>
  <si>
    <t>406455409</t>
  </si>
  <si>
    <t>1277368831</t>
  </si>
  <si>
    <t>175665627</t>
  </si>
  <si>
    <t>1664748070</t>
  </si>
  <si>
    <t>568415784</t>
  </si>
  <si>
    <t>-938048759</t>
  </si>
  <si>
    <t>-1717469846</t>
  </si>
  <si>
    <t>-1155297940</t>
  </si>
  <si>
    <t>3,81</t>
  </si>
  <si>
    <t>-1178504053</t>
  </si>
  <si>
    <t>3,81*1,1 'Přepočtené koeficientem množství</t>
  </si>
  <si>
    <t>-1521282763</t>
  </si>
  <si>
    <t>2081649861</t>
  </si>
  <si>
    <t>1737846091</t>
  </si>
  <si>
    <t>-1846096315</t>
  </si>
  <si>
    <t>(1,67+2,33)*2*2,60</t>
  </si>
  <si>
    <t>556970667</t>
  </si>
  <si>
    <t>19,224*1,1 'Přepočtené koeficientem množství</t>
  </si>
  <si>
    <t>-2044607538</t>
  </si>
  <si>
    <t>-296760704</t>
  </si>
  <si>
    <t>250003290</t>
  </si>
  <si>
    <t>-446965993</t>
  </si>
  <si>
    <t>-1435539921</t>
  </si>
  <si>
    <t>0,20*4,80</t>
  </si>
  <si>
    <t>831858203</t>
  </si>
  <si>
    <t>-300338154</t>
  </si>
  <si>
    <t>18 - 1.NP 148,147,149,150</t>
  </si>
  <si>
    <t>36099168</t>
  </si>
  <si>
    <t>-1909609845</t>
  </si>
  <si>
    <t>1061648924</t>
  </si>
  <si>
    <t>603793487</t>
  </si>
  <si>
    <t>"IV-147"   (1,00+3,20)*2*3,00   -(0,80*2+0,70*2)*1,97</t>
  </si>
  <si>
    <t>-1712232760</t>
  </si>
  <si>
    <t>7290820</t>
  </si>
  <si>
    <t>-1595765431</t>
  </si>
  <si>
    <t>-1034263970</t>
  </si>
  <si>
    <t>1757882991</t>
  </si>
  <si>
    <t>1403308202</t>
  </si>
  <si>
    <t>(0,90+2,10)*2*0,60  +(1,14+2,10)*2*0,60</t>
  </si>
  <si>
    <t>(1,09+1,50)*2*0,60  +(0,97+1,50)*2*0,60</t>
  </si>
  <si>
    <t>(1,09+1,61)*2*0,60  +(0,97+1,61)*2*0,60</t>
  </si>
  <si>
    <t>1374173681</t>
  </si>
  <si>
    <t>(0,90+2,10)*2*2,00  +(1,14+2,10)*2*2,00</t>
  </si>
  <si>
    <t>(1,09+1,50)*2*2,00  +(0,97+1,50)*2*2,00</t>
  </si>
  <si>
    <t>(1,09+1,61)*2*2,00  +(0,97+1,61)*2*2,00</t>
  </si>
  <si>
    <t>-(0,60*2+0,70*4)*1,97</t>
  </si>
  <si>
    <t>-1147235357</t>
  </si>
  <si>
    <t>-2011623956</t>
  </si>
  <si>
    <t>-907840271</t>
  </si>
  <si>
    <t>-1675009925</t>
  </si>
  <si>
    <t>6,70*19</t>
  </si>
  <si>
    <t>-1105267543</t>
  </si>
  <si>
    <t>-1014311434</t>
  </si>
  <si>
    <t>-1026898182</t>
  </si>
  <si>
    <t>1970846488</t>
  </si>
  <si>
    <t>537304098</t>
  </si>
  <si>
    <t>-1653658849</t>
  </si>
  <si>
    <t>-673713100</t>
  </si>
  <si>
    <t>-1263254975</t>
  </si>
  <si>
    <t>720-09</t>
  </si>
  <si>
    <t>497329481</t>
  </si>
  <si>
    <t>-851447169</t>
  </si>
  <si>
    <t>-492737835</t>
  </si>
  <si>
    <t>-1908337693</t>
  </si>
  <si>
    <t>698428032</t>
  </si>
  <si>
    <t>-201946698</t>
  </si>
  <si>
    <t>-1096348230</t>
  </si>
  <si>
    <t>4,35+3,19+3,32</t>
  </si>
  <si>
    <t>-181242101</t>
  </si>
  <si>
    <t>10,86*1,05 'Přepočtené koeficientem množství</t>
  </si>
  <si>
    <t>166880336</t>
  </si>
  <si>
    <t>1068271798</t>
  </si>
  <si>
    <t>140297679</t>
  </si>
  <si>
    <t>1761394644</t>
  </si>
  <si>
    <t>-99557206</t>
  </si>
  <si>
    <t>874325186</t>
  </si>
  <si>
    <t>2070161075</t>
  </si>
  <si>
    <t>-1182145470</t>
  </si>
  <si>
    <t>747814806</t>
  </si>
  <si>
    <t>252499628</t>
  </si>
  <si>
    <t>-1533834586</t>
  </si>
  <si>
    <t>-178485164</t>
  </si>
  <si>
    <t>1147471823</t>
  </si>
  <si>
    <t>-696247174</t>
  </si>
  <si>
    <t>10,86*1,1 'Přepočtené koeficientem množství</t>
  </si>
  <si>
    <t>1905942977</t>
  </si>
  <si>
    <t>1780431810</t>
  </si>
  <si>
    <t>-37337033</t>
  </si>
  <si>
    <t>-1002849382</t>
  </si>
  <si>
    <t>188700186</t>
  </si>
  <si>
    <t>-380590830</t>
  </si>
  <si>
    <t>-2107483231</t>
  </si>
  <si>
    <t>587495917</t>
  </si>
  <si>
    <t>733588428</t>
  </si>
  <si>
    <t>3,55*1,1 'Přepočtené koeficientem množství</t>
  </si>
  <si>
    <t>-1805133993</t>
  </si>
  <si>
    <t>(1,00+3,20)*2   -0,80*2</t>
  </si>
  <si>
    <t>1188662658</t>
  </si>
  <si>
    <t>6,80*0,12</t>
  </si>
  <si>
    <t>0,816*1,1 'Přepočtené koeficientem množství</t>
  </si>
  <si>
    <t>-7718251</t>
  </si>
  <si>
    <t>221148966</t>
  </si>
  <si>
    <t>-1076303889</t>
  </si>
  <si>
    <t>(0,90+2,10)*2*2,60  +(1,14+2,10)*2*2,60</t>
  </si>
  <si>
    <t>(1,09+1,50)*2*2,60  +(0,97+1,50)*2*2,60</t>
  </si>
  <si>
    <t>(1,09+1,61)*2*2,60  +(0,97+1,61)*2*2,60</t>
  </si>
  <si>
    <t>-1841867977</t>
  </si>
  <si>
    <t>78,336*1,1 'Přepočtené koeficientem množství</t>
  </si>
  <si>
    <t>-246436803</t>
  </si>
  <si>
    <t>-1454555898</t>
  </si>
  <si>
    <t>-627255990</t>
  </si>
  <si>
    <t>1396001012</t>
  </si>
  <si>
    <t>-2056494291</t>
  </si>
  <si>
    <t>0,20*4,60*2   +0,20*4,70*4  +0,20*4,80*2</t>
  </si>
  <si>
    <t>162675096</t>
  </si>
  <si>
    <t>1732499050</t>
  </si>
  <si>
    <t>-2127116546</t>
  </si>
  <si>
    <t>"IV-147"  3,55+   (1,00+3,20)*2*3,00</t>
  </si>
  <si>
    <t>19 - 1.NP 159,158,160</t>
  </si>
  <si>
    <t>-1054174470</t>
  </si>
  <si>
    <t>811584659</t>
  </si>
  <si>
    <t>1676379504</t>
  </si>
  <si>
    <t>1674406539</t>
  </si>
  <si>
    <t>2086018587</t>
  </si>
  <si>
    <t>712229607</t>
  </si>
  <si>
    <t>-402803980</t>
  </si>
  <si>
    <t>1169595342</t>
  </si>
  <si>
    <t>-1977206704</t>
  </si>
  <si>
    <t>(1,70+0,90)*2*0,60  +(1,40+0,90)*2*0,60</t>
  </si>
  <si>
    <t>(1,70+1,90)*2*0,60  +(1,40+0,90)*2*0,60   +(2,00+0,90)*2*0,60</t>
  </si>
  <si>
    <t>574421771</t>
  </si>
  <si>
    <t>(1,70+0,90)*2*2,00  +(1,40+0,90)*2*2,00</t>
  </si>
  <si>
    <t>(1,70+1,90)*2*2,00  +(1,40+0,90)*2*2,00   +(2,00+0,90)*2*2,00</t>
  </si>
  <si>
    <t>-0,60*1,97*3   -0,70*1,97*2</t>
  </si>
  <si>
    <t>609981667</t>
  </si>
  <si>
    <t>1339471497</t>
  </si>
  <si>
    <t>-1222158975</t>
  </si>
  <si>
    <t>-389629074</t>
  </si>
  <si>
    <t>5,674*19</t>
  </si>
  <si>
    <t>-596829671</t>
  </si>
  <si>
    <t>1648874113</t>
  </si>
  <si>
    <t>-1616094336</t>
  </si>
  <si>
    <t>-807760887</t>
  </si>
  <si>
    <t>-27868283</t>
  </si>
  <si>
    <t>-973008011</t>
  </si>
  <si>
    <t>391137813</t>
  </si>
  <si>
    <t>420698286</t>
  </si>
  <si>
    <t>-1854037621</t>
  </si>
  <si>
    <t>-1952268107</t>
  </si>
  <si>
    <t>424092130</t>
  </si>
  <si>
    <t>999438345</t>
  </si>
  <si>
    <t>-1187718193</t>
  </si>
  <si>
    <t>2102881156</t>
  </si>
  <si>
    <t>2105866425</t>
  </si>
  <si>
    <t>2,94+3,98+1,88</t>
  </si>
  <si>
    <t>554011405</t>
  </si>
  <si>
    <t>8,8*1,05 'Přepočtené koeficientem množství</t>
  </si>
  <si>
    <t>536654539</t>
  </si>
  <si>
    <t>1709145263</t>
  </si>
  <si>
    <t>-188462910</t>
  </si>
  <si>
    <t>-1202168647</t>
  </si>
  <si>
    <t>-380970766</t>
  </si>
  <si>
    <t>-472281811</t>
  </si>
  <si>
    <t>-2147436149</t>
  </si>
  <si>
    <t>1957608113</t>
  </si>
  <si>
    <t>728983116</t>
  </si>
  <si>
    <t>274033591</t>
  </si>
  <si>
    <t>721505704</t>
  </si>
  <si>
    <t>-1929155852</t>
  </si>
  <si>
    <t>-1697750519</t>
  </si>
  <si>
    <t>8,8*1,1 'Přepočtené koeficientem množství</t>
  </si>
  <si>
    <t>-1258795419</t>
  </si>
  <si>
    <t>1871694044</t>
  </si>
  <si>
    <t>-1134629540</t>
  </si>
  <si>
    <t>-1063335254</t>
  </si>
  <si>
    <t>(1,70+0,90)*2*2,60  +(1,40+0,90)*2*2,60</t>
  </si>
  <si>
    <t>(1,70+1,90)*2*2,60  +(1,40+0,90)*2*2,60   +(2,00+0,90)*2*2,60</t>
  </si>
  <si>
    <t>-1077178898</t>
  </si>
  <si>
    <t>64,936*1,1 'Přepočtené koeficientem množství</t>
  </si>
  <si>
    <t>-507414188</t>
  </si>
  <si>
    <t>991695842</t>
  </si>
  <si>
    <t>-1502473896</t>
  </si>
  <si>
    <t>-1068141278</t>
  </si>
  <si>
    <t>1786940314</t>
  </si>
  <si>
    <t>0,20*4,60*3   +0,20*4,70*2</t>
  </si>
  <si>
    <t>967199590</t>
  </si>
  <si>
    <t>-1121028953</t>
  </si>
  <si>
    <t>20 - 1.NP 107,105</t>
  </si>
  <si>
    <t>1444703288</t>
  </si>
  <si>
    <t>2070198120</t>
  </si>
  <si>
    <t>178333796</t>
  </si>
  <si>
    <t>-1623392136</t>
  </si>
  <si>
    <t>669330060</t>
  </si>
  <si>
    <t>1910390094</t>
  </si>
  <si>
    <t>1295093563</t>
  </si>
  <si>
    <t>1544286267</t>
  </si>
  <si>
    <t>694822394</t>
  </si>
  <si>
    <t>-609125395</t>
  </si>
  <si>
    <t>1439614095</t>
  </si>
  <si>
    <t>1924412338</t>
  </si>
  <si>
    <t>523685289</t>
  </si>
  <si>
    <t>-1016417893</t>
  </si>
  <si>
    <t>2067154619</t>
  </si>
  <si>
    <t>-1129843705</t>
  </si>
  <si>
    <t>480440869</t>
  </si>
  <si>
    <t>-801834747</t>
  </si>
  <si>
    <t>-564700750</t>
  </si>
  <si>
    <t>38726871</t>
  </si>
  <si>
    <t>318760572</t>
  </si>
  <si>
    <t>194238092</t>
  </si>
  <si>
    <t>-777055157</t>
  </si>
  <si>
    <t>1651309865</t>
  </si>
  <si>
    <t>828301674</t>
  </si>
  <si>
    <t>-293911920</t>
  </si>
  <si>
    <t>-1301739275</t>
  </si>
  <si>
    <t>-713082795</t>
  </si>
  <si>
    <t>-1687879824</t>
  </si>
  <si>
    <t>-1522284859</t>
  </si>
  <si>
    <t>-1585890070</t>
  </si>
  <si>
    <t>-325463417</t>
  </si>
  <si>
    <t>-1895068027</t>
  </si>
  <si>
    <t>1344693231</t>
  </si>
  <si>
    <t>376413331</t>
  </si>
  <si>
    <t>1612949350</t>
  </si>
  <si>
    <t>-689749165</t>
  </si>
  <si>
    <t>-1962827462</t>
  </si>
  <si>
    <t>-184903506</t>
  </si>
  <si>
    <t>128006739</t>
  </si>
  <si>
    <t>352513625</t>
  </si>
  <si>
    <t>-715338525</t>
  </si>
  <si>
    <t>351776966</t>
  </si>
  <si>
    <t>-2014379460</t>
  </si>
  <si>
    <t>-203789581</t>
  </si>
  <si>
    <t>1484847521</t>
  </si>
  <si>
    <t>-951170739</t>
  </si>
  <si>
    <t>-2003864642</t>
  </si>
  <si>
    <t>-1352543888</t>
  </si>
  <si>
    <t>-193832535</t>
  </si>
  <si>
    <t>-554010933</t>
  </si>
  <si>
    <t>1815091286</t>
  </si>
  <si>
    <t>-1759422099</t>
  </si>
  <si>
    <t>-365987676</t>
  </si>
  <si>
    <t>21 - 1.NP 132</t>
  </si>
  <si>
    <t>-1252747909</t>
  </si>
  <si>
    <t>-1488730783</t>
  </si>
  <si>
    <t>-914132693</t>
  </si>
  <si>
    <t>1506386330</t>
  </si>
  <si>
    <t>1888190689</t>
  </si>
  <si>
    <t>-1584048038</t>
  </si>
  <si>
    <t>-6221082</t>
  </si>
  <si>
    <t>1376038008</t>
  </si>
  <si>
    <t>-218348076</t>
  </si>
  <si>
    <t>-1260066454</t>
  </si>
  <si>
    <t>-807066250</t>
  </si>
  <si>
    <t>-148082039</t>
  </si>
  <si>
    <t>-1798715651</t>
  </si>
  <si>
    <t>-92027319</t>
  </si>
  <si>
    <t>-515704138</t>
  </si>
  <si>
    <t>-1242210165</t>
  </si>
  <si>
    <t>-1983129842</t>
  </si>
  <si>
    <t>1512544435</t>
  </si>
  <si>
    <t>-1356101626</t>
  </si>
  <si>
    <t>1371368977</t>
  </si>
  <si>
    <t>1411898185</t>
  </si>
  <si>
    <t>-782663758</t>
  </si>
  <si>
    <t>-291649149</t>
  </si>
  <si>
    <t>1419359351</t>
  </si>
  <si>
    <t>-161824413</t>
  </si>
  <si>
    <t>-1612757188</t>
  </si>
  <si>
    <t>316107557</t>
  </si>
  <si>
    <t>-1198461629</t>
  </si>
  <si>
    <t>840694267</t>
  </si>
  <si>
    <t>284513378</t>
  </si>
  <si>
    <t>-1450699148</t>
  </si>
  <si>
    <t>1687745462</t>
  </si>
  <si>
    <t>1565503590</t>
  </si>
  <si>
    <t>-1115698336</t>
  </si>
  <si>
    <t>-587930455</t>
  </si>
  <si>
    <t>-1117241615</t>
  </si>
  <si>
    <t>1238346196</t>
  </si>
  <si>
    <t>-1259130563</t>
  </si>
  <si>
    <t>-1374989936</t>
  </si>
  <si>
    <t>824502369</t>
  </si>
  <si>
    <t>-1120492643</t>
  </si>
  <si>
    <t>-1276311931</t>
  </si>
  <si>
    <t>-639139233</t>
  </si>
  <si>
    <t>-1123239888</t>
  </si>
  <si>
    <t>337237593</t>
  </si>
  <si>
    <t>-1490780406</t>
  </si>
  <si>
    <t>134725786</t>
  </si>
  <si>
    <t>-1211429167</t>
  </si>
  <si>
    <t>1299562028</t>
  </si>
  <si>
    <t>551991104</t>
  </si>
  <si>
    <t>-803651935</t>
  </si>
  <si>
    <t>1900377736</t>
  </si>
  <si>
    <t>597285970</t>
  </si>
  <si>
    <t>1842717207</t>
  </si>
  <si>
    <t>22 - 1.NP 134,133</t>
  </si>
  <si>
    <t>1881282759</t>
  </si>
  <si>
    <t>113259013</t>
  </si>
  <si>
    <t>742340675</t>
  </si>
  <si>
    <t>169386414</t>
  </si>
  <si>
    <t>995558160</t>
  </si>
  <si>
    <t>-1628746571</t>
  </si>
  <si>
    <t>28208757</t>
  </si>
  <si>
    <t>-1808729706</t>
  </si>
  <si>
    <t>1256761438</t>
  </si>
  <si>
    <t>(0,90+1,60)*2*0,60*2  +(1,40+1,90)*2*0,60</t>
  </si>
  <si>
    <t>(1,38+1,00)*2*0,60     +(1,67+1,00)*2*0,60</t>
  </si>
  <si>
    <t>(0,90+1,90)*2*0,60</t>
  </si>
  <si>
    <t>-259786254</t>
  </si>
  <si>
    <t>(0,90+1,60)*2*2,00*2  +(1,40+1,90)*2*2,00</t>
  </si>
  <si>
    <t>(1,38+1,00)*2*2,00     +(1,67+1,00)*2*2,00</t>
  </si>
  <si>
    <t>(0,90+1,90)*2*2,00</t>
  </si>
  <si>
    <t>-0,60*1,97*3   -0,70*1,97*3</t>
  </si>
  <si>
    <t>-1131777634</t>
  </si>
  <si>
    <t>-1042155896</t>
  </si>
  <si>
    <t>-655795862</t>
  </si>
  <si>
    <t>1940197712</t>
  </si>
  <si>
    <t>6,529*19</t>
  </si>
  <si>
    <t>-1850733922</t>
  </si>
  <si>
    <t>-180637827</t>
  </si>
  <si>
    <t>1873635946</t>
  </si>
  <si>
    <t>1457347425</t>
  </si>
  <si>
    <t>-1153754689</t>
  </si>
  <si>
    <t>317986447</t>
  </si>
  <si>
    <t>-169233840</t>
  </si>
  <si>
    <t>-1498930361</t>
  </si>
  <si>
    <t>887006601</t>
  </si>
  <si>
    <t>-1135862190</t>
  </si>
  <si>
    <t>959197199</t>
  </si>
  <si>
    <t>-1880691490</t>
  </si>
  <si>
    <t>-229033380</t>
  </si>
  <si>
    <t>-100839722</t>
  </si>
  <si>
    <t>-1733815697</t>
  </si>
  <si>
    <t>5,45+5,03</t>
  </si>
  <si>
    <t>-1151751385</t>
  </si>
  <si>
    <t>10,48*1,05 'Přepočtené koeficientem množství</t>
  </si>
  <si>
    <t>-401820535</t>
  </si>
  <si>
    <t>-1980553839</t>
  </si>
  <si>
    <t>757601072</t>
  </si>
  <si>
    <t>619177007</t>
  </si>
  <si>
    <t>1345794214</t>
  </si>
  <si>
    <t>-36593328</t>
  </si>
  <si>
    <t>1221008057</t>
  </si>
  <si>
    <t>1919535966</t>
  </si>
  <si>
    <t>137783962</t>
  </si>
  <si>
    <t>1912104646</t>
  </si>
  <si>
    <t>1860909040</t>
  </si>
  <si>
    <t>258360107</t>
  </si>
  <si>
    <t>-1563604254</t>
  </si>
  <si>
    <t>10,48*1,1 'Přepočtené koeficientem množství</t>
  </si>
  <si>
    <t>-2071852092</t>
  </si>
  <si>
    <t>589947307</t>
  </si>
  <si>
    <t>668617044</t>
  </si>
  <si>
    <t>1999159804</t>
  </si>
  <si>
    <t>(0,90+1,60)*2*2,60*2  +(1,40+1,90)*2*2,60</t>
  </si>
  <si>
    <t>(1,38+1,00)*2*2,60     +(1,67+1,00)*2*2,60</t>
  </si>
  <si>
    <t>(0,90+1,90)*2*2,60</t>
  </si>
  <si>
    <t>-1010211044</t>
  </si>
  <si>
    <t>76,297*1,1 'Přepočtené koeficientem množství</t>
  </si>
  <si>
    <t>-599457990</t>
  </si>
  <si>
    <t>324902812</t>
  </si>
  <si>
    <t>1949870246</t>
  </si>
  <si>
    <t>2054860238</t>
  </si>
  <si>
    <t>-1921260175</t>
  </si>
  <si>
    <t>0,20*4,60*3   +0,20*4,70*3</t>
  </si>
  <si>
    <t>-92829047</t>
  </si>
  <si>
    <t>-1941464278</t>
  </si>
  <si>
    <t>23 - 1.PP 145,144,143</t>
  </si>
  <si>
    <t>1262000154</t>
  </si>
  <si>
    <t>1157295860</t>
  </si>
  <si>
    <t>481169323</t>
  </si>
  <si>
    <t>-617399118</t>
  </si>
  <si>
    <t>1511204802</t>
  </si>
  <si>
    <t>-1043792338</t>
  </si>
  <si>
    <t>-493657467</t>
  </si>
  <si>
    <t>1819731286</t>
  </si>
  <si>
    <t>-1346331575</t>
  </si>
  <si>
    <t>(1,00+1,30)*2*0,60  +(2,00+1,30)*2*0,60</t>
  </si>
  <si>
    <t xml:space="preserve">(1,45+0,90)*2*0,60   </t>
  </si>
  <si>
    <t xml:space="preserve">(1,45+1,30)*2*0,60   </t>
  </si>
  <si>
    <t>542952189</t>
  </si>
  <si>
    <t>(1,00+1,30)*2*2,00  +(2,00+1,30)*2*2,00</t>
  </si>
  <si>
    <t xml:space="preserve">(1,45+0,90)*2*2,00   </t>
  </si>
  <si>
    <t xml:space="preserve">(1,45+1,30)*2*2,00   </t>
  </si>
  <si>
    <t>-0,60*1,97*3   -0,80*1,97</t>
  </si>
  <si>
    <t>-1702924137</t>
  </si>
  <si>
    <t>964790105</t>
  </si>
  <si>
    <t>162213116</t>
  </si>
  <si>
    <t>1439286873</t>
  </si>
  <si>
    <t>4,812*19</t>
  </si>
  <si>
    <t>-1515172794</t>
  </si>
  <si>
    <t>1546226828</t>
  </si>
  <si>
    <t>-1710069106</t>
  </si>
  <si>
    <t>-1215560043</t>
  </si>
  <si>
    <t>-353493452</t>
  </si>
  <si>
    <t>1164030121</t>
  </si>
  <si>
    <t>102513628</t>
  </si>
  <si>
    <t>-681820506</t>
  </si>
  <si>
    <t>2052189583</t>
  </si>
  <si>
    <t>813576527</t>
  </si>
  <si>
    <t>-1602148450</t>
  </si>
  <si>
    <t>426326710</t>
  </si>
  <si>
    <t>-1623018356</t>
  </si>
  <si>
    <t>1596533184</t>
  </si>
  <si>
    <t>4,23+3,28+1,73</t>
  </si>
  <si>
    <t>-1315870803</t>
  </si>
  <si>
    <t>9,24*1,05 'Přepočtené koeficientem množství</t>
  </si>
  <si>
    <t>-920239296</t>
  </si>
  <si>
    <t>-465507795</t>
  </si>
  <si>
    <t>1192572292</t>
  </si>
  <si>
    <t>-1437519670</t>
  </si>
  <si>
    <t>61160054-P</t>
  </si>
  <si>
    <t>dveře dvoukřídlé dřevěné bez povrchové úpravy plné 1200x1970mm včetně kování</t>
  </si>
  <si>
    <t>-2060499412</t>
  </si>
  <si>
    <t>582710863</t>
  </si>
  <si>
    <t>1446566090</t>
  </si>
  <si>
    <t>751311329</t>
  </si>
  <si>
    <t>558181180</t>
  </si>
  <si>
    <t>-427783162</t>
  </si>
  <si>
    <t>1560222562</t>
  </si>
  <si>
    <t>-1468992761</t>
  </si>
  <si>
    <t>1578240063</t>
  </si>
  <si>
    <t>2111611710</t>
  </si>
  <si>
    <t>9,24*1,1 'Přepočtené koeficientem množství</t>
  </si>
  <si>
    <t>-1082954637</t>
  </si>
  <si>
    <t>1832793313</t>
  </si>
  <si>
    <t>-2056422369</t>
  </si>
  <si>
    <t>1403512362</t>
  </si>
  <si>
    <t>(1,00+1,30)*2*2,60  +(2,00+1,30)*2*2,60</t>
  </si>
  <si>
    <t xml:space="preserve">(1,45+0,90)*2*2,60   </t>
  </si>
  <si>
    <t xml:space="preserve">(1,45+1,30)*2*2,60   </t>
  </si>
  <si>
    <t>-1463027399</t>
  </si>
  <si>
    <t>50,518*1,1 'Přepočtené koeficientem množství</t>
  </si>
  <si>
    <t>2027236993</t>
  </si>
  <si>
    <t>679311327</t>
  </si>
  <si>
    <t>252783023</t>
  </si>
  <si>
    <t>1120697330</t>
  </si>
  <si>
    <t>-1078788906</t>
  </si>
  <si>
    <t>0,20*4,60*3   +0,20*4,80    +0,20*5,20</t>
  </si>
  <si>
    <t>774325956</t>
  </si>
  <si>
    <t>-702182742</t>
  </si>
  <si>
    <t>40361042</t>
  </si>
  <si>
    <t>"IV-143"   (1,53+1,20)*2*2,60</t>
  </si>
  <si>
    <t>24 - 1.PP 105,107</t>
  </si>
  <si>
    <t>1633814737</t>
  </si>
  <si>
    <t>1406408482</t>
  </si>
  <si>
    <t>1122553057</t>
  </si>
  <si>
    <t>-635779937</t>
  </si>
  <si>
    <t>-1132551641</t>
  </si>
  <si>
    <t>-2103943063</t>
  </si>
  <si>
    <t>10058546</t>
  </si>
  <si>
    <t>1061916391</t>
  </si>
  <si>
    <t>-557984008</t>
  </si>
  <si>
    <t>-1988149581</t>
  </si>
  <si>
    <t>-2057932763</t>
  </si>
  <si>
    <t>1947759812</t>
  </si>
  <si>
    <t>236456154</t>
  </si>
  <si>
    <t>-727046895</t>
  </si>
  <si>
    <t>126697814</t>
  </si>
  <si>
    <t>1557639397</t>
  </si>
  <si>
    <t>-205790682</t>
  </si>
  <si>
    <t>2123953232</t>
  </si>
  <si>
    <t>-691359010</t>
  </si>
  <si>
    <t>-659109221</t>
  </si>
  <si>
    <t>586425783</t>
  </si>
  <si>
    <t>1628232701</t>
  </si>
  <si>
    <t>1280755999</t>
  </si>
  <si>
    <t>1131862068</t>
  </si>
  <si>
    <t>434748143</t>
  </si>
  <si>
    <t>110620272</t>
  </si>
  <si>
    <t>1321115383</t>
  </si>
  <si>
    <t>-1754901281</t>
  </si>
  <si>
    <t>512514719</t>
  </si>
  <si>
    <t>181241440</t>
  </si>
  <si>
    <t>-611281272</t>
  </si>
  <si>
    <t>-1076468552</t>
  </si>
  <si>
    <t>-1352380906</t>
  </si>
  <si>
    <t>-552018941</t>
  </si>
  <si>
    <t>160475967</t>
  </si>
  <si>
    <t>1008335265</t>
  </si>
  <si>
    <t>852628876</t>
  </si>
  <si>
    <t>-1817231378</t>
  </si>
  <si>
    <t>-1736168193</t>
  </si>
  <si>
    <t>2119160415</t>
  </si>
  <si>
    <t>1025844609</t>
  </si>
  <si>
    <t>-924555352</t>
  </si>
  <si>
    <t>-607474515</t>
  </si>
  <si>
    <t>-1069351169</t>
  </si>
  <si>
    <t>1917642480</t>
  </si>
  <si>
    <t>682677113</t>
  </si>
  <si>
    <t>-1242059788</t>
  </si>
  <si>
    <t>-1090352039</t>
  </si>
  <si>
    <t>135728516</t>
  </si>
  <si>
    <t>856222549</t>
  </si>
  <si>
    <t>-2143230261</t>
  </si>
  <si>
    <t>1280650139</t>
  </si>
  <si>
    <t>-271656002</t>
  </si>
  <si>
    <t>S3 - stoupačka ozn. 3</t>
  </si>
  <si>
    <t>340271015</t>
  </si>
  <si>
    <t>Zazdívka otvorů v příčkách nebo stěnách pórobetonovými tvárnicemi plochy přes 1 m2 do 4 m2, objemová hmotnost 500 kg/m3, tloušťka příčky 75 mm</t>
  </si>
  <si>
    <t>1246929562</t>
  </si>
  <si>
    <t>https://podminky.urs.cz/item/CS_URS_2024_02/340271015</t>
  </si>
  <si>
    <t>830148562</t>
  </si>
  <si>
    <t>526117808</t>
  </si>
  <si>
    <t>-1338125010</t>
  </si>
  <si>
    <t>964010428</t>
  </si>
  <si>
    <t>"3"   1,00*3,20</t>
  </si>
  <si>
    <t>1813737673</t>
  </si>
  <si>
    <t>2143805071</t>
  </si>
  <si>
    <t>432551340</t>
  </si>
  <si>
    <t xml:space="preserve"> 0,256*19</t>
  </si>
  <si>
    <t>-598839651</t>
  </si>
  <si>
    <t>-1119141699</t>
  </si>
  <si>
    <t>-1079977683</t>
  </si>
  <si>
    <t>999-03</t>
  </si>
  <si>
    <t>Celkový počet stoupaček dle rozpisu pol. č. 1-11</t>
  </si>
  <si>
    <t>1088087053</t>
  </si>
  <si>
    <t xml:space="preserve">"2.PP   lam.I     lam.II.      lam.III.      lam.VI." </t>
  </si>
  <si>
    <t xml:space="preserve">                11       +       6      +       0      +       0</t>
  </si>
  <si>
    <t>"1.PP   lam.I     lam.II.      lam.III.      lam.VI."</t>
  </si>
  <si>
    <t xml:space="preserve">                 11       +       5       +      3       +       1</t>
  </si>
  <si>
    <t>"1.NP   lam.I     lam.II.      lam.III.      lam.VI."</t>
  </si>
  <si>
    <t xml:space="preserve">                4       +      0       +     3       +       4</t>
  </si>
  <si>
    <t>"2.NP   lam.I     lam.II.      lam.III.      lam.VI."</t>
  </si>
  <si>
    <t xml:space="preserve">                 12      +     1       +         2       +       2</t>
  </si>
  <si>
    <t>"3.NP   lam.I     lam.II.      lam.III.      lam.VI."</t>
  </si>
  <si>
    <t xml:space="preserve">                1      +     4      +        0       +        3</t>
  </si>
  <si>
    <t>"4.NP   lam.I     lam.II.      lam.III.      lam.VI."</t>
  </si>
  <si>
    <t xml:space="preserve">                 0      +  4      +       1       +         3</t>
  </si>
  <si>
    <t>"5.NP   lam.I     lam.II.      lam.III.      lam.VI."</t>
  </si>
  <si>
    <t xml:space="preserve">                 0      +    0      +        7     +         0</t>
  </si>
  <si>
    <t>"6.NP   lam.I     lam.II.      lam.III.      lam.VI."</t>
  </si>
  <si>
    <t xml:space="preserve">                 0      +     0      +     6      +         0</t>
  </si>
  <si>
    <t>"7.NP   lam.I     lam.II.      lam.III.      lam.VI."</t>
  </si>
  <si>
    <t xml:space="preserve">                 0      +     0      +      5      +         0</t>
  </si>
  <si>
    <t>"8.NP   lam.I     lam.II.      lam.III.      lam.VI."</t>
  </si>
  <si>
    <t xml:space="preserve">                 0      +     0      +      1      +         0</t>
  </si>
  <si>
    <t>S4 - Vodovod 2.PP-2.NP</t>
  </si>
  <si>
    <t xml:space="preserve">    999 - Celkový počet stoupaček 48</t>
  </si>
  <si>
    <t>449850488</t>
  </si>
  <si>
    <t>5,00*4</t>
  </si>
  <si>
    <t>9539-1</t>
  </si>
  <si>
    <t>Konzole, objímky a kotvící materiál</t>
  </si>
  <si>
    <t>-1078991653</t>
  </si>
  <si>
    <t xml:space="preserve">   4</t>
  </si>
  <si>
    <t>989-01</t>
  </si>
  <si>
    <t xml:space="preserve">Zednické přípomoce </t>
  </si>
  <si>
    <t>-1460444417</t>
  </si>
  <si>
    <t>989-02</t>
  </si>
  <si>
    <t>Bourací práce ve stoupačkách</t>
  </si>
  <si>
    <t>1076018014</t>
  </si>
  <si>
    <t>1975853098</t>
  </si>
  <si>
    <t>-2121788329</t>
  </si>
  <si>
    <t>836136810</t>
  </si>
  <si>
    <t xml:space="preserve">   0,253*19</t>
  </si>
  <si>
    <t>169238527</t>
  </si>
  <si>
    <t>722130801</t>
  </si>
  <si>
    <t>Demontáž potrubí z ocelových trubek pozinkovaných závitových do DN 25</t>
  </si>
  <si>
    <t>203239307</t>
  </si>
  <si>
    <t>https://podminky.urs.cz/item/CS_URS_2024_02/722130801</t>
  </si>
  <si>
    <t>722130803</t>
  </si>
  <si>
    <t>Demontáž potrubí z ocelových trubek pozinkovaných závitových přes 40 do DN 50</t>
  </si>
  <si>
    <t>185652507</t>
  </si>
  <si>
    <t>https://podminky.urs.cz/item/CS_URS_2024_02/722130803</t>
  </si>
  <si>
    <t xml:space="preserve">   16,00*2</t>
  </si>
  <si>
    <t>722181242</t>
  </si>
  <si>
    <t>Ochrana potrubí termoizolačními trubicemi z pěnového polyetylenu PE přilepenými v příčných a podélných spojích, tloušťky izolace přes 13 do 20 mm, vnitřního průměru izolace DN přes 22 do 45 mm</t>
  </si>
  <si>
    <t>-772674040</t>
  </si>
  <si>
    <t>https://podminky.urs.cz/item/CS_URS_2024_02/722181242</t>
  </si>
  <si>
    <t>722181243</t>
  </si>
  <si>
    <t>Ochrana potrubí termoizolačními trubicemi z pěnového polyetylenu PE přilepenými v příčných a podélných spojích, tloušťky izolace přes 13 do 20 mm, vnitřního průměru izolace DN přes 45 do 63 mm</t>
  </si>
  <si>
    <t>-286182249</t>
  </si>
  <si>
    <t>https://podminky.urs.cz/item/CS_URS_2024_02/722181243</t>
  </si>
  <si>
    <t>7222202-P</t>
  </si>
  <si>
    <t>T-kus mosazný</t>
  </si>
  <si>
    <t>-454765689</t>
  </si>
  <si>
    <t>4,00*2</t>
  </si>
  <si>
    <t>722231073</t>
  </si>
  <si>
    <t>Armatury se dvěma závity ventily zpětné mosazné PN 10 do 110°C G 3/4"</t>
  </si>
  <si>
    <t>-2112482941</t>
  </si>
  <si>
    <t>https://podminky.urs.cz/item/CS_URS_2024_02/722231073</t>
  </si>
  <si>
    <t>-695684936</t>
  </si>
  <si>
    <t>722290246</t>
  </si>
  <si>
    <t>Zkoušky, proplach a desinfekce vodovodního potrubí zkoušky těsnosti vodovodního potrubí plastového do DN 40</t>
  </si>
  <si>
    <t>496654933</t>
  </si>
  <si>
    <t>https://podminky.urs.cz/item/CS_URS_2024_02/722290246</t>
  </si>
  <si>
    <t>722-99</t>
  </si>
  <si>
    <t>Výměna ventilu v technickém podlaží</t>
  </si>
  <si>
    <t>-881940309</t>
  </si>
  <si>
    <t>733321213</t>
  </si>
  <si>
    <t>Potrubí z trubek plastových z polypropylenu (PP-RCT) spojovaných svařováním D 25/3,5</t>
  </si>
  <si>
    <t>-1847976583</t>
  </si>
  <si>
    <t>https://podminky.urs.cz/item/CS_URS_2024_02/733321213</t>
  </si>
  <si>
    <t>733321216</t>
  </si>
  <si>
    <t>Potrubí z trubek plastových z polypropylenu (PP-RCT) spojovaných svařováním D 50/6,9</t>
  </si>
  <si>
    <t>-2081673779</t>
  </si>
  <si>
    <t>https://podminky.urs.cz/item/CS_URS_2024_02/733321216</t>
  </si>
  <si>
    <t>998722113</t>
  </si>
  <si>
    <t>Přesun hmot pro vnitřní vodovod stanovený z hmotnosti přesunovaného materiálu vodorovná dopravní vzdálenost do 50 m s omezením mechanizace v objektech výšky přes 12 do 24 m</t>
  </si>
  <si>
    <t>-1914026587</t>
  </si>
  <si>
    <t>https://podminky.urs.cz/item/CS_URS_2024_02/998722113</t>
  </si>
  <si>
    <t>Celkový počet stoupaček 48</t>
  </si>
  <si>
    <t>Celkový počet stoupaček dle rozpisu pol. č. 1-20</t>
  </si>
  <si>
    <t>19520377</t>
  </si>
  <si>
    <t>S5 - Vodovod 3.NP-8.NP</t>
  </si>
  <si>
    <t xml:space="preserve">    999 - Celkový počet stoupaček 89</t>
  </si>
  <si>
    <t>-1980215715</t>
  </si>
  <si>
    <t>-1727373186</t>
  </si>
  <si>
    <t>-1397282031</t>
  </si>
  <si>
    <t>-1368153598</t>
  </si>
  <si>
    <t>1126177408</t>
  </si>
  <si>
    <t>245426236</t>
  </si>
  <si>
    <t>-601105129</t>
  </si>
  <si>
    <t xml:space="preserve">   0,042*19</t>
  </si>
  <si>
    <t>895882559</t>
  </si>
  <si>
    <t>-403829600</t>
  </si>
  <si>
    <t>722130802</t>
  </si>
  <si>
    <t>Demontáž potrubí z ocelových trubek pozinkovaných závitových přes 25 do DN 40</t>
  </si>
  <si>
    <t>1796486739</t>
  </si>
  <si>
    <t>https://podminky.urs.cz/item/CS_URS_2024_02/722130802</t>
  </si>
  <si>
    <t xml:space="preserve">   3,50*2</t>
  </si>
  <si>
    <t>722181241</t>
  </si>
  <si>
    <t>Ochrana potrubí termoizolačními trubicemi z pěnového polyetylenu PE přilepenými v příčných a podélných spojích, tloušťky izolace přes 13 do 20 mm, vnitřního průměru izolace DN do 22 mm</t>
  </si>
  <si>
    <t>715866340</t>
  </si>
  <si>
    <t>https://podminky.urs.cz/item/CS_URS_2024_02/722181241</t>
  </si>
  <si>
    <t>-1548503317</t>
  </si>
  <si>
    <t>-146320241</t>
  </si>
  <si>
    <t>-2104671307</t>
  </si>
  <si>
    <t>2080016678</t>
  </si>
  <si>
    <t>1776918237</t>
  </si>
  <si>
    <t>733321212</t>
  </si>
  <si>
    <t>Potrubí z trubek plastových z polypropylenu (PP-RCT) spojovaných svařováním D 20/2,8</t>
  </si>
  <si>
    <t>1384600720</t>
  </si>
  <si>
    <t>https://podminky.urs.cz/item/CS_URS_2024_02/733321212</t>
  </si>
  <si>
    <t>733321214</t>
  </si>
  <si>
    <t>Potrubí z trubek plastových z polypropylenu (PP-RCT) spojovaných svařováním D 32/4,4</t>
  </si>
  <si>
    <t>957658638</t>
  </si>
  <si>
    <t>https://podminky.urs.cz/item/CS_URS_2024_02/733321214</t>
  </si>
  <si>
    <t>111021571</t>
  </si>
  <si>
    <t>Celkový počet stoupaček 89</t>
  </si>
  <si>
    <t>Celkový počet stoupaček dle rozpisu pol. č. 1-19</t>
  </si>
  <si>
    <t>1652865924</t>
  </si>
  <si>
    <t>"3.NP"   33</t>
  </si>
  <si>
    <t>"4.NP"   23</t>
  </si>
  <si>
    <t>"5.NP"   19</t>
  </si>
  <si>
    <t>"6.NP"   7</t>
  </si>
  <si>
    <t>"7.NP"   5</t>
  </si>
  <si>
    <t>"8.NP"   2</t>
  </si>
  <si>
    <t>S6 - Kanalizace 2.PP-2.NP</t>
  </si>
  <si>
    <t>371924338</t>
  </si>
  <si>
    <t>-1796866549</t>
  </si>
  <si>
    <t>1978050263</t>
  </si>
  <si>
    <t xml:space="preserve">   27,033*19</t>
  </si>
  <si>
    <t>350265317</t>
  </si>
  <si>
    <t>721140806</t>
  </si>
  <si>
    <t>Demontáž potrubí z litinových trub odpadních nebo dešťových přes 100 do DN 200</t>
  </si>
  <si>
    <t>-286737514</t>
  </si>
  <si>
    <t>https://podminky.urs.cz/item/CS_URS_2024_02/721140806</t>
  </si>
  <si>
    <t>721174024</t>
  </si>
  <si>
    <t>Potrubí z trub polypropylenových odpadní (svislé) DN 75</t>
  </si>
  <si>
    <t>-1019039541</t>
  </si>
  <si>
    <t>https://podminky.urs.cz/item/CS_URS_2024_02/721174024</t>
  </si>
  <si>
    <t xml:space="preserve">   14,00*6</t>
  </si>
  <si>
    <t>721174025</t>
  </si>
  <si>
    <t>Potrubí z trub polypropylenových odpadní (svislé) DN 110</t>
  </si>
  <si>
    <t>1143739596</t>
  </si>
  <si>
    <t>https://podminky.urs.cz/item/CS_URS_2024_02/721174025</t>
  </si>
  <si>
    <t xml:space="preserve">   14,00*39</t>
  </si>
  <si>
    <t>721174026</t>
  </si>
  <si>
    <t>Potrubí z trub polypropylenových odpadní (svislé) DN 125</t>
  </si>
  <si>
    <t>-1939844691</t>
  </si>
  <si>
    <t>https://podminky.urs.cz/item/CS_URS_2024_02/721174026</t>
  </si>
  <si>
    <t xml:space="preserve">   14,00*3</t>
  </si>
  <si>
    <t>721174055</t>
  </si>
  <si>
    <t>Potrubí z trub polypropylenových dešťové DN 110</t>
  </si>
  <si>
    <t>1868293288</t>
  </si>
  <si>
    <t>https://podminky.urs.cz/item/CS_URS_2024_02/721174055</t>
  </si>
  <si>
    <t xml:space="preserve">   14,00*5</t>
  </si>
  <si>
    <t>721174056</t>
  </si>
  <si>
    <t>Potrubí z trub polypropylenových dešťové DN 125</t>
  </si>
  <si>
    <t>1349797033</t>
  </si>
  <si>
    <t>https://podminky.urs.cz/item/CS_URS_2024_02/721174056</t>
  </si>
  <si>
    <t xml:space="preserve">   14,00*10</t>
  </si>
  <si>
    <t>721194107</t>
  </si>
  <si>
    <t>Vyměření přípojek na potrubí vyvedení a upevnění odpadních výpustek DN 70</t>
  </si>
  <si>
    <t>-2054954066</t>
  </si>
  <si>
    <t>https://podminky.urs.cz/item/CS_URS_2024_02/721194107</t>
  </si>
  <si>
    <t>721194109</t>
  </si>
  <si>
    <t>Vyměření přípojek na potrubí vyvedení a upevnění odpadních výpustek DN 110</t>
  </si>
  <si>
    <t>384042527</t>
  </si>
  <si>
    <t>https://podminky.urs.cz/item/CS_URS_2024_02/721194109</t>
  </si>
  <si>
    <t>721290111</t>
  </si>
  <si>
    <t>Zkouška těsnosti kanalizace v objektech vodou do DN 125</t>
  </si>
  <si>
    <t>-1334829923</t>
  </si>
  <si>
    <t>https://podminky.urs.cz/item/CS_URS_2024_02/721290111</t>
  </si>
  <si>
    <t>998721113</t>
  </si>
  <si>
    <t>Přesun hmot pro vnitřní kanalizaci stanovený z hmotnosti přesunovaného materiálu vodorovná dopravní vzdálenost do 50 m s omezením mechanizace v objektech výšky přes 12 do 24 m</t>
  </si>
  <si>
    <t>-770783868</t>
  </si>
  <si>
    <t>https://podminky.urs.cz/item/CS_URS_2024_02/998721113</t>
  </si>
  <si>
    <t>72218-P</t>
  </si>
  <si>
    <t>Ochrana vodovodního potrubí izolací trubkovou pro svody odpadních a dešťových vod</t>
  </si>
  <si>
    <t>-476219058</t>
  </si>
  <si>
    <t xml:space="preserve">   70,00+140,00</t>
  </si>
  <si>
    <t>-1213220739</t>
  </si>
  <si>
    <t>S7 - Kanalizace 3.NP-8.NP</t>
  </si>
  <si>
    <t>1988148349</t>
  </si>
  <si>
    <t>-1257540485</t>
  </si>
  <si>
    <t>-700680130</t>
  </si>
  <si>
    <t xml:space="preserve">   13,302*19</t>
  </si>
  <si>
    <t>1408812678</t>
  </si>
  <si>
    <t>-1470244926</t>
  </si>
  <si>
    <t>-1779758285</t>
  </si>
  <si>
    <t>"3.NP"   3,50</t>
  </si>
  <si>
    <t>-775837263</t>
  </si>
  <si>
    <t>"3.NP"   3,50*31</t>
  </si>
  <si>
    <t>"4.NP"   3,50*22</t>
  </si>
  <si>
    <t>"5.NP"   3,50*19</t>
  </si>
  <si>
    <t>"6.NP"   3,50*6</t>
  </si>
  <si>
    <t>"7.NP"   3,50*5</t>
  </si>
  <si>
    <t>"8.NP"   3,50</t>
  </si>
  <si>
    <t>-1431720047</t>
  </si>
  <si>
    <t>"4.NP"   3,50</t>
  </si>
  <si>
    <t>"5.NP"   3,50</t>
  </si>
  <si>
    <t>"6.NP"   3,50</t>
  </si>
  <si>
    <t>564316275</t>
  </si>
  <si>
    <t>"3.NP"   3,50*4</t>
  </si>
  <si>
    <t>"4.NP"   3,50*2</t>
  </si>
  <si>
    <t>"5.NP"   3,50*2</t>
  </si>
  <si>
    <t>"6.NP"   3,50*2</t>
  </si>
  <si>
    <t>-227503326</t>
  </si>
  <si>
    <t>"3.NP"   3,50*8</t>
  </si>
  <si>
    <t>"4.NP"   3,50*6</t>
  </si>
  <si>
    <t>"5.NP"   3,50*4</t>
  </si>
  <si>
    <t>"7.NP"   3,50*4</t>
  </si>
  <si>
    <t>-686542811</t>
  </si>
  <si>
    <t>197350730</t>
  </si>
  <si>
    <t>"3.NP"  31</t>
  </si>
  <si>
    <t>"4.NP"   22</t>
  </si>
  <si>
    <t>"6.NP"   6</t>
  </si>
  <si>
    <t>"125"     5</t>
  </si>
  <si>
    <t>1974754925</t>
  </si>
  <si>
    <t>1624113380</t>
  </si>
  <si>
    <t>-1762872540</t>
  </si>
  <si>
    <t xml:space="preserve">   35,00+84,00</t>
  </si>
  <si>
    <t>-1022859704</t>
  </si>
  <si>
    <t>VORN -  Vedlejší a ostatní rozpočtové náklady</t>
  </si>
  <si>
    <t>0.10001 - Průzkumné, geodetické a projektové práce</t>
  </si>
  <si>
    <t>0.20001 - Příprava staveniště</t>
  </si>
  <si>
    <t>0.30001 - Zařízení staveniště</t>
  </si>
  <si>
    <t>0.70001 - Provozní vlivy</t>
  </si>
  <si>
    <t>0.90001 - Ostatní náklady stavby</t>
  </si>
  <si>
    <t>0.10001</t>
  </si>
  <si>
    <t>Průzkumné, geodetické a projektové práce</t>
  </si>
  <si>
    <t>0.10001.006</t>
  </si>
  <si>
    <t>Celková kompletace a koordinace dokumentace skutečného provedení (dále jen „DSkP“) ve 4 vyhotoveních (3x tisk + 1x dig. forma - PDF a zdrojový formát)</t>
  </si>
  <si>
    <t>1024</t>
  </si>
  <si>
    <t>-223515382</t>
  </si>
  <si>
    <t>P</t>
  </si>
  <si>
    <t>Poznámka k položce:_x000D_
Dokumentace skutečného provedení ve skladbě DPS po jednotlivých částech stavby. Zpracování v digitální formě s uvedením rozdílů proti DPS, předání v digitální i tištěné formě dle popisu.</t>
  </si>
  <si>
    <t>0.10001.009</t>
  </si>
  <si>
    <t>Dokumentace požárních ucpávek a požárních buzávěrů</t>
  </si>
  <si>
    <t>32970128</t>
  </si>
  <si>
    <t xml:space="preserve">Poznámka k položce:_x000D_
- Kniha PO ucpávek a PO uzávěrů_x000D_
- Půdorysy s označením_x000D_
- Technické listy </t>
  </si>
  <si>
    <t>0.20001</t>
  </si>
  <si>
    <t>Příprava staveniště</t>
  </si>
  <si>
    <t>0.20001.002</t>
  </si>
  <si>
    <t>Přípojky vody, elektro a dalších IS nutných pro realizaci zakázky včetně měření spotřeby, přičemž spotřebu těchto energií v průběhu provádění prací hradí uchazeč.</t>
  </si>
  <si>
    <t>-1077377826</t>
  </si>
  <si>
    <t>Poznámka k položce:_x000D_
Připojení zařízení staveniště včetně měření a úhrady spotřeby. Položka obsahuje i dokumentaci přípojek, ochranných opatření a případné přeložky nebo úpravy pro zřízení napojovacích bodů. Odevzdání v digitální i tištěné formě.</t>
  </si>
  <si>
    <t>0.30001</t>
  </si>
  <si>
    <t>Zařízení staveniště</t>
  </si>
  <si>
    <t>0.30001.003</t>
  </si>
  <si>
    <t xml:space="preserve">Odvoz a likvidace odpadů vzniklých při plnění zakázky včetně poplatků ve smyslu platné legislativy (mimo stavební odpady obsažené v jednotlivých stavebních částech) včetně evidence množství a způsobu likvidace. </t>
  </si>
  <si>
    <t>608439027</t>
  </si>
  <si>
    <t>0.30001.004</t>
  </si>
  <si>
    <t>Vyklizení a provedení celkového úklidu staveniště a likvidace všech zařízení používaných k plnění zakázky.</t>
  </si>
  <si>
    <t>-521849240</t>
  </si>
  <si>
    <t>Poznámka k položce:_x000D_
Vyklizení staveniště a jeho úklid po dokončení, bude prováděno vždy po dokončení jednotlivých etap.</t>
  </si>
  <si>
    <t>0.70001</t>
  </si>
  <si>
    <t>Provozní vlivy</t>
  </si>
  <si>
    <t>0.70001.001</t>
  </si>
  <si>
    <t>Ztížené výrobní podmínky související s umístěním stavby a provozními omezeními z důvodu zajištění provozu investora.</t>
  </si>
  <si>
    <t>2131366555</t>
  </si>
  <si>
    <t>Poznámka k položce:_x000D_
Omezení prací v době mimořádných situací - akutní operační výkony, nepřekonatelné negativní vlivy v průběhu stavebních prací, atd…</t>
  </si>
  <si>
    <t>0.70001.004</t>
  </si>
  <si>
    <t>Ochrana stávajících podlah geotextílií a PVC fólií proti poškození při provádění prací ve vnitřních prostorech</t>
  </si>
  <si>
    <t>-1383316764</t>
  </si>
  <si>
    <t>"dílčí prostory - chodby, čekárny - vše postupně s opakovaným použitím" 100</t>
  </si>
  <si>
    <t>0.70001.005</t>
  </si>
  <si>
    <t>Ochrana stávajících konstrukcí geotextílií a PVC fólií při provádění prací ve vnitřních prostorech</t>
  </si>
  <si>
    <t>-670165383</t>
  </si>
  <si>
    <t>0.90001</t>
  </si>
  <si>
    <t>Ostatní náklady stavby</t>
  </si>
  <si>
    <t>0.90001.001</t>
  </si>
  <si>
    <t>Průběžná fotodokumentace z průběhu provádění zakázky (digitální forma) v počtu min. 40 ks fotek měsíčně. Soubory fotodokumentace řazené po datech jejich provedení.</t>
  </si>
  <si>
    <t>-469199543</t>
  </si>
  <si>
    <t>Poznámka k položce:_x000D_
Řazení fotodokumentace do adresářů po jednotlivých datech s popisem zachycených stavů stavby.</t>
  </si>
  <si>
    <t>0.90001.002</t>
  </si>
  <si>
    <t>Provedení všech provozních, tlakových a revizních zkoušek a dalších nutných úředních zkoušek a testů k prokázání kvality a bezpečné provozuschopnosti díla a jeho součástí včetně podrobných záznamů a zpráv o průběhu a výsledcích těchto zkoušek</t>
  </si>
  <si>
    <t>-557204048</t>
  </si>
  <si>
    <t>0.90001.003</t>
  </si>
  <si>
    <t>Předání prohlášení o shodě na všechny použité dodávky, materiály a zařízení a další doklady, související s plněním předmětu zakázky, které jsou nezbytné ke kolaudačnímu řízení a převzetí a předání díla (atesty, revize, certifikáty, o likvidaci odpadů v souladu s platnou legislativou atd.);</t>
  </si>
  <si>
    <t>219744819</t>
  </si>
  <si>
    <t>Poznámka k položce:_x000D_
Doklady pro kolaudaci stavby, předávané po dokončených etapác, odevzdání v digitální i tištěné formě.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</si>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</sst>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4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horizontal="left" vertical="center" wrapText="1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0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0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155" TargetMode="External"/><Relationship Id="rId18" Type="http://schemas.openxmlformats.org/officeDocument/2006/relationships/hyperlink" Target="https://podminky.urs.cz/item/CS_URS_2024_02/763121422" TargetMode="External"/><Relationship Id="rId26" Type="http://schemas.openxmlformats.org/officeDocument/2006/relationships/hyperlink" Target="https://podminky.urs.cz/item/CS_URS_2024_02/771121011" TargetMode="External"/><Relationship Id="rId39" Type="http://schemas.openxmlformats.org/officeDocument/2006/relationships/hyperlink" Target="https://podminky.urs.cz/item/CS_URS_2024_02/783317101" TargetMode="External"/><Relationship Id="rId21" Type="http://schemas.openxmlformats.org/officeDocument/2006/relationships/hyperlink" Target="https://podminky.urs.cz/item/CS_URS_2024_02/998763333" TargetMode="External"/><Relationship Id="rId34" Type="http://schemas.openxmlformats.org/officeDocument/2006/relationships/hyperlink" Target="https://podminky.urs.cz/item/CS_URS_2024_02/781472219" TargetMode="External"/><Relationship Id="rId7" Type="http://schemas.openxmlformats.org/officeDocument/2006/relationships/hyperlink" Target="https://podminky.urs.cz/item/CS_URS_2024_02/95290111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997013631" TargetMode="External"/><Relationship Id="rId20" Type="http://schemas.openxmlformats.org/officeDocument/2006/relationships/hyperlink" Target="https://podminky.urs.cz/item/CS_URS_2024_02/763135101" TargetMode="External"/><Relationship Id="rId29" Type="http://schemas.openxmlformats.org/officeDocument/2006/relationships/hyperlink" Target="https://podminky.urs.cz/item/CS_URS_2024_02/771571810" TargetMode="External"/><Relationship Id="rId41" Type="http://schemas.openxmlformats.org/officeDocument/2006/relationships/drawing" Target="../drawings/drawing11.xm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642944121" TargetMode="External"/><Relationship Id="rId11" Type="http://schemas.openxmlformats.org/officeDocument/2006/relationships/hyperlink" Target="https://podminky.urs.cz/item/CS_URS_2024_02/978013191" TargetMode="External"/><Relationship Id="rId24" Type="http://schemas.openxmlformats.org/officeDocument/2006/relationships/hyperlink" Target="https://podminky.urs.cz/item/CS_URS_2024_02/767581802" TargetMode="External"/><Relationship Id="rId32" Type="http://schemas.openxmlformats.org/officeDocument/2006/relationships/hyperlink" Target="https://podminky.urs.cz/item/CS_URS_2024_02/998771123" TargetMode="External"/><Relationship Id="rId37" Type="http://schemas.openxmlformats.org/officeDocument/2006/relationships/hyperlink" Target="https://podminky.urs.cz/item/CS_URS_2024_02/783314201" TargetMode="External"/><Relationship Id="rId40" Type="http://schemas.openxmlformats.org/officeDocument/2006/relationships/printerSettings" Target="../printerSettings/printerSettings11.bin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7013509" TargetMode="External"/><Relationship Id="rId23" Type="http://schemas.openxmlformats.org/officeDocument/2006/relationships/hyperlink" Target="https://podminky.urs.cz/item/CS_URS_2024_02/998766123" TargetMode="External"/><Relationship Id="rId28" Type="http://schemas.openxmlformats.org/officeDocument/2006/relationships/hyperlink" Target="https://podminky.urs.cz/item/CS_URS_2024_02/771151022" TargetMode="External"/><Relationship Id="rId36" Type="http://schemas.openxmlformats.org/officeDocument/2006/relationships/hyperlink" Target="https://podminky.urs.cz/item/CS_URS_2024_02/998781123" TargetMode="External"/><Relationship Id="rId10" Type="http://schemas.openxmlformats.org/officeDocument/2006/relationships/hyperlink" Target="https://podminky.urs.cz/item/CS_URS_2024_02/968072455" TargetMode="External"/><Relationship Id="rId19" Type="http://schemas.openxmlformats.org/officeDocument/2006/relationships/hyperlink" Target="https://podminky.urs.cz/item/CS_URS_2024_02/763121714" TargetMode="External"/><Relationship Id="rId31" Type="http://schemas.openxmlformats.org/officeDocument/2006/relationships/hyperlink" Target="https://podminky.urs.cz/item/CS_URS_2024_02/771591112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65042121" TargetMode="External"/><Relationship Id="rId14" Type="http://schemas.openxmlformats.org/officeDocument/2006/relationships/hyperlink" Target="https://podminky.urs.cz/item/CS_URS_2024_02/997013501" TargetMode="External"/><Relationship Id="rId22" Type="http://schemas.openxmlformats.org/officeDocument/2006/relationships/hyperlink" Target="https://podminky.urs.cz/item/CS_URS_2024_02/766660001" TargetMode="External"/><Relationship Id="rId27" Type="http://schemas.openxmlformats.org/officeDocument/2006/relationships/hyperlink" Target="https://podminky.urs.cz/item/CS_URS_2024_02/771121025" TargetMode="External"/><Relationship Id="rId30" Type="http://schemas.openxmlformats.org/officeDocument/2006/relationships/hyperlink" Target="https://podminky.urs.cz/item/CS_URS_2024_02/771574519" TargetMode="External"/><Relationship Id="rId35" Type="http://schemas.openxmlformats.org/officeDocument/2006/relationships/hyperlink" Target="https://podminky.urs.cz/item/CS_URS_2024_02/781492211" TargetMode="External"/><Relationship Id="rId8" Type="http://schemas.openxmlformats.org/officeDocument/2006/relationships/hyperlink" Target="https://podminky.urs.cz/item/CS_URS_2024_02/962031011" TargetMode="External"/><Relationship Id="rId3" Type="http://schemas.openxmlformats.org/officeDocument/2006/relationships/hyperlink" Target="https://podminky.urs.cz/item/CS_URS_2024_02/612135101" TargetMode="External"/><Relationship Id="rId12" Type="http://schemas.openxmlformats.org/officeDocument/2006/relationships/hyperlink" Target="https://podminky.urs.cz/item/CS_URS_2024_02/978059541" TargetMode="External"/><Relationship Id="rId17" Type="http://schemas.openxmlformats.org/officeDocument/2006/relationships/hyperlink" Target="https://podminky.urs.cz/item/CS_URS_2024_02/998011010" TargetMode="External"/><Relationship Id="rId25" Type="http://schemas.openxmlformats.org/officeDocument/2006/relationships/hyperlink" Target="https://podminky.urs.cz/item/CS_URS_2024_02/771111011" TargetMode="External"/><Relationship Id="rId33" Type="http://schemas.openxmlformats.org/officeDocument/2006/relationships/hyperlink" Target="https://podminky.urs.cz/item/CS_URS_2024_02/781121011" TargetMode="External"/><Relationship Id="rId38" Type="http://schemas.openxmlformats.org/officeDocument/2006/relationships/hyperlink" Target="https://podminky.urs.cz/item/CS_URS_2024_02/783315101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2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2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3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3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4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4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5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5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6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6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7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7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6660001" TargetMode="External"/><Relationship Id="rId26" Type="http://schemas.openxmlformats.org/officeDocument/2006/relationships/hyperlink" Target="https://podminky.urs.cz/item/CS_URS_2024_02/771574519" TargetMode="External"/><Relationship Id="rId21" Type="http://schemas.openxmlformats.org/officeDocument/2006/relationships/hyperlink" Target="https://podminky.urs.cz/item/CS_URS_2024_02/771111011" TargetMode="External"/><Relationship Id="rId34" Type="http://schemas.openxmlformats.org/officeDocument/2006/relationships/hyperlink" Target="https://podminky.urs.cz/item/CS_URS_2024_02/783314201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998763333" TargetMode="External"/><Relationship Id="rId25" Type="http://schemas.openxmlformats.org/officeDocument/2006/relationships/hyperlink" Target="https://podminky.urs.cz/item/CS_URS_2024_02/771571810" TargetMode="External"/><Relationship Id="rId33" Type="http://schemas.openxmlformats.org/officeDocument/2006/relationships/hyperlink" Target="https://podminky.urs.cz/item/CS_URS_2024_02/783306801" TargetMode="External"/><Relationship Id="rId38" Type="http://schemas.openxmlformats.org/officeDocument/2006/relationships/drawing" Target="../drawings/drawing18.xm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35101" TargetMode="External"/><Relationship Id="rId20" Type="http://schemas.openxmlformats.org/officeDocument/2006/relationships/hyperlink" Target="https://podminky.urs.cz/item/CS_URS_2024_02/767581802" TargetMode="External"/><Relationship Id="rId29" Type="http://schemas.openxmlformats.org/officeDocument/2006/relationships/hyperlink" Target="https://podminky.urs.cz/item/CS_URS_2024_02/781121011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51022" TargetMode="External"/><Relationship Id="rId32" Type="http://schemas.openxmlformats.org/officeDocument/2006/relationships/hyperlink" Target="https://podminky.urs.cz/item/CS_URS_2024_02/998781123" TargetMode="External"/><Relationship Id="rId37" Type="http://schemas.openxmlformats.org/officeDocument/2006/relationships/printerSettings" Target="../printerSettings/printerSettings18.bin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21025" TargetMode="External"/><Relationship Id="rId28" Type="http://schemas.openxmlformats.org/officeDocument/2006/relationships/hyperlink" Target="https://podminky.urs.cz/item/CS_URS_2024_02/998771123" TargetMode="External"/><Relationship Id="rId36" Type="http://schemas.openxmlformats.org/officeDocument/2006/relationships/hyperlink" Target="https://podminky.urs.cz/item/CS_URS_2024_02/7833171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6123" TargetMode="External"/><Relationship Id="rId31" Type="http://schemas.openxmlformats.org/officeDocument/2006/relationships/hyperlink" Target="https://podminky.urs.cz/item/CS_URS_2024_02/7814922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71121011" TargetMode="External"/><Relationship Id="rId27" Type="http://schemas.openxmlformats.org/officeDocument/2006/relationships/hyperlink" Target="https://podminky.urs.cz/item/CS_URS_2024_02/771591112" TargetMode="External"/><Relationship Id="rId30" Type="http://schemas.openxmlformats.org/officeDocument/2006/relationships/hyperlink" Target="https://podminky.urs.cz/item/CS_URS_2024_02/781472219" TargetMode="External"/><Relationship Id="rId35" Type="http://schemas.openxmlformats.org/officeDocument/2006/relationships/hyperlink" Target="https://podminky.urs.cz/item/CS_URS_2024_02/7833151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19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19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8011010" TargetMode="External"/><Relationship Id="rId18" Type="http://schemas.openxmlformats.org/officeDocument/2006/relationships/hyperlink" Target="https://podminky.urs.cz/item/CS_URS_2024_02/722290234" TargetMode="External"/><Relationship Id="rId26" Type="http://schemas.openxmlformats.org/officeDocument/2006/relationships/hyperlink" Target="https://podminky.urs.cz/item/CS_URS_2024_02/781121011" TargetMode="External"/><Relationship Id="rId3" Type="http://schemas.openxmlformats.org/officeDocument/2006/relationships/hyperlink" Target="https://podminky.urs.cz/item/CS_URS_2024_02/612135101" TargetMode="External"/><Relationship Id="rId21" Type="http://schemas.openxmlformats.org/officeDocument/2006/relationships/hyperlink" Target="https://podminky.urs.cz/item/CS_URS_2024_02/725210821" TargetMode="External"/><Relationship Id="rId7" Type="http://schemas.openxmlformats.org/officeDocument/2006/relationships/hyperlink" Target="https://podminky.urs.cz/item/CS_URS_2024_02/969041111" TargetMode="External"/><Relationship Id="rId12" Type="http://schemas.openxmlformats.org/officeDocument/2006/relationships/hyperlink" Target="https://podminky.urs.cz/item/CS_URS_2024_02/997013631" TargetMode="External"/><Relationship Id="rId17" Type="http://schemas.openxmlformats.org/officeDocument/2006/relationships/hyperlink" Target="https://podminky.urs.cz/item/CS_URS_2024_02/722220861" TargetMode="External"/><Relationship Id="rId25" Type="http://schemas.openxmlformats.org/officeDocument/2006/relationships/hyperlink" Target="https://podminky.urs.cz/item/CS_URS_2024_02/998725123" TargetMode="External"/><Relationship Id="rId33" Type="http://schemas.openxmlformats.org/officeDocument/2006/relationships/drawing" Target="../drawings/drawing2.xm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998721123" TargetMode="External"/><Relationship Id="rId20" Type="http://schemas.openxmlformats.org/officeDocument/2006/relationships/hyperlink" Target="https://podminky.urs.cz/item/CS_URS_2024_02/998722123" TargetMode="External"/><Relationship Id="rId29" Type="http://schemas.openxmlformats.org/officeDocument/2006/relationships/hyperlink" Target="https://podminky.urs.cz/item/CS_URS_2024_02/998781123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62031011" TargetMode="External"/><Relationship Id="rId11" Type="http://schemas.openxmlformats.org/officeDocument/2006/relationships/hyperlink" Target="https://podminky.urs.cz/item/CS_URS_2024_02/997013509" TargetMode="External"/><Relationship Id="rId24" Type="http://schemas.openxmlformats.org/officeDocument/2006/relationships/hyperlink" Target="https://podminky.urs.cz/item/CS_URS_2024_02/725861101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podminky.urs.cz/item/CS_URS_2024_02/612335215" TargetMode="External"/><Relationship Id="rId15" Type="http://schemas.openxmlformats.org/officeDocument/2006/relationships/hyperlink" Target="https://podminky.urs.cz/item/CS_URS_2024_02/721220801" TargetMode="External"/><Relationship Id="rId23" Type="http://schemas.openxmlformats.org/officeDocument/2006/relationships/hyperlink" Target="https://podminky.urs.cz/item/CS_URS_2024_02/725822631" TargetMode="External"/><Relationship Id="rId28" Type="http://schemas.openxmlformats.org/officeDocument/2006/relationships/hyperlink" Target="https://podminky.urs.cz/item/CS_URS_2024_02/781492211" TargetMode="External"/><Relationship Id="rId10" Type="http://schemas.openxmlformats.org/officeDocument/2006/relationships/hyperlink" Target="https://podminky.urs.cz/item/CS_URS_2024_02/997013501" TargetMode="External"/><Relationship Id="rId19" Type="http://schemas.openxmlformats.org/officeDocument/2006/relationships/hyperlink" Target="https://podminky.urs.cz/item/CS_URS_2024_02/722290249" TargetMode="External"/><Relationship Id="rId31" Type="http://schemas.openxmlformats.org/officeDocument/2006/relationships/hyperlink" Target="https://podminky.urs.cz/item/CS_URS_2024_02/784221101" TargetMode="External"/><Relationship Id="rId4" Type="http://schemas.openxmlformats.org/officeDocument/2006/relationships/hyperlink" Target="https://podminky.urs.cz/item/CS_URS_2024_02/612325225" TargetMode="External"/><Relationship Id="rId9" Type="http://schemas.openxmlformats.org/officeDocument/2006/relationships/hyperlink" Target="https://podminky.urs.cz/item/CS_URS_2024_02/997013217" TargetMode="External"/><Relationship Id="rId14" Type="http://schemas.openxmlformats.org/officeDocument/2006/relationships/hyperlink" Target="https://podminky.urs.cz/item/CS_URS_2024_02/721173723" TargetMode="External"/><Relationship Id="rId22" Type="http://schemas.openxmlformats.org/officeDocument/2006/relationships/hyperlink" Target="https://podminky.urs.cz/item/CS_URS_2024_02/725211601" TargetMode="External"/><Relationship Id="rId27" Type="http://schemas.openxmlformats.org/officeDocument/2006/relationships/hyperlink" Target="https://podminky.urs.cz/item/CS_URS_2024_02/781472219" TargetMode="External"/><Relationship Id="rId30" Type="http://schemas.openxmlformats.org/officeDocument/2006/relationships/hyperlink" Target="https://podminky.urs.cz/item/CS_URS_2024_02/784181101" TargetMode="External"/><Relationship Id="rId8" Type="http://schemas.openxmlformats.org/officeDocument/2006/relationships/hyperlink" Target="https://podminky.urs.cz/item/CS_URS_2024_02/978059541" TargetMode="Externa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6660001" TargetMode="External"/><Relationship Id="rId26" Type="http://schemas.openxmlformats.org/officeDocument/2006/relationships/hyperlink" Target="https://podminky.urs.cz/item/CS_URS_2024_02/771574519" TargetMode="External"/><Relationship Id="rId21" Type="http://schemas.openxmlformats.org/officeDocument/2006/relationships/hyperlink" Target="https://podminky.urs.cz/item/CS_URS_2024_02/771111011" TargetMode="External"/><Relationship Id="rId34" Type="http://schemas.openxmlformats.org/officeDocument/2006/relationships/hyperlink" Target="https://podminky.urs.cz/item/CS_URS_2024_02/783314201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998763333" TargetMode="External"/><Relationship Id="rId25" Type="http://schemas.openxmlformats.org/officeDocument/2006/relationships/hyperlink" Target="https://podminky.urs.cz/item/CS_URS_2024_02/771571810" TargetMode="External"/><Relationship Id="rId33" Type="http://schemas.openxmlformats.org/officeDocument/2006/relationships/hyperlink" Target="https://podminky.urs.cz/item/CS_URS_2024_02/783306801" TargetMode="External"/><Relationship Id="rId38" Type="http://schemas.openxmlformats.org/officeDocument/2006/relationships/drawing" Target="../drawings/drawing20.xm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35101" TargetMode="External"/><Relationship Id="rId20" Type="http://schemas.openxmlformats.org/officeDocument/2006/relationships/hyperlink" Target="https://podminky.urs.cz/item/CS_URS_2024_02/767581802" TargetMode="External"/><Relationship Id="rId29" Type="http://schemas.openxmlformats.org/officeDocument/2006/relationships/hyperlink" Target="https://podminky.urs.cz/item/CS_URS_2024_02/781121011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51022" TargetMode="External"/><Relationship Id="rId32" Type="http://schemas.openxmlformats.org/officeDocument/2006/relationships/hyperlink" Target="https://podminky.urs.cz/item/CS_URS_2024_02/998781123" TargetMode="External"/><Relationship Id="rId37" Type="http://schemas.openxmlformats.org/officeDocument/2006/relationships/printerSettings" Target="../printerSettings/printerSettings20.bin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21025" TargetMode="External"/><Relationship Id="rId28" Type="http://schemas.openxmlformats.org/officeDocument/2006/relationships/hyperlink" Target="https://podminky.urs.cz/item/CS_URS_2024_02/998771123" TargetMode="External"/><Relationship Id="rId36" Type="http://schemas.openxmlformats.org/officeDocument/2006/relationships/hyperlink" Target="https://podminky.urs.cz/item/CS_URS_2024_02/7833171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6123" TargetMode="External"/><Relationship Id="rId31" Type="http://schemas.openxmlformats.org/officeDocument/2006/relationships/hyperlink" Target="https://podminky.urs.cz/item/CS_URS_2024_02/7814922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71121011" TargetMode="External"/><Relationship Id="rId27" Type="http://schemas.openxmlformats.org/officeDocument/2006/relationships/hyperlink" Target="https://podminky.urs.cz/item/CS_URS_2024_02/771591112" TargetMode="External"/><Relationship Id="rId30" Type="http://schemas.openxmlformats.org/officeDocument/2006/relationships/hyperlink" Target="https://podminky.urs.cz/item/CS_URS_2024_02/781472219" TargetMode="External"/><Relationship Id="rId35" Type="http://schemas.openxmlformats.org/officeDocument/2006/relationships/hyperlink" Target="https://podminky.urs.cz/item/CS_URS_2024_02/7833151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1" TargetMode="External"/><Relationship Id="rId18" Type="http://schemas.openxmlformats.org/officeDocument/2006/relationships/hyperlink" Target="https://podminky.urs.cz/item/CS_URS_2024_02/763121714" TargetMode="External"/><Relationship Id="rId26" Type="http://schemas.openxmlformats.org/officeDocument/2006/relationships/hyperlink" Target="https://podminky.urs.cz/item/CS_URS_2024_02/771121025" TargetMode="External"/><Relationship Id="rId39" Type="http://schemas.openxmlformats.org/officeDocument/2006/relationships/hyperlink" Target="https://podminky.urs.cz/item/CS_URS_2024_02/998776123" TargetMode="External"/><Relationship Id="rId21" Type="http://schemas.openxmlformats.org/officeDocument/2006/relationships/hyperlink" Target="https://podminky.urs.cz/item/CS_URS_2024_02/766660001" TargetMode="External"/><Relationship Id="rId34" Type="http://schemas.openxmlformats.org/officeDocument/2006/relationships/hyperlink" Target="https://podminky.urs.cz/item/CS_URS_2024_02/776121112" TargetMode="External"/><Relationship Id="rId42" Type="http://schemas.openxmlformats.org/officeDocument/2006/relationships/hyperlink" Target="https://podminky.urs.cz/item/CS_URS_2024_02/781492211" TargetMode="External"/><Relationship Id="rId47" Type="http://schemas.openxmlformats.org/officeDocument/2006/relationships/hyperlink" Target="https://podminky.urs.cz/item/CS_URS_2024_02/783317101" TargetMode="External"/><Relationship Id="rId50" Type="http://schemas.openxmlformats.org/officeDocument/2006/relationships/drawing" Target="../drawings/drawing21.xml"/><Relationship Id="rId7" Type="http://schemas.openxmlformats.org/officeDocument/2006/relationships/hyperlink" Target="https://podminky.urs.cz/item/CS_URS_2024_02/95290111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998011010" TargetMode="External"/><Relationship Id="rId29" Type="http://schemas.openxmlformats.org/officeDocument/2006/relationships/hyperlink" Target="https://podminky.urs.cz/item/CS_URS_2024_02/771574519" TargetMode="External"/><Relationship Id="rId11" Type="http://schemas.openxmlformats.org/officeDocument/2006/relationships/hyperlink" Target="https://podminky.urs.cz/item/CS_URS_2024_02/978059541" TargetMode="External"/><Relationship Id="rId24" Type="http://schemas.openxmlformats.org/officeDocument/2006/relationships/hyperlink" Target="https://podminky.urs.cz/item/CS_URS_2024_02/771111011" TargetMode="External"/><Relationship Id="rId32" Type="http://schemas.openxmlformats.org/officeDocument/2006/relationships/hyperlink" Target="https://podminky.urs.cz/item/CS_URS_2024_02/776111115" TargetMode="External"/><Relationship Id="rId37" Type="http://schemas.openxmlformats.org/officeDocument/2006/relationships/hyperlink" Target="https://podminky.urs.cz/item/CS_URS_2024_02/776221111" TargetMode="External"/><Relationship Id="rId40" Type="http://schemas.openxmlformats.org/officeDocument/2006/relationships/hyperlink" Target="https://podminky.urs.cz/item/CS_URS_2024_02/781121011" TargetMode="External"/><Relationship Id="rId45" Type="http://schemas.openxmlformats.org/officeDocument/2006/relationships/hyperlink" Target="https://podminky.urs.cz/item/CS_URS_2024_02/783314201" TargetMode="External"/><Relationship Id="rId5" Type="http://schemas.openxmlformats.org/officeDocument/2006/relationships/hyperlink" Target="https://podminky.urs.cz/item/CS_URS_2024_02/612331121" TargetMode="External"/><Relationship Id="rId15" Type="http://schemas.openxmlformats.org/officeDocument/2006/relationships/hyperlink" Target="https://podminky.urs.cz/item/CS_URS_2024_02/997013631" TargetMode="External"/><Relationship Id="rId23" Type="http://schemas.openxmlformats.org/officeDocument/2006/relationships/hyperlink" Target="https://podminky.urs.cz/item/CS_URS_2024_02/767581802" TargetMode="External"/><Relationship Id="rId28" Type="http://schemas.openxmlformats.org/officeDocument/2006/relationships/hyperlink" Target="https://podminky.urs.cz/item/CS_URS_2024_02/771571810" TargetMode="External"/><Relationship Id="rId36" Type="http://schemas.openxmlformats.org/officeDocument/2006/relationships/hyperlink" Target="https://podminky.urs.cz/item/CS_URS_2024_02/776201812" TargetMode="External"/><Relationship Id="rId49" Type="http://schemas.openxmlformats.org/officeDocument/2006/relationships/printerSettings" Target="../printerSettings/printerSettings21.bin"/><Relationship Id="rId10" Type="http://schemas.openxmlformats.org/officeDocument/2006/relationships/hyperlink" Target="https://podminky.urs.cz/item/CS_URS_2024_02/978013191" TargetMode="External"/><Relationship Id="rId19" Type="http://schemas.openxmlformats.org/officeDocument/2006/relationships/hyperlink" Target="https://podminky.urs.cz/item/CS_URS_2024_02/763135101" TargetMode="External"/><Relationship Id="rId31" Type="http://schemas.openxmlformats.org/officeDocument/2006/relationships/hyperlink" Target="https://podminky.urs.cz/item/CS_URS_2024_02/998771123" TargetMode="External"/><Relationship Id="rId44" Type="http://schemas.openxmlformats.org/officeDocument/2006/relationships/hyperlink" Target="https://podminky.urs.cz/item/CS_URS_2024_02/783306801" TargetMode="External"/><Relationship Id="rId4" Type="http://schemas.openxmlformats.org/officeDocument/2006/relationships/hyperlink" Target="https://podminky.urs.cz/item/CS_URS_2024_02/612325423" TargetMode="External"/><Relationship Id="rId9" Type="http://schemas.openxmlformats.org/officeDocument/2006/relationships/hyperlink" Target="https://podminky.urs.cz/item/CS_URS_2024_02/965042121" TargetMode="External"/><Relationship Id="rId14" Type="http://schemas.openxmlformats.org/officeDocument/2006/relationships/hyperlink" Target="https://podminky.urs.cz/item/CS_URS_2024_02/997013509" TargetMode="External"/><Relationship Id="rId22" Type="http://schemas.openxmlformats.org/officeDocument/2006/relationships/hyperlink" Target="https://podminky.urs.cz/item/CS_URS_2024_02/998766123" TargetMode="External"/><Relationship Id="rId27" Type="http://schemas.openxmlformats.org/officeDocument/2006/relationships/hyperlink" Target="https://podminky.urs.cz/item/CS_URS_2024_02/771151022" TargetMode="External"/><Relationship Id="rId30" Type="http://schemas.openxmlformats.org/officeDocument/2006/relationships/hyperlink" Target="https://podminky.urs.cz/item/CS_URS_2024_02/771591112" TargetMode="External"/><Relationship Id="rId35" Type="http://schemas.openxmlformats.org/officeDocument/2006/relationships/hyperlink" Target="https://podminky.urs.cz/item/CS_URS_2024_02/776141122" TargetMode="External"/><Relationship Id="rId43" Type="http://schemas.openxmlformats.org/officeDocument/2006/relationships/hyperlink" Target="https://podminky.urs.cz/item/CS_URS_2024_02/998781123" TargetMode="External"/><Relationship Id="rId48" Type="http://schemas.openxmlformats.org/officeDocument/2006/relationships/hyperlink" Target="https://podminky.urs.cz/item/CS_URS_2024_02/784221101" TargetMode="External"/><Relationship Id="rId8" Type="http://schemas.openxmlformats.org/officeDocument/2006/relationships/hyperlink" Target="https://podminky.urs.cz/item/CS_URS_2024_02/962031011" TargetMode="External"/><Relationship Id="rId3" Type="http://schemas.openxmlformats.org/officeDocument/2006/relationships/hyperlink" Target="https://podminky.urs.cz/item/CS_URS_2024_02/612135101" TargetMode="External"/><Relationship Id="rId12" Type="http://schemas.openxmlformats.org/officeDocument/2006/relationships/hyperlink" Target="https://podminky.urs.cz/item/CS_URS_2024_02/997013155" TargetMode="External"/><Relationship Id="rId17" Type="http://schemas.openxmlformats.org/officeDocument/2006/relationships/hyperlink" Target="https://podminky.urs.cz/item/CS_URS_2024_02/763121422" TargetMode="External"/><Relationship Id="rId25" Type="http://schemas.openxmlformats.org/officeDocument/2006/relationships/hyperlink" Target="https://podminky.urs.cz/item/CS_URS_2024_02/771121011" TargetMode="External"/><Relationship Id="rId33" Type="http://schemas.openxmlformats.org/officeDocument/2006/relationships/hyperlink" Target="https://podminky.urs.cz/item/CS_URS_2024_02/776111311" TargetMode="External"/><Relationship Id="rId38" Type="http://schemas.openxmlformats.org/officeDocument/2006/relationships/hyperlink" Target="https://podminky.urs.cz/item/CS_URS_2024_02/776411212" TargetMode="External"/><Relationship Id="rId46" Type="http://schemas.openxmlformats.org/officeDocument/2006/relationships/hyperlink" Target="https://podminky.urs.cz/item/CS_URS_2024_02/783315101" TargetMode="External"/><Relationship Id="rId20" Type="http://schemas.openxmlformats.org/officeDocument/2006/relationships/hyperlink" Target="https://podminky.urs.cz/item/CS_URS_2024_02/998763333" TargetMode="External"/><Relationship Id="rId41" Type="http://schemas.openxmlformats.org/officeDocument/2006/relationships/hyperlink" Target="https://podminky.urs.cz/item/CS_URS_2024_02/781472219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631311121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22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22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23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23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24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24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2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25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25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hyperlink" Target="https://podminky.urs.cz/item/CS_URS_2024_02/784221101" TargetMode="External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41" Type="http://schemas.openxmlformats.org/officeDocument/2006/relationships/drawing" Target="../drawings/drawing26.xm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printerSettings" Target="../printerSettings/printerSettings26.bin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631" TargetMode="External"/><Relationship Id="rId18" Type="http://schemas.openxmlformats.org/officeDocument/2006/relationships/hyperlink" Target="https://podminky.urs.cz/item/CS_URS_2024_02/998763333" TargetMode="External"/><Relationship Id="rId26" Type="http://schemas.openxmlformats.org/officeDocument/2006/relationships/hyperlink" Target="https://podminky.urs.cz/item/CS_URS_2024_02/771571810" TargetMode="External"/><Relationship Id="rId39" Type="http://schemas.openxmlformats.org/officeDocument/2006/relationships/drawing" Target="../drawings/drawing27.xml"/><Relationship Id="rId21" Type="http://schemas.openxmlformats.org/officeDocument/2006/relationships/hyperlink" Target="https://podminky.urs.cz/item/CS_URS_2024_02/767581802" TargetMode="External"/><Relationship Id="rId34" Type="http://schemas.openxmlformats.org/officeDocument/2006/relationships/hyperlink" Target="https://podminky.urs.cz/item/CS_URS_2024_02/783306801" TargetMode="External"/><Relationship Id="rId7" Type="http://schemas.openxmlformats.org/officeDocument/2006/relationships/hyperlink" Target="https://podminky.urs.cz/item/CS_URS_2024_02/965042121" TargetMode="External"/><Relationship Id="rId12" Type="http://schemas.openxmlformats.org/officeDocument/2006/relationships/hyperlink" Target="https://podminky.urs.cz/item/CS_URS_2024_02/997013509" TargetMode="External"/><Relationship Id="rId17" Type="http://schemas.openxmlformats.org/officeDocument/2006/relationships/hyperlink" Target="https://podminky.urs.cz/item/CS_URS_2024_02/763135101" TargetMode="External"/><Relationship Id="rId25" Type="http://schemas.openxmlformats.org/officeDocument/2006/relationships/hyperlink" Target="https://podminky.urs.cz/item/CS_URS_2024_02/771151022" TargetMode="External"/><Relationship Id="rId33" Type="http://schemas.openxmlformats.org/officeDocument/2006/relationships/hyperlink" Target="https://podminky.urs.cz/item/CS_URS_2024_02/998781123" TargetMode="External"/><Relationship Id="rId38" Type="http://schemas.openxmlformats.org/officeDocument/2006/relationships/printerSettings" Target="../printerSettings/printerSettings27.bin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714" TargetMode="External"/><Relationship Id="rId20" Type="http://schemas.openxmlformats.org/officeDocument/2006/relationships/hyperlink" Target="https://podminky.urs.cz/item/CS_URS_2024_02/998766123" TargetMode="External"/><Relationship Id="rId29" Type="http://schemas.openxmlformats.org/officeDocument/2006/relationships/hyperlink" Target="https://podminky.urs.cz/item/CS_URS_2024_02/998771123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62031011" TargetMode="External"/><Relationship Id="rId11" Type="http://schemas.openxmlformats.org/officeDocument/2006/relationships/hyperlink" Target="https://podminky.urs.cz/item/CS_URS_2024_02/997013501" TargetMode="External"/><Relationship Id="rId24" Type="http://schemas.openxmlformats.org/officeDocument/2006/relationships/hyperlink" Target="https://podminky.urs.cz/item/CS_URS_2024_02/771121025" TargetMode="External"/><Relationship Id="rId32" Type="http://schemas.openxmlformats.org/officeDocument/2006/relationships/hyperlink" Target="https://podminky.urs.cz/item/CS_URS_2024_02/781492211" TargetMode="External"/><Relationship Id="rId37" Type="http://schemas.openxmlformats.org/officeDocument/2006/relationships/hyperlink" Target="https://podminky.urs.cz/item/CS_URS_2024_02/783317101" TargetMode="Externa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763121422" TargetMode="External"/><Relationship Id="rId23" Type="http://schemas.openxmlformats.org/officeDocument/2006/relationships/hyperlink" Target="https://podminky.urs.cz/item/CS_URS_2024_02/771121011" TargetMode="External"/><Relationship Id="rId28" Type="http://schemas.openxmlformats.org/officeDocument/2006/relationships/hyperlink" Target="https://podminky.urs.cz/item/CS_URS_2024_02/771591112" TargetMode="External"/><Relationship Id="rId36" Type="http://schemas.openxmlformats.org/officeDocument/2006/relationships/hyperlink" Target="https://podminky.urs.cz/item/CS_URS_2024_02/783315101" TargetMode="External"/><Relationship Id="rId10" Type="http://schemas.openxmlformats.org/officeDocument/2006/relationships/hyperlink" Target="https://podminky.urs.cz/item/CS_URS_2024_02/997013155" TargetMode="External"/><Relationship Id="rId19" Type="http://schemas.openxmlformats.org/officeDocument/2006/relationships/hyperlink" Target="https://podminky.urs.cz/item/CS_URS_2024_02/766660001" TargetMode="External"/><Relationship Id="rId31" Type="http://schemas.openxmlformats.org/officeDocument/2006/relationships/hyperlink" Target="https://podminky.urs.cz/item/CS_URS_2024_02/781472219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59541" TargetMode="External"/><Relationship Id="rId14" Type="http://schemas.openxmlformats.org/officeDocument/2006/relationships/hyperlink" Target="https://podminky.urs.cz/item/CS_URS_2024_02/998011010" TargetMode="External"/><Relationship Id="rId22" Type="http://schemas.openxmlformats.org/officeDocument/2006/relationships/hyperlink" Target="https://podminky.urs.cz/item/CS_URS_2024_02/771111011" TargetMode="External"/><Relationship Id="rId27" Type="http://schemas.openxmlformats.org/officeDocument/2006/relationships/hyperlink" Target="https://podminky.urs.cz/item/CS_URS_2024_02/771574519" TargetMode="External"/><Relationship Id="rId30" Type="http://schemas.openxmlformats.org/officeDocument/2006/relationships/hyperlink" Target="https://podminky.urs.cz/item/CS_URS_2024_02/781121011" TargetMode="External"/><Relationship Id="rId35" Type="http://schemas.openxmlformats.org/officeDocument/2006/relationships/hyperlink" Target="https://podminky.urs.cz/item/CS_URS_2024_02/783314201" TargetMode="External"/><Relationship Id="rId8" Type="http://schemas.openxmlformats.org/officeDocument/2006/relationships/hyperlink" Target="https://podminky.urs.cz/item/CS_URS_2024_02/97801319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997013509" TargetMode="External"/><Relationship Id="rId13" Type="http://schemas.openxmlformats.org/officeDocument/2006/relationships/drawing" Target="../drawings/drawing28.xml"/><Relationship Id="rId3" Type="http://schemas.openxmlformats.org/officeDocument/2006/relationships/hyperlink" Target="https://podminky.urs.cz/item/CS_URS_2024_02/612325225" TargetMode="External"/><Relationship Id="rId7" Type="http://schemas.openxmlformats.org/officeDocument/2006/relationships/hyperlink" Target="https://podminky.urs.cz/item/CS_URS_2024_02/997013501" TargetMode="External"/><Relationship Id="rId12" Type="http://schemas.openxmlformats.org/officeDocument/2006/relationships/printerSettings" Target="../printerSettings/printerSettings28.bin"/><Relationship Id="rId2" Type="http://schemas.openxmlformats.org/officeDocument/2006/relationships/hyperlink" Target="https://podminky.urs.cz/item/CS_URS_2024_02/342291131" TargetMode="External"/><Relationship Id="rId1" Type="http://schemas.openxmlformats.org/officeDocument/2006/relationships/hyperlink" Target="https://podminky.urs.cz/item/CS_URS_2024_02/340271015" TargetMode="External"/><Relationship Id="rId6" Type="http://schemas.openxmlformats.org/officeDocument/2006/relationships/hyperlink" Target="https://podminky.urs.cz/item/CS_URS_2024_02/997013217" TargetMode="External"/><Relationship Id="rId11" Type="http://schemas.openxmlformats.org/officeDocument/2006/relationships/hyperlink" Target="https://podminky.urs.cz/item/CS_URS_2024_02/784221101" TargetMode="External"/><Relationship Id="rId5" Type="http://schemas.openxmlformats.org/officeDocument/2006/relationships/hyperlink" Target="https://podminky.urs.cz/item/CS_URS_2024_02/962031011" TargetMode="External"/><Relationship Id="rId10" Type="http://schemas.openxmlformats.org/officeDocument/2006/relationships/hyperlink" Target="https://podminky.urs.cz/item/CS_URS_2024_02/998011010" TargetMode="External"/><Relationship Id="rId4" Type="http://schemas.openxmlformats.org/officeDocument/2006/relationships/hyperlink" Target="https://podminky.urs.cz/item/CS_URS_2024_02/952901111" TargetMode="External"/><Relationship Id="rId9" Type="http://schemas.openxmlformats.org/officeDocument/2006/relationships/hyperlink" Target="https://podminky.urs.cz/item/CS_URS_2024_02/997013631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722181242" TargetMode="External"/><Relationship Id="rId13" Type="http://schemas.openxmlformats.org/officeDocument/2006/relationships/hyperlink" Target="https://podminky.urs.cz/item/CS_URS_2024_02/733321213" TargetMode="External"/><Relationship Id="rId3" Type="http://schemas.openxmlformats.org/officeDocument/2006/relationships/hyperlink" Target="https://podminky.urs.cz/item/CS_URS_2024_02/997013501" TargetMode="External"/><Relationship Id="rId7" Type="http://schemas.openxmlformats.org/officeDocument/2006/relationships/hyperlink" Target="https://podminky.urs.cz/item/CS_URS_2024_02/722130803" TargetMode="External"/><Relationship Id="rId12" Type="http://schemas.openxmlformats.org/officeDocument/2006/relationships/hyperlink" Target="https://podminky.urs.cz/item/CS_URS_2024_02/722290246" TargetMode="External"/><Relationship Id="rId17" Type="http://schemas.openxmlformats.org/officeDocument/2006/relationships/drawing" Target="../drawings/drawing29.xml"/><Relationship Id="rId2" Type="http://schemas.openxmlformats.org/officeDocument/2006/relationships/hyperlink" Target="https://podminky.urs.cz/item/CS_URS_2024_02/997013217" TargetMode="External"/><Relationship Id="rId16" Type="http://schemas.openxmlformats.org/officeDocument/2006/relationships/printerSettings" Target="../printerSettings/printerSettings29.bin"/><Relationship Id="rId1" Type="http://schemas.openxmlformats.org/officeDocument/2006/relationships/hyperlink" Target="https://podminky.urs.cz/item/CS_URS_2024_02/952901111" TargetMode="External"/><Relationship Id="rId6" Type="http://schemas.openxmlformats.org/officeDocument/2006/relationships/hyperlink" Target="https://podminky.urs.cz/item/CS_URS_2024_02/722130801" TargetMode="External"/><Relationship Id="rId11" Type="http://schemas.openxmlformats.org/officeDocument/2006/relationships/hyperlink" Target="https://podminky.urs.cz/item/CS_URS_2024_02/722290234" TargetMode="External"/><Relationship Id="rId5" Type="http://schemas.openxmlformats.org/officeDocument/2006/relationships/hyperlink" Target="https://podminky.urs.cz/item/CS_URS_2024_02/997013631" TargetMode="External"/><Relationship Id="rId15" Type="http://schemas.openxmlformats.org/officeDocument/2006/relationships/hyperlink" Target="https://podminky.urs.cz/item/CS_URS_2024_02/998722113" TargetMode="External"/><Relationship Id="rId10" Type="http://schemas.openxmlformats.org/officeDocument/2006/relationships/hyperlink" Target="https://podminky.urs.cz/item/CS_URS_2024_02/722231073" TargetMode="External"/><Relationship Id="rId4" Type="http://schemas.openxmlformats.org/officeDocument/2006/relationships/hyperlink" Target="https://podminky.urs.cz/item/CS_URS_2024_02/997013509" TargetMode="External"/><Relationship Id="rId9" Type="http://schemas.openxmlformats.org/officeDocument/2006/relationships/hyperlink" Target="https://podminky.urs.cz/item/CS_URS_2024_02/722181243" TargetMode="External"/><Relationship Id="rId14" Type="http://schemas.openxmlformats.org/officeDocument/2006/relationships/hyperlink" Target="https://podminky.urs.cz/item/CS_URS_2024_02/733321216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8011010" TargetMode="External"/><Relationship Id="rId18" Type="http://schemas.openxmlformats.org/officeDocument/2006/relationships/hyperlink" Target="https://podminky.urs.cz/item/CS_URS_2024_02/722290234" TargetMode="External"/><Relationship Id="rId26" Type="http://schemas.openxmlformats.org/officeDocument/2006/relationships/hyperlink" Target="https://podminky.urs.cz/item/CS_URS_2024_02/781121011" TargetMode="External"/><Relationship Id="rId3" Type="http://schemas.openxmlformats.org/officeDocument/2006/relationships/hyperlink" Target="https://podminky.urs.cz/item/CS_URS_2024_02/612135101" TargetMode="External"/><Relationship Id="rId21" Type="http://schemas.openxmlformats.org/officeDocument/2006/relationships/hyperlink" Target="https://podminky.urs.cz/item/CS_URS_2024_02/725210821" TargetMode="External"/><Relationship Id="rId7" Type="http://schemas.openxmlformats.org/officeDocument/2006/relationships/hyperlink" Target="https://podminky.urs.cz/item/CS_URS_2024_02/969041111" TargetMode="External"/><Relationship Id="rId12" Type="http://schemas.openxmlformats.org/officeDocument/2006/relationships/hyperlink" Target="https://podminky.urs.cz/item/CS_URS_2024_02/997013631" TargetMode="External"/><Relationship Id="rId17" Type="http://schemas.openxmlformats.org/officeDocument/2006/relationships/hyperlink" Target="https://podminky.urs.cz/item/CS_URS_2024_02/722220861" TargetMode="External"/><Relationship Id="rId25" Type="http://schemas.openxmlformats.org/officeDocument/2006/relationships/hyperlink" Target="https://podminky.urs.cz/item/CS_URS_2024_02/998725123" TargetMode="External"/><Relationship Id="rId33" Type="http://schemas.openxmlformats.org/officeDocument/2006/relationships/drawing" Target="../drawings/drawing3.xm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998721123" TargetMode="External"/><Relationship Id="rId20" Type="http://schemas.openxmlformats.org/officeDocument/2006/relationships/hyperlink" Target="https://podminky.urs.cz/item/CS_URS_2024_02/998722123" TargetMode="External"/><Relationship Id="rId29" Type="http://schemas.openxmlformats.org/officeDocument/2006/relationships/hyperlink" Target="https://podminky.urs.cz/item/CS_URS_2024_02/998781123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62031011" TargetMode="External"/><Relationship Id="rId11" Type="http://schemas.openxmlformats.org/officeDocument/2006/relationships/hyperlink" Target="https://podminky.urs.cz/item/CS_URS_2024_02/997013509" TargetMode="External"/><Relationship Id="rId24" Type="http://schemas.openxmlformats.org/officeDocument/2006/relationships/hyperlink" Target="https://podminky.urs.cz/item/CS_URS_2024_02/725861101" TargetMode="External"/><Relationship Id="rId32" Type="http://schemas.openxmlformats.org/officeDocument/2006/relationships/printerSettings" Target="../printerSettings/printerSettings3.bin"/><Relationship Id="rId5" Type="http://schemas.openxmlformats.org/officeDocument/2006/relationships/hyperlink" Target="https://podminky.urs.cz/item/CS_URS_2024_02/612335215" TargetMode="External"/><Relationship Id="rId15" Type="http://schemas.openxmlformats.org/officeDocument/2006/relationships/hyperlink" Target="https://podminky.urs.cz/item/CS_URS_2024_02/721220801" TargetMode="External"/><Relationship Id="rId23" Type="http://schemas.openxmlformats.org/officeDocument/2006/relationships/hyperlink" Target="https://podminky.urs.cz/item/CS_URS_2024_02/725822631" TargetMode="External"/><Relationship Id="rId28" Type="http://schemas.openxmlformats.org/officeDocument/2006/relationships/hyperlink" Target="https://podminky.urs.cz/item/CS_URS_2024_02/781492211" TargetMode="External"/><Relationship Id="rId10" Type="http://schemas.openxmlformats.org/officeDocument/2006/relationships/hyperlink" Target="https://podminky.urs.cz/item/CS_URS_2024_02/997013501" TargetMode="External"/><Relationship Id="rId19" Type="http://schemas.openxmlformats.org/officeDocument/2006/relationships/hyperlink" Target="https://podminky.urs.cz/item/CS_URS_2024_02/722290249" TargetMode="External"/><Relationship Id="rId31" Type="http://schemas.openxmlformats.org/officeDocument/2006/relationships/hyperlink" Target="https://podminky.urs.cz/item/CS_URS_2024_02/784221101" TargetMode="External"/><Relationship Id="rId4" Type="http://schemas.openxmlformats.org/officeDocument/2006/relationships/hyperlink" Target="https://podminky.urs.cz/item/CS_URS_2024_02/612325225" TargetMode="External"/><Relationship Id="rId9" Type="http://schemas.openxmlformats.org/officeDocument/2006/relationships/hyperlink" Target="https://podminky.urs.cz/item/CS_URS_2024_02/997013217" TargetMode="External"/><Relationship Id="rId14" Type="http://schemas.openxmlformats.org/officeDocument/2006/relationships/hyperlink" Target="https://podminky.urs.cz/item/CS_URS_2024_02/721173723" TargetMode="External"/><Relationship Id="rId22" Type="http://schemas.openxmlformats.org/officeDocument/2006/relationships/hyperlink" Target="https://podminky.urs.cz/item/CS_URS_2024_02/725211601" TargetMode="External"/><Relationship Id="rId27" Type="http://schemas.openxmlformats.org/officeDocument/2006/relationships/hyperlink" Target="https://podminky.urs.cz/item/CS_URS_2024_02/781472219" TargetMode="External"/><Relationship Id="rId30" Type="http://schemas.openxmlformats.org/officeDocument/2006/relationships/hyperlink" Target="https://podminky.urs.cz/item/CS_URS_2024_02/784181101" TargetMode="External"/><Relationship Id="rId8" Type="http://schemas.openxmlformats.org/officeDocument/2006/relationships/hyperlink" Target="https://podminky.urs.cz/item/CS_URS_2024_02/978059541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722181241" TargetMode="External"/><Relationship Id="rId13" Type="http://schemas.openxmlformats.org/officeDocument/2006/relationships/hyperlink" Target="https://podminky.urs.cz/item/CS_URS_2024_02/733321212" TargetMode="External"/><Relationship Id="rId3" Type="http://schemas.openxmlformats.org/officeDocument/2006/relationships/hyperlink" Target="https://podminky.urs.cz/item/CS_URS_2024_02/997013501" TargetMode="External"/><Relationship Id="rId7" Type="http://schemas.openxmlformats.org/officeDocument/2006/relationships/hyperlink" Target="https://podminky.urs.cz/item/CS_URS_2024_02/722130802" TargetMode="External"/><Relationship Id="rId12" Type="http://schemas.openxmlformats.org/officeDocument/2006/relationships/hyperlink" Target="https://podminky.urs.cz/item/CS_URS_2024_02/722290246" TargetMode="External"/><Relationship Id="rId17" Type="http://schemas.openxmlformats.org/officeDocument/2006/relationships/drawing" Target="../drawings/drawing30.xml"/><Relationship Id="rId2" Type="http://schemas.openxmlformats.org/officeDocument/2006/relationships/hyperlink" Target="https://podminky.urs.cz/item/CS_URS_2024_02/997013217" TargetMode="External"/><Relationship Id="rId16" Type="http://schemas.openxmlformats.org/officeDocument/2006/relationships/printerSettings" Target="../printerSettings/printerSettings30.bin"/><Relationship Id="rId1" Type="http://schemas.openxmlformats.org/officeDocument/2006/relationships/hyperlink" Target="https://podminky.urs.cz/item/CS_URS_2024_02/952901111" TargetMode="External"/><Relationship Id="rId6" Type="http://schemas.openxmlformats.org/officeDocument/2006/relationships/hyperlink" Target="https://podminky.urs.cz/item/CS_URS_2024_02/722130801" TargetMode="External"/><Relationship Id="rId11" Type="http://schemas.openxmlformats.org/officeDocument/2006/relationships/hyperlink" Target="https://podminky.urs.cz/item/CS_URS_2024_02/722290234" TargetMode="External"/><Relationship Id="rId5" Type="http://schemas.openxmlformats.org/officeDocument/2006/relationships/hyperlink" Target="https://podminky.urs.cz/item/CS_URS_2024_02/997013631" TargetMode="External"/><Relationship Id="rId15" Type="http://schemas.openxmlformats.org/officeDocument/2006/relationships/hyperlink" Target="https://podminky.urs.cz/item/CS_URS_2024_02/998722113" TargetMode="External"/><Relationship Id="rId10" Type="http://schemas.openxmlformats.org/officeDocument/2006/relationships/hyperlink" Target="https://podminky.urs.cz/item/CS_URS_2024_02/722231073" TargetMode="External"/><Relationship Id="rId4" Type="http://schemas.openxmlformats.org/officeDocument/2006/relationships/hyperlink" Target="https://podminky.urs.cz/item/CS_URS_2024_02/997013509" TargetMode="External"/><Relationship Id="rId9" Type="http://schemas.openxmlformats.org/officeDocument/2006/relationships/hyperlink" Target="https://podminky.urs.cz/item/CS_URS_2024_02/722181242" TargetMode="External"/><Relationship Id="rId14" Type="http://schemas.openxmlformats.org/officeDocument/2006/relationships/hyperlink" Target="https://podminky.urs.cz/item/CS_URS_2024_02/733321214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721174026" TargetMode="External"/><Relationship Id="rId13" Type="http://schemas.openxmlformats.org/officeDocument/2006/relationships/hyperlink" Target="https://podminky.urs.cz/item/CS_URS_2024_02/721290111" TargetMode="External"/><Relationship Id="rId3" Type="http://schemas.openxmlformats.org/officeDocument/2006/relationships/hyperlink" Target="https://podminky.urs.cz/item/CS_URS_2024_02/997013509" TargetMode="External"/><Relationship Id="rId7" Type="http://schemas.openxmlformats.org/officeDocument/2006/relationships/hyperlink" Target="https://podminky.urs.cz/item/CS_URS_2024_02/721174025" TargetMode="External"/><Relationship Id="rId12" Type="http://schemas.openxmlformats.org/officeDocument/2006/relationships/hyperlink" Target="https://podminky.urs.cz/item/CS_URS_2024_02/721194109" TargetMode="External"/><Relationship Id="rId17" Type="http://schemas.openxmlformats.org/officeDocument/2006/relationships/drawing" Target="../drawings/drawing31.xml"/><Relationship Id="rId2" Type="http://schemas.openxmlformats.org/officeDocument/2006/relationships/hyperlink" Target="https://podminky.urs.cz/item/CS_URS_2024_02/997013501" TargetMode="External"/><Relationship Id="rId16" Type="http://schemas.openxmlformats.org/officeDocument/2006/relationships/printerSettings" Target="../printerSettings/printerSettings31.bin"/><Relationship Id="rId1" Type="http://schemas.openxmlformats.org/officeDocument/2006/relationships/hyperlink" Target="https://podminky.urs.cz/item/CS_URS_2024_02/997013217" TargetMode="External"/><Relationship Id="rId6" Type="http://schemas.openxmlformats.org/officeDocument/2006/relationships/hyperlink" Target="https://podminky.urs.cz/item/CS_URS_2024_02/721174024" TargetMode="External"/><Relationship Id="rId11" Type="http://schemas.openxmlformats.org/officeDocument/2006/relationships/hyperlink" Target="https://podminky.urs.cz/item/CS_URS_2024_02/721194107" TargetMode="External"/><Relationship Id="rId5" Type="http://schemas.openxmlformats.org/officeDocument/2006/relationships/hyperlink" Target="https://podminky.urs.cz/item/CS_URS_2024_02/721140806" TargetMode="External"/><Relationship Id="rId15" Type="http://schemas.openxmlformats.org/officeDocument/2006/relationships/hyperlink" Target="https://podminky.urs.cz/item/CS_URS_2024_02/998722113" TargetMode="External"/><Relationship Id="rId10" Type="http://schemas.openxmlformats.org/officeDocument/2006/relationships/hyperlink" Target="https://podminky.urs.cz/item/CS_URS_2024_02/721174056" TargetMode="External"/><Relationship Id="rId4" Type="http://schemas.openxmlformats.org/officeDocument/2006/relationships/hyperlink" Target="https://podminky.urs.cz/item/CS_URS_2024_02/997013631" TargetMode="External"/><Relationship Id="rId9" Type="http://schemas.openxmlformats.org/officeDocument/2006/relationships/hyperlink" Target="https://podminky.urs.cz/item/CS_URS_2024_02/721174055" TargetMode="External"/><Relationship Id="rId14" Type="http://schemas.openxmlformats.org/officeDocument/2006/relationships/hyperlink" Target="https://podminky.urs.cz/item/CS_URS_2024_02/998721113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721174026" TargetMode="External"/><Relationship Id="rId13" Type="http://schemas.openxmlformats.org/officeDocument/2006/relationships/hyperlink" Target="https://podminky.urs.cz/item/CS_URS_2024_02/721290111" TargetMode="External"/><Relationship Id="rId3" Type="http://schemas.openxmlformats.org/officeDocument/2006/relationships/hyperlink" Target="https://podminky.urs.cz/item/CS_URS_2024_02/997013509" TargetMode="External"/><Relationship Id="rId7" Type="http://schemas.openxmlformats.org/officeDocument/2006/relationships/hyperlink" Target="https://podminky.urs.cz/item/CS_URS_2024_02/721174025" TargetMode="External"/><Relationship Id="rId12" Type="http://schemas.openxmlformats.org/officeDocument/2006/relationships/hyperlink" Target="https://podminky.urs.cz/item/CS_URS_2024_02/721194109" TargetMode="External"/><Relationship Id="rId17" Type="http://schemas.openxmlformats.org/officeDocument/2006/relationships/drawing" Target="../drawings/drawing32.xml"/><Relationship Id="rId2" Type="http://schemas.openxmlformats.org/officeDocument/2006/relationships/hyperlink" Target="https://podminky.urs.cz/item/CS_URS_2024_02/997013501" TargetMode="External"/><Relationship Id="rId16" Type="http://schemas.openxmlformats.org/officeDocument/2006/relationships/printerSettings" Target="../printerSettings/printerSettings32.bin"/><Relationship Id="rId1" Type="http://schemas.openxmlformats.org/officeDocument/2006/relationships/hyperlink" Target="https://podminky.urs.cz/item/CS_URS_2024_02/997013217" TargetMode="External"/><Relationship Id="rId6" Type="http://schemas.openxmlformats.org/officeDocument/2006/relationships/hyperlink" Target="https://podminky.urs.cz/item/CS_URS_2024_02/721174024" TargetMode="External"/><Relationship Id="rId11" Type="http://schemas.openxmlformats.org/officeDocument/2006/relationships/hyperlink" Target="https://podminky.urs.cz/item/CS_URS_2024_02/721194107" TargetMode="External"/><Relationship Id="rId5" Type="http://schemas.openxmlformats.org/officeDocument/2006/relationships/hyperlink" Target="https://podminky.urs.cz/item/CS_URS_2024_02/721140806" TargetMode="External"/><Relationship Id="rId15" Type="http://schemas.openxmlformats.org/officeDocument/2006/relationships/hyperlink" Target="https://podminky.urs.cz/item/CS_URS_2024_02/998722113" TargetMode="External"/><Relationship Id="rId10" Type="http://schemas.openxmlformats.org/officeDocument/2006/relationships/hyperlink" Target="https://podminky.urs.cz/item/CS_URS_2024_02/721174056" TargetMode="External"/><Relationship Id="rId4" Type="http://schemas.openxmlformats.org/officeDocument/2006/relationships/hyperlink" Target="https://podminky.urs.cz/item/CS_URS_2024_02/997013631" TargetMode="External"/><Relationship Id="rId9" Type="http://schemas.openxmlformats.org/officeDocument/2006/relationships/hyperlink" Target="https://podminky.urs.cz/item/CS_URS_2024_02/721174055" TargetMode="External"/><Relationship Id="rId14" Type="http://schemas.openxmlformats.org/officeDocument/2006/relationships/hyperlink" Target="https://podminky.urs.cz/item/CS_URS_2024_02/998721113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8011010" TargetMode="External"/><Relationship Id="rId18" Type="http://schemas.openxmlformats.org/officeDocument/2006/relationships/hyperlink" Target="https://podminky.urs.cz/item/CS_URS_2024_02/722290234" TargetMode="External"/><Relationship Id="rId26" Type="http://schemas.openxmlformats.org/officeDocument/2006/relationships/hyperlink" Target="https://podminky.urs.cz/item/CS_URS_2024_02/781121011" TargetMode="External"/><Relationship Id="rId3" Type="http://schemas.openxmlformats.org/officeDocument/2006/relationships/hyperlink" Target="https://podminky.urs.cz/item/CS_URS_2024_02/612135101" TargetMode="External"/><Relationship Id="rId21" Type="http://schemas.openxmlformats.org/officeDocument/2006/relationships/hyperlink" Target="https://podminky.urs.cz/item/CS_URS_2024_02/725210821" TargetMode="External"/><Relationship Id="rId7" Type="http://schemas.openxmlformats.org/officeDocument/2006/relationships/hyperlink" Target="https://podminky.urs.cz/item/CS_URS_2024_02/969041111" TargetMode="External"/><Relationship Id="rId12" Type="http://schemas.openxmlformats.org/officeDocument/2006/relationships/hyperlink" Target="https://podminky.urs.cz/item/CS_URS_2024_02/997013631" TargetMode="External"/><Relationship Id="rId17" Type="http://schemas.openxmlformats.org/officeDocument/2006/relationships/hyperlink" Target="https://podminky.urs.cz/item/CS_URS_2024_02/722220861" TargetMode="External"/><Relationship Id="rId25" Type="http://schemas.openxmlformats.org/officeDocument/2006/relationships/hyperlink" Target="https://podminky.urs.cz/item/CS_URS_2024_02/998725123" TargetMode="External"/><Relationship Id="rId33" Type="http://schemas.openxmlformats.org/officeDocument/2006/relationships/drawing" Target="../drawings/drawing4.xm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998721123" TargetMode="External"/><Relationship Id="rId20" Type="http://schemas.openxmlformats.org/officeDocument/2006/relationships/hyperlink" Target="https://podminky.urs.cz/item/CS_URS_2024_02/998722123" TargetMode="External"/><Relationship Id="rId29" Type="http://schemas.openxmlformats.org/officeDocument/2006/relationships/hyperlink" Target="https://podminky.urs.cz/item/CS_URS_2024_02/998781123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62031011" TargetMode="External"/><Relationship Id="rId11" Type="http://schemas.openxmlformats.org/officeDocument/2006/relationships/hyperlink" Target="https://podminky.urs.cz/item/CS_URS_2024_02/997013509" TargetMode="External"/><Relationship Id="rId24" Type="http://schemas.openxmlformats.org/officeDocument/2006/relationships/hyperlink" Target="https://podminky.urs.cz/item/CS_URS_2024_02/725861101" TargetMode="External"/><Relationship Id="rId32" Type="http://schemas.openxmlformats.org/officeDocument/2006/relationships/printerSettings" Target="../printerSettings/printerSettings4.bin"/><Relationship Id="rId5" Type="http://schemas.openxmlformats.org/officeDocument/2006/relationships/hyperlink" Target="https://podminky.urs.cz/item/CS_URS_2024_02/612335215" TargetMode="External"/><Relationship Id="rId15" Type="http://schemas.openxmlformats.org/officeDocument/2006/relationships/hyperlink" Target="https://podminky.urs.cz/item/CS_URS_2024_02/721220801" TargetMode="External"/><Relationship Id="rId23" Type="http://schemas.openxmlformats.org/officeDocument/2006/relationships/hyperlink" Target="https://podminky.urs.cz/item/CS_URS_2024_02/725822631" TargetMode="External"/><Relationship Id="rId28" Type="http://schemas.openxmlformats.org/officeDocument/2006/relationships/hyperlink" Target="https://podminky.urs.cz/item/CS_URS_2024_02/781492211" TargetMode="External"/><Relationship Id="rId10" Type="http://schemas.openxmlformats.org/officeDocument/2006/relationships/hyperlink" Target="https://podminky.urs.cz/item/CS_URS_2024_02/997013501" TargetMode="External"/><Relationship Id="rId19" Type="http://schemas.openxmlformats.org/officeDocument/2006/relationships/hyperlink" Target="https://podminky.urs.cz/item/CS_URS_2024_02/722290249" TargetMode="External"/><Relationship Id="rId31" Type="http://schemas.openxmlformats.org/officeDocument/2006/relationships/hyperlink" Target="https://podminky.urs.cz/item/CS_URS_2024_02/784221101" TargetMode="External"/><Relationship Id="rId4" Type="http://schemas.openxmlformats.org/officeDocument/2006/relationships/hyperlink" Target="https://podminky.urs.cz/item/CS_URS_2024_02/612325225" TargetMode="External"/><Relationship Id="rId9" Type="http://schemas.openxmlformats.org/officeDocument/2006/relationships/hyperlink" Target="https://podminky.urs.cz/item/CS_URS_2024_02/997013217" TargetMode="External"/><Relationship Id="rId14" Type="http://schemas.openxmlformats.org/officeDocument/2006/relationships/hyperlink" Target="https://podminky.urs.cz/item/CS_URS_2024_02/721173723" TargetMode="External"/><Relationship Id="rId22" Type="http://schemas.openxmlformats.org/officeDocument/2006/relationships/hyperlink" Target="https://podminky.urs.cz/item/CS_URS_2024_02/725211601" TargetMode="External"/><Relationship Id="rId27" Type="http://schemas.openxmlformats.org/officeDocument/2006/relationships/hyperlink" Target="https://podminky.urs.cz/item/CS_URS_2024_02/781472219" TargetMode="External"/><Relationship Id="rId30" Type="http://schemas.openxmlformats.org/officeDocument/2006/relationships/hyperlink" Target="https://podminky.urs.cz/item/CS_URS_2024_02/784181101" TargetMode="External"/><Relationship Id="rId8" Type="http://schemas.openxmlformats.org/officeDocument/2006/relationships/hyperlink" Target="https://podminky.urs.cz/item/CS_URS_2024_02/978059541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5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5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1" TargetMode="External"/><Relationship Id="rId18" Type="http://schemas.openxmlformats.org/officeDocument/2006/relationships/hyperlink" Target="https://podminky.urs.cz/item/CS_URS_2024_02/763121714" TargetMode="External"/><Relationship Id="rId26" Type="http://schemas.openxmlformats.org/officeDocument/2006/relationships/hyperlink" Target="https://podminky.urs.cz/item/CS_URS_2024_02/771121025" TargetMode="External"/><Relationship Id="rId39" Type="http://schemas.openxmlformats.org/officeDocument/2006/relationships/hyperlink" Target="https://podminky.urs.cz/item/CS_URS_2024_02/998776123" TargetMode="External"/><Relationship Id="rId21" Type="http://schemas.openxmlformats.org/officeDocument/2006/relationships/hyperlink" Target="https://podminky.urs.cz/item/CS_URS_2024_02/766660001" TargetMode="External"/><Relationship Id="rId34" Type="http://schemas.openxmlformats.org/officeDocument/2006/relationships/hyperlink" Target="https://podminky.urs.cz/item/CS_URS_2024_02/776121112" TargetMode="External"/><Relationship Id="rId42" Type="http://schemas.openxmlformats.org/officeDocument/2006/relationships/hyperlink" Target="https://podminky.urs.cz/item/CS_URS_2024_02/781492211" TargetMode="External"/><Relationship Id="rId47" Type="http://schemas.openxmlformats.org/officeDocument/2006/relationships/hyperlink" Target="https://podminky.urs.cz/item/CS_URS_2024_02/783317101" TargetMode="External"/><Relationship Id="rId50" Type="http://schemas.openxmlformats.org/officeDocument/2006/relationships/printerSettings" Target="../printerSettings/printerSettings6.bin"/><Relationship Id="rId7" Type="http://schemas.openxmlformats.org/officeDocument/2006/relationships/hyperlink" Target="https://podminky.urs.cz/item/CS_URS_2024_02/95290111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998011010" TargetMode="External"/><Relationship Id="rId29" Type="http://schemas.openxmlformats.org/officeDocument/2006/relationships/hyperlink" Target="https://podminky.urs.cz/item/CS_URS_2024_02/771574519" TargetMode="External"/><Relationship Id="rId11" Type="http://schemas.openxmlformats.org/officeDocument/2006/relationships/hyperlink" Target="https://podminky.urs.cz/item/CS_URS_2024_02/978059541" TargetMode="External"/><Relationship Id="rId24" Type="http://schemas.openxmlformats.org/officeDocument/2006/relationships/hyperlink" Target="https://podminky.urs.cz/item/CS_URS_2024_02/771111011" TargetMode="External"/><Relationship Id="rId32" Type="http://schemas.openxmlformats.org/officeDocument/2006/relationships/hyperlink" Target="https://podminky.urs.cz/item/CS_URS_2024_02/776111115" TargetMode="External"/><Relationship Id="rId37" Type="http://schemas.openxmlformats.org/officeDocument/2006/relationships/hyperlink" Target="https://podminky.urs.cz/item/CS_URS_2024_02/776221111" TargetMode="External"/><Relationship Id="rId40" Type="http://schemas.openxmlformats.org/officeDocument/2006/relationships/hyperlink" Target="https://podminky.urs.cz/item/CS_URS_2024_02/781121011" TargetMode="External"/><Relationship Id="rId45" Type="http://schemas.openxmlformats.org/officeDocument/2006/relationships/hyperlink" Target="https://podminky.urs.cz/item/CS_URS_2024_02/783314201" TargetMode="External"/><Relationship Id="rId5" Type="http://schemas.openxmlformats.org/officeDocument/2006/relationships/hyperlink" Target="https://podminky.urs.cz/item/CS_URS_2024_02/612331121" TargetMode="External"/><Relationship Id="rId15" Type="http://schemas.openxmlformats.org/officeDocument/2006/relationships/hyperlink" Target="https://podminky.urs.cz/item/CS_URS_2024_02/997013631" TargetMode="External"/><Relationship Id="rId23" Type="http://schemas.openxmlformats.org/officeDocument/2006/relationships/hyperlink" Target="https://podminky.urs.cz/item/CS_URS_2024_02/767581802" TargetMode="External"/><Relationship Id="rId28" Type="http://schemas.openxmlformats.org/officeDocument/2006/relationships/hyperlink" Target="https://podminky.urs.cz/item/CS_URS_2024_02/771571810" TargetMode="External"/><Relationship Id="rId36" Type="http://schemas.openxmlformats.org/officeDocument/2006/relationships/hyperlink" Target="https://podminky.urs.cz/item/CS_URS_2024_02/776201812" TargetMode="External"/><Relationship Id="rId49" Type="http://schemas.openxmlformats.org/officeDocument/2006/relationships/hyperlink" Target="https://podminky.urs.cz/item/CS_URS_2024_02/784221101" TargetMode="External"/><Relationship Id="rId10" Type="http://schemas.openxmlformats.org/officeDocument/2006/relationships/hyperlink" Target="https://podminky.urs.cz/item/CS_URS_2024_02/978013191" TargetMode="External"/><Relationship Id="rId19" Type="http://schemas.openxmlformats.org/officeDocument/2006/relationships/hyperlink" Target="https://podminky.urs.cz/item/CS_URS_2024_02/763135101" TargetMode="External"/><Relationship Id="rId31" Type="http://schemas.openxmlformats.org/officeDocument/2006/relationships/hyperlink" Target="https://podminky.urs.cz/item/CS_URS_2024_02/998771123" TargetMode="External"/><Relationship Id="rId44" Type="http://schemas.openxmlformats.org/officeDocument/2006/relationships/hyperlink" Target="https://podminky.urs.cz/item/CS_URS_2024_02/783306801" TargetMode="External"/><Relationship Id="rId4" Type="http://schemas.openxmlformats.org/officeDocument/2006/relationships/hyperlink" Target="https://podminky.urs.cz/item/CS_URS_2024_02/612325423" TargetMode="External"/><Relationship Id="rId9" Type="http://schemas.openxmlformats.org/officeDocument/2006/relationships/hyperlink" Target="https://podminky.urs.cz/item/CS_URS_2024_02/965042121" TargetMode="External"/><Relationship Id="rId14" Type="http://schemas.openxmlformats.org/officeDocument/2006/relationships/hyperlink" Target="https://podminky.urs.cz/item/CS_URS_2024_02/997013509" TargetMode="External"/><Relationship Id="rId22" Type="http://schemas.openxmlformats.org/officeDocument/2006/relationships/hyperlink" Target="https://podminky.urs.cz/item/CS_URS_2024_02/998766123" TargetMode="External"/><Relationship Id="rId27" Type="http://schemas.openxmlformats.org/officeDocument/2006/relationships/hyperlink" Target="https://podminky.urs.cz/item/CS_URS_2024_02/771151022" TargetMode="External"/><Relationship Id="rId30" Type="http://schemas.openxmlformats.org/officeDocument/2006/relationships/hyperlink" Target="https://podminky.urs.cz/item/CS_URS_2024_02/771591112" TargetMode="External"/><Relationship Id="rId35" Type="http://schemas.openxmlformats.org/officeDocument/2006/relationships/hyperlink" Target="https://podminky.urs.cz/item/CS_URS_2024_02/776141122" TargetMode="External"/><Relationship Id="rId43" Type="http://schemas.openxmlformats.org/officeDocument/2006/relationships/hyperlink" Target="https://podminky.urs.cz/item/CS_URS_2024_02/998781123" TargetMode="External"/><Relationship Id="rId48" Type="http://schemas.openxmlformats.org/officeDocument/2006/relationships/hyperlink" Target="https://podminky.urs.cz/item/CS_URS_2024_02/784181101" TargetMode="External"/><Relationship Id="rId8" Type="http://schemas.openxmlformats.org/officeDocument/2006/relationships/hyperlink" Target="https://podminky.urs.cz/item/CS_URS_2024_02/962031011" TargetMode="External"/><Relationship Id="rId51" Type="http://schemas.openxmlformats.org/officeDocument/2006/relationships/drawing" Target="../drawings/drawing6.xml"/><Relationship Id="rId3" Type="http://schemas.openxmlformats.org/officeDocument/2006/relationships/hyperlink" Target="https://podminky.urs.cz/item/CS_URS_2024_02/612135101" TargetMode="External"/><Relationship Id="rId12" Type="http://schemas.openxmlformats.org/officeDocument/2006/relationships/hyperlink" Target="https://podminky.urs.cz/item/CS_URS_2024_02/997013155" TargetMode="External"/><Relationship Id="rId17" Type="http://schemas.openxmlformats.org/officeDocument/2006/relationships/hyperlink" Target="https://podminky.urs.cz/item/CS_URS_2024_02/763121422" TargetMode="External"/><Relationship Id="rId25" Type="http://schemas.openxmlformats.org/officeDocument/2006/relationships/hyperlink" Target="https://podminky.urs.cz/item/CS_URS_2024_02/771121011" TargetMode="External"/><Relationship Id="rId33" Type="http://schemas.openxmlformats.org/officeDocument/2006/relationships/hyperlink" Target="https://podminky.urs.cz/item/CS_URS_2024_02/776111311" TargetMode="External"/><Relationship Id="rId38" Type="http://schemas.openxmlformats.org/officeDocument/2006/relationships/hyperlink" Target="https://podminky.urs.cz/item/CS_URS_2024_02/776411212" TargetMode="External"/><Relationship Id="rId46" Type="http://schemas.openxmlformats.org/officeDocument/2006/relationships/hyperlink" Target="https://podminky.urs.cz/item/CS_URS_2024_02/783315101" TargetMode="External"/><Relationship Id="rId20" Type="http://schemas.openxmlformats.org/officeDocument/2006/relationships/hyperlink" Target="https://podminky.urs.cz/item/CS_URS_2024_02/998763333" TargetMode="External"/><Relationship Id="rId41" Type="http://schemas.openxmlformats.org/officeDocument/2006/relationships/hyperlink" Target="https://podminky.urs.cz/item/CS_URS_2024_02/781472219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631311121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7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7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8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8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2/997013509" TargetMode="External"/><Relationship Id="rId18" Type="http://schemas.openxmlformats.org/officeDocument/2006/relationships/hyperlink" Target="https://podminky.urs.cz/item/CS_URS_2024_02/763135101" TargetMode="External"/><Relationship Id="rId26" Type="http://schemas.openxmlformats.org/officeDocument/2006/relationships/hyperlink" Target="https://podminky.urs.cz/item/CS_URS_2024_02/771151022" TargetMode="External"/><Relationship Id="rId39" Type="http://schemas.openxmlformats.org/officeDocument/2006/relationships/printerSettings" Target="../printerSettings/printerSettings9.bin"/><Relationship Id="rId21" Type="http://schemas.openxmlformats.org/officeDocument/2006/relationships/hyperlink" Target="https://podminky.urs.cz/item/CS_URS_2024_02/998766123" TargetMode="External"/><Relationship Id="rId34" Type="http://schemas.openxmlformats.org/officeDocument/2006/relationships/hyperlink" Target="https://podminky.urs.cz/item/CS_URS_2024_02/998781123" TargetMode="External"/><Relationship Id="rId7" Type="http://schemas.openxmlformats.org/officeDocument/2006/relationships/hyperlink" Target="https://podminky.urs.cz/item/CS_URS_2024_02/962031011" TargetMode="External"/><Relationship Id="rId12" Type="http://schemas.openxmlformats.org/officeDocument/2006/relationships/hyperlink" Target="https://podminky.urs.cz/item/CS_URS_2024_02/997013501" TargetMode="External"/><Relationship Id="rId17" Type="http://schemas.openxmlformats.org/officeDocument/2006/relationships/hyperlink" Target="https://podminky.urs.cz/item/CS_URS_2024_02/763121714" TargetMode="External"/><Relationship Id="rId25" Type="http://schemas.openxmlformats.org/officeDocument/2006/relationships/hyperlink" Target="https://podminky.urs.cz/item/CS_URS_2024_02/771121025" TargetMode="External"/><Relationship Id="rId33" Type="http://schemas.openxmlformats.org/officeDocument/2006/relationships/hyperlink" Target="https://podminky.urs.cz/item/CS_URS_2024_02/781492211" TargetMode="External"/><Relationship Id="rId38" Type="http://schemas.openxmlformats.org/officeDocument/2006/relationships/hyperlink" Target="https://podminky.urs.cz/item/CS_URS_2024_02/783317101" TargetMode="External"/><Relationship Id="rId2" Type="http://schemas.openxmlformats.org/officeDocument/2006/relationships/hyperlink" Target="https://podminky.urs.cz/item/CS_URS_2024_02/342291131" TargetMode="External"/><Relationship Id="rId16" Type="http://schemas.openxmlformats.org/officeDocument/2006/relationships/hyperlink" Target="https://podminky.urs.cz/item/CS_URS_2024_02/763121422" TargetMode="External"/><Relationship Id="rId20" Type="http://schemas.openxmlformats.org/officeDocument/2006/relationships/hyperlink" Target="https://podminky.urs.cz/item/CS_URS_2024_02/766660001" TargetMode="External"/><Relationship Id="rId29" Type="http://schemas.openxmlformats.org/officeDocument/2006/relationships/hyperlink" Target="https://podminky.urs.cz/item/CS_URS_2024_02/771591112" TargetMode="External"/><Relationship Id="rId1" Type="http://schemas.openxmlformats.org/officeDocument/2006/relationships/hyperlink" Target="https://podminky.urs.cz/item/CS_URS_2024_02/342272215" TargetMode="External"/><Relationship Id="rId6" Type="http://schemas.openxmlformats.org/officeDocument/2006/relationships/hyperlink" Target="https://podminky.urs.cz/item/CS_URS_2024_02/952901111" TargetMode="External"/><Relationship Id="rId11" Type="http://schemas.openxmlformats.org/officeDocument/2006/relationships/hyperlink" Target="https://podminky.urs.cz/item/CS_URS_2024_02/997013155" TargetMode="External"/><Relationship Id="rId24" Type="http://schemas.openxmlformats.org/officeDocument/2006/relationships/hyperlink" Target="https://podminky.urs.cz/item/CS_URS_2024_02/771121011" TargetMode="External"/><Relationship Id="rId32" Type="http://schemas.openxmlformats.org/officeDocument/2006/relationships/hyperlink" Target="https://podminky.urs.cz/item/CS_URS_2024_02/781472219" TargetMode="External"/><Relationship Id="rId37" Type="http://schemas.openxmlformats.org/officeDocument/2006/relationships/hyperlink" Target="https://podminky.urs.cz/item/CS_URS_2024_02/783315101" TargetMode="External"/><Relationship Id="rId40" Type="http://schemas.openxmlformats.org/officeDocument/2006/relationships/drawing" Target="../drawings/drawing9.xml"/><Relationship Id="rId5" Type="http://schemas.openxmlformats.org/officeDocument/2006/relationships/hyperlink" Target="https://podminky.urs.cz/item/CS_URS_2024_02/631311121" TargetMode="External"/><Relationship Id="rId15" Type="http://schemas.openxmlformats.org/officeDocument/2006/relationships/hyperlink" Target="https://podminky.urs.cz/item/CS_URS_2024_02/998011010" TargetMode="External"/><Relationship Id="rId23" Type="http://schemas.openxmlformats.org/officeDocument/2006/relationships/hyperlink" Target="https://podminky.urs.cz/item/CS_URS_2024_02/771111011" TargetMode="External"/><Relationship Id="rId28" Type="http://schemas.openxmlformats.org/officeDocument/2006/relationships/hyperlink" Target="https://podminky.urs.cz/item/CS_URS_2024_02/771574519" TargetMode="External"/><Relationship Id="rId36" Type="http://schemas.openxmlformats.org/officeDocument/2006/relationships/hyperlink" Target="https://podminky.urs.cz/item/CS_URS_2024_02/783314201" TargetMode="External"/><Relationship Id="rId10" Type="http://schemas.openxmlformats.org/officeDocument/2006/relationships/hyperlink" Target="https://podminky.urs.cz/item/CS_URS_2024_02/978059541" TargetMode="External"/><Relationship Id="rId19" Type="http://schemas.openxmlformats.org/officeDocument/2006/relationships/hyperlink" Target="https://podminky.urs.cz/item/CS_URS_2024_02/998763333" TargetMode="External"/><Relationship Id="rId31" Type="http://schemas.openxmlformats.org/officeDocument/2006/relationships/hyperlink" Target="https://podminky.urs.cz/item/CS_URS_2024_02/781121011" TargetMode="External"/><Relationship Id="rId4" Type="http://schemas.openxmlformats.org/officeDocument/2006/relationships/hyperlink" Target="https://podminky.urs.cz/item/CS_URS_2024_02/612331121" TargetMode="External"/><Relationship Id="rId9" Type="http://schemas.openxmlformats.org/officeDocument/2006/relationships/hyperlink" Target="https://podminky.urs.cz/item/CS_URS_2024_02/978013191" TargetMode="External"/><Relationship Id="rId14" Type="http://schemas.openxmlformats.org/officeDocument/2006/relationships/hyperlink" Target="https://podminky.urs.cz/item/CS_URS_2024_02/997013631" TargetMode="External"/><Relationship Id="rId22" Type="http://schemas.openxmlformats.org/officeDocument/2006/relationships/hyperlink" Target="https://podminky.urs.cz/item/CS_URS_2024_02/767581802" TargetMode="External"/><Relationship Id="rId27" Type="http://schemas.openxmlformats.org/officeDocument/2006/relationships/hyperlink" Target="https://podminky.urs.cz/item/CS_URS_2024_02/771571810" TargetMode="External"/><Relationship Id="rId30" Type="http://schemas.openxmlformats.org/officeDocument/2006/relationships/hyperlink" Target="https://podminky.urs.cz/item/CS_URS_2024_02/998771123" TargetMode="External"/><Relationship Id="rId35" Type="http://schemas.openxmlformats.org/officeDocument/2006/relationships/hyperlink" Target="https://podminky.urs.cz/item/CS_URS_2024_02/783306801" TargetMode="External"/><Relationship Id="rId8" Type="http://schemas.openxmlformats.org/officeDocument/2006/relationships/hyperlink" Target="https://podminky.urs.cz/item/CS_URS_2024_02/965042121" TargetMode="External"/><Relationship Id="rId3" Type="http://schemas.openxmlformats.org/officeDocument/2006/relationships/hyperlink" Target="https://podminky.urs.cz/item/CS_URS_2024_02/61213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pans="1:74" s="1" customFormat="1" ht="36.950000000000003" customHeight="1"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S2" s="20" t="s">
        <v>6</v>
      </c>
      <c r="BT2" s="20" t="s">
        <v>7</v>
      </c>
    </row>
    <row r="3" spans="1:74" s="1" customFormat="1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pans="1:74" s="1" customFormat="1" ht="24.95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pans="1:74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58" t="s">
        <v>14</v>
      </c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25"/>
      <c r="AQ5" s="25"/>
      <c r="AR5" s="23"/>
      <c r="BE5" s="355" t="s">
        <v>15</v>
      </c>
      <c r="BS5" s="20" t="s">
        <v>6</v>
      </c>
    </row>
    <row r="6" spans="1:74" s="1" customFormat="1" ht="36.950000000000003" customHeight="1">
      <c r="B6" s="24"/>
      <c r="C6" s="25"/>
      <c r="D6" s="31" t="s">
        <v>16</v>
      </c>
      <c r="E6" s="25"/>
      <c r="F6" s="25"/>
      <c r="G6" s="25"/>
      <c r="H6" s="25"/>
      <c r="I6" s="25"/>
      <c r="J6" s="25"/>
      <c r="K6" s="360" t="s">
        <v>17</v>
      </c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59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25"/>
      <c r="AQ6" s="25"/>
      <c r="AR6" s="23"/>
      <c r="BE6" s="356"/>
      <c r="BS6" s="20" t="s">
        <v>6</v>
      </c>
    </row>
    <row r="7" spans="1:74" s="1" customFormat="1" ht="12" customHeight="1">
      <c r="B7" s="24"/>
      <c r="C7" s="25"/>
      <c r="D7" s="32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2" t="s">
        <v>20</v>
      </c>
      <c r="AL7" s="25"/>
      <c r="AM7" s="25"/>
      <c r="AN7" s="30" t="s">
        <v>19</v>
      </c>
      <c r="AO7" s="25"/>
      <c r="AP7" s="25"/>
      <c r="AQ7" s="25"/>
      <c r="AR7" s="23"/>
      <c r="BE7" s="356"/>
      <c r="BS7" s="20" t="s">
        <v>6</v>
      </c>
    </row>
    <row r="8" spans="1:74" s="1" customFormat="1" ht="12" customHeight="1">
      <c r="B8" s="24"/>
      <c r="C8" s="25"/>
      <c r="D8" s="32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2" t="s">
        <v>23</v>
      </c>
      <c r="AL8" s="25"/>
      <c r="AM8" s="25"/>
      <c r="AN8" s="33" t="s">
        <v>24</v>
      </c>
      <c r="AO8" s="25"/>
      <c r="AP8" s="25"/>
      <c r="AQ8" s="25"/>
      <c r="AR8" s="23"/>
      <c r="BE8" s="356"/>
      <c r="BS8" s="20" t="s">
        <v>6</v>
      </c>
    </row>
    <row r="9" spans="1:74" s="1" customFormat="1" ht="14.45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56"/>
      <c r="BS9" s="20" t="s">
        <v>6</v>
      </c>
    </row>
    <row r="10" spans="1:74" s="1" customFormat="1" ht="12" customHeight="1">
      <c r="B10" s="24"/>
      <c r="C10" s="25"/>
      <c r="D10" s="32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2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56"/>
      <c r="BS10" s="20" t="s">
        <v>6</v>
      </c>
    </row>
    <row r="11" spans="1:74" s="1" customFormat="1" ht="18.399999999999999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2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56"/>
      <c r="BS11" s="20" t="s">
        <v>6</v>
      </c>
    </row>
    <row r="12" spans="1:74" s="1" customFormat="1" ht="6.95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56"/>
      <c r="BS12" s="20" t="s">
        <v>6</v>
      </c>
    </row>
    <row r="13" spans="1:74" s="1" customFormat="1" ht="12" customHeight="1">
      <c r="B13" s="24"/>
      <c r="C13" s="25"/>
      <c r="D13" s="32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2" t="s">
        <v>26</v>
      </c>
      <c r="AL13" s="25"/>
      <c r="AM13" s="25"/>
      <c r="AN13" s="34" t="s">
        <v>30</v>
      </c>
      <c r="AO13" s="25"/>
      <c r="AP13" s="25"/>
      <c r="AQ13" s="25"/>
      <c r="AR13" s="23"/>
      <c r="BE13" s="356"/>
      <c r="BS13" s="20" t="s">
        <v>6</v>
      </c>
    </row>
    <row r="14" spans="1:74" ht="12.75">
      <c r="B14" s="24"/>
      <c r="C14" s="25"/>
      <c r="D14" s="25"/>
      <c r="E14" s="361" t="s">
        <v>30</v>
      </c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B14" s="362"/>
      <c r="AC14" s="362"/>
      <c r="AD14" s="362"/>
      <c r="AE14" s="362"/>
      <c r="AF14" s="362"/>
      <c r="AG14" s="362"/>
      <c r="AH14" s="362"/>
      <c r="AI14" s="362"/>
      <c r="AJ14" s="362"/>
      <c r="AK14" s="32" t="s">
        <v>28</v>
      </c>
      <c r="AL14" s="25"/>
      <c r="AM14" s="25"/>
      <c r="AN14" s="34" t="s">
        <v>30</v>
      </c>
      <c r="AO14" s="25"/>
      <c r="AP14" s="25"/>
      <c r="AQ14" s="25"/>
      <c r="AR14" s="23"/>
      <c r="BE14" s="356"/>
      <c r="BS14" s="20" t="s">
        <v>6</v>
      </c>
    </row>
    <row r="15" spans="1:74" s="1" customFormat="1" ht="6.95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56"/>
      <c r="BS15" s="20" t="s">
        <v>4</v>
      </c>
    </row>
    <row r="16" spans="1:74" s="1" customFormat="1" ht="12" customHeight="1">
      <c r="B16" s="24"/>
      <c r="C16" s="25"/>
      <c r="D16" s="32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2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56"/>
      <c r="BS16" s="20" t="s">
        <v>4</v>
      </c>
    </row>
    <row r="17" spans="1:71" s="1" customFormat="1" ht="18.399999999999999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2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56"/>
      <c r="BS17" s="20" t="s">
        <v>33</v>
      </c>
    </row>
    <row r="18" spans="1:71" s="1" customFormat="1" ht="6.95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56"/>
      <c r="BS18" s="20" t="s">
        <v>6</v>
      </c>
    </row>
    <row r="19" spans="1:71" s="1" customFormat="1" ht="12" customHeight="1">
      <c r="B19" s="24"/>
      <c r="C19" s="25"/>
      <c r="D19" s="32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2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56"/>
      <c r="BS19" s="20" t="s">
        <v>6</v>
      </c>
    </row>
    <row r="20" spans="1:71" s="1" customFormat="1" ht="18.399999999999999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2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56"/>
      <c r="BS20" s="20" t="s">
        <v>4</v>
      </c>
    </row>
    <row r="21" spans="1:71" s="1" customFormat="1" ht="6.95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56"/>
    </row>
    <row r="22" spans="1:71" s="1" customFormat="1" ht="12" customHeight="1">
      <c r="B22" s="24"/>
      <c r="C22" s="25"/>
      <c r="D22" s="32" t="s">
        <v>36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56"/>
    </row>
    <row r="23" spans="1:71" s="1" customFormat="1" ht="47.25" customHeight="1">
      <c r="B23" s="24"/>
      <c r="C23" s="25"/>
      <c r="D23" s="25"/>
      <c r="E23" s="363" t="s">
        <v>37</v>
      </c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/>
      <c r="W23" s="363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O23" s="25"/>
      <c r="AP23" s="25"/>
      <c r="AQ23" s="25"/>
      <c r="AR23" s="23"/>
      <c r="BE23" s="356"/>
    </row>
    <row r="24" spans="1:71" s="1" customFormat="1" ht="6.95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56"/>
    </row>
    <row r="25" spans="1:71" s="1" customFormat="1" ht="6.95" customHeight="1">
      <c r="B25" s="24"/>
      <c r="C25" s="2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5"/>
      <c r="AQ25" s="25"/>
      <c r="AR25" s="23"/>
      <c r="BE25" s="356"/>
    </row>
    <row r="26" spans="1:71" s="2" customFormat="1" ht="25.9" customHeight="1">
      <c r="A26" s="37"/>
      <c r="B26" s="38"/>
      <c r="C26" s="39"/>
      <c r="D26" s="40" t="s">
        <v>38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364">
        <f>ROUND(AG54,2)</f>
        <v>0</v>
      </c>
      <c r="AL26" s="365"/>
      <c r="AM26" s="365"/>
      <c r="AN26" s="365"/>
      <c r="AO26" s="365"/>
      <c r="AP26" s="39"/>
      <c r="AQ26" s="39"/>
      <c r="AR26" s="42"/>
      <c r="BE26" s="356"/>
    </row>
    <row r="27" spans="1:71" s="2" customFormat="1" ht="6.95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2"/>
      <c r="BE27" s="356"/>
    </row>
    <row r="28" spans="1:71" s="2" customFormat="1" ht="12.75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66" t="s">
        <v>39</v>
      </c>
      <c r="M28" s="366"/>
      <c r="N28" s="366"/>
      <c r="O28" s="366"/>
      <c r="P28" s="366"/>
      <c r="Q28" s="39"/>
      <c r="R28" s="39"/>
      <c r="S28" s="39"/>
      <c r="T28" s="39"/>
      <c r="U28" s="39"/>
      <c r="V28" s="39"/>
      <c r="W28" s="366" t="s">
        <v>40</v>
      </c>
      <c r="X28" s="366"/>
      <c r="Y28" s="366"/>
      <c r="Z28" s="366"/>
      <c r="AA28" s="366"/>
      <c r="AB28" s="366"/>
      <c r="AC28" s="366"/>
      <c r="AD28" s="366"/>
      <c r="AE28" s="366"/>
      <c r="AF28" s="39"/>
      <c r="AG28" s="39"/>
      <c r="AH28" s="39"/>
      <c r="AI28" s="39"/>
      <c r="AJ28" s="39"/>
      <c r="AK28" s="366" t="s">
        <v>41</v>
      </c>
      <c r="AL28" s="366"/>
      <c r="AM28" s="366"/>
      <c r="AN28" s="366"/>
      <c r="AO28" s="366"/>
      <c r="AP28" s="39"/>
      <c r="AQ28" s="39"/>
      <c r="AR28" s="42"/>
      <c r="BE28" s="356"/>
    </row>
    <row r="29" spans="1:71" s="3" customFormat="1" ht="14.45" customHeight="1">
      <c r="B29" s="43"/>
      <c r="C29" s="44"/>
      <c r="D29" s="32" t="s">
        <v>42</v>
      </c>
      <c r="E29" s="44"/>
      <c r="F29" s="32" t="s">
        <v>43</v>
      </c>
      <c r="G29" s="44"/>
      <c r="H29" s="44"/>
      <c r="I29" s="44"/>
      <c r="J29" s="44"/>
      <c r="K29" s="44"/>
      <c r="L29" s="369">
        <v>0.21</v>
      </c>
      <c r="M29" s="368"/>
      <c r="N29" s="368"/>
      <c r="O29" s="368"/>
      <c r="P29" s="368"/>
      <c r="Q29" s="44"/>
      <c r="R29" s="44"/>
      <c r="S29" s="44"/>
      <c r="T29" s="44"/>
      <c r="U29" s="44"/>
      <c r="V29" s="44"/>
      <c r="W29" s="367">
        <f>ROUND(AZ54, 2)</f>
        <v>0</v>
      </c>
      <c r="X29" s="368"/>
      <c r="Y29" s="368"/>
      <c r="Z29" s="368"/>
      <c r="AA29" s="368"/>
      <c r="AB29" s="368"/>
      <c r="AC29" s="368"/>
      <c r="AD29" s="368"/>
      <c r="AE29" s="368"/>
      <c r="AF29" s="44"/>
      <c r="AG29" s="44"/>
      <c r="AH29" s="44"/>
      <c r="AI29" s="44"/>
      <c r="AJ29" s="44"/>
      <c r="AK29" s="367">
        <f>ROUND(AV54, 2)</f>
        <v>0</v>
      </c>
      <c r="AL29" s="368"/>
      <c r="AM29" s="368"/>
      <c r="AN29" s="368"/>
      <c r="AO29" s="368"/>
      <c r="AP29" s="44"/>
      <c r="AQ29" s="44"/>
      <c r="AR29" s="45"/>
      <c r="BE29" s="357"/>
    </row>
    <row r="30" spans="1:71" s="3" customFormat="1" ht="14.45" customHeight="1">
      <c r="B30" s="43"/>
      <c r="C30" s="44"/>
      <c r="D30" s="44"/>
      <c r="E30" s="44"/>
      <c r="F30" s="32" t="s">
        <v>44</v>
      </c>
      <c r="G30" s="44"/>
      <c r="H30" s="44"/>
      <c r="I30" s="44"/>
      <c r="J30" s="44"/>
      <c r="K30" s="44"/>
      <c r="L30" s="369">
        <v>0.12</v>
      </c>
      <c r="M30" s="368"/>
      <c r="N30" s="368"/>
      <c r="O30" s="368"/>
      <c r="P30" s="368"/>
      <c r="Q30" s="44"/>
      <c r="R30" s="44"/>
      <c r="S30" s="44"/>
      <c r="T30" s="44"/>
      <c r="U30" s="44"/>
      <c r="V30" s="44"/>
      <c r="W30" s="367">
        <f>ROUND(BA54, 2)</f>
        <v>0</v>
      </c>
      <c r="X30" s="368"/>
      <c r="Y30" s="368"/>
      <c r="Z30" s="368"/>
      <c r="AA30" s="368"/>
      <c r="AB30" s="368"/>
      <c r="AC30" s="368"/>
      <c r="AD30" s="368"/>
      <c r="AE30" s="368"/>
      <c r="AF30" s="44"/>
      <c r="AG30" s="44"/>
      <c r="AH30" s="44"/>
      <c r="AI30" s="44"/>
      <c r="AJ30" s="44"/>
      <c r="AK30" s="367">
        <f>ROUND(AW54, 2)</f>
        <v>0</v>
      </c>
      <c r="AL30" s="368"/>
      <c r="AM30" s="368"/>
      <c r="AN30" s="368"/>
      <c r="AO30" s="368"/>
      <c r="AP30" s="44"/>
      <c r="AQ30" s="44"/>
      <c r="AR30" s="45"/>
      <c r="BE30" s="357"/>
    </row>
    <row r="31" spans="1:71" s="3" customFormat="1" ht="14.45" hidden="1" customHeight="1">
      <c r="B31" s="43"/>
      <c r="C31" s="44"/>
      <c r="D31" s="44"/>
      <c r="E31" s="44"/>
      <c r="F31" s="32" t="s">
        <v>45</v>
      </c>
      <c r="G31" s="44"/>
      <c r="H31" s="44"/>
      <c r="I31" s="44"/>
      <c r="J31" s="44"/>
      <c r="K31" s="44"/>
      <c r="L31" s="369">
        <v>0.21</v>
      </c>
      <c r="M31" s="368"/>
      <c r="N31" s="368"/>
      <c r="O31" s="368"/>
      <c r="P31" s="368"/>
      <c r="Q31" s="44"/>
      <c r="R31" s="44"/>
      <c r="S31" s="44"/>
      <c r="T31" s="44"/>
      <c r="U31" s="44"/>
      <c r="V31" s="44"/>
      <c r="W31" s="367">
        <f>ROUND(BB54, 2)</f>
        <v>0</v>
      </c>
      <c r="X31" s="368"/>
      <c r="Y31" s="368"/>
      <c r="Z31" s="368"/>
      <c r="AA31" s="368"/>
      <c r="AB31" s="368"/>
      <c r="AC31" s="368"/>
      <c r="AD31" s="368"/>
      <c r="AE31" s="368"/>
      <c r="AF31" s="44"/>
      <c r="AG31" s="44"/>
      <c r="AH31" s="44"/>
      <c r="AI31" s="44"/>
      <c r="AJ31" s="44"/>
      <c r="AK31" s="367">
        <v>0</v>
      </c>
      <c r="AL31" s="368"/>
      <c r="AM31" s="368"/>
      <c r="AN31" s="368"/>
      <c r="AO31" s="368"/>
      <c r="AP31" s="44"/>
      <c r="AQ31" s="44"/>
      <c r="AR31" s="45"/>
      <c r="BE31" s="357"/>
    </row>
    <row r="32" spans="1:71" s="3" customFormat="1" ht="14.45" hidden="1" customHeight="1">
      <c r="B32" s="43"/>
      <c r="C32" s="44"/>
      <c r="D32" s="44"/>
      <c r="E32" s="44"/>
      <c r="F32" s="32" t="s">
        <v>46</v>
      </c>
      <c r="G32" s="44"/>
      <c r="H32" s="44"/>
      <c r="I32" s="44"/>
      <c r="J32" s="44"/>
      <c r="K32" s="44"/>
      <c r="L32" s="369">
        <v>0.12</v>
      </c>
      <c r="M32" s="368"/>
      <c r="N32" s="368"/>
      <c r="O32" s="368"/>
      <c r="P32" s="368"/>
      <c r="Q32" s="44"/>
      <c r="R32" s="44"/>
      <c r="S32" s="44"/>
      <c r="T32" s="44"/>
      <c r="U32" s="44"/>
      <c r="V32" s="44"/>
      <c r="W32" s="367">
        <f>ROUND(BC54, 2)</f>
        <v>0</v>
      </c>
      <c r="X32" s="368"/>
      <c r="Y32" s="368"/>
      <c r="Z32" s="368"/>
      <c r="AA32" s="368"/>
      <c r="AB32" s="368"/>
      <c r="AC32" s="368"/>
      <c r="AD32" s="368"/>
      <c r="AE32" s="368"/>
      <c r="AF32" s="44"/>
      <c r="AG32" s="44"/>
      <c r="AH32" s="44"/>
      <c r="AI32" s="44"/>
      <c r="AJ32" s="44"/>
      <c r="AK32" s="367">
        <v>0</v>
      </c>
      <c r="AL32" s="368"/>
      <c r="AM32" s="368"/>
      <c r="AN32" s="368"/>
      <c r="AO32" s="368"/>
      <c r="AP32" s="44"/>
      <c r="AQ32" s="44"/>
      <c r="AR32" s="45"/>
      <c r="BE32" s="357"/>
    </row>
    <row r="33" spans="1:57" s="3" customFormat="1" ht="14.45" hidden="1" customHeight="1">
      <c r="B33" s="43"/>
      <c r="C33" s="44"/>
      <c r="D33" s="44"/>
      <c r="E33" s="44"/>
      <c r="F33" s="32" t="s">
        <v>47</v>
      </c>
      <c r="G33" s="44"/>
      <c r="H33" s="44"/>
      <c r="I33" s="44"/>
      <c r="J33" s="44"/>
      <c r="K33" s="44"/>
      <c r="L33" s="369">
        <v>0</v>
      </c>
      <c r="M33" s="368"/>
      <c r="N33" s="368"/>
      <c r="O33" s="368"/>
      <c r="P33" s="368"/>
      <c r="Q33" s="44"/>
      <c r="R33" s="44"/>
      <c r="S33" s="44"/>
      <c r="T33" s="44"/>
      <c r="U33" s="44"/>
      <c r="V33" s="44"/>
      <c r="W33" s="367">
        <f>ROUND(BD54, 2)</f>
        <v>0</v>
      </c>
      <c r="X33" s="368"/>
      <c r="Y33" s="368"/>
      <c r="Z33" s="368"/>
      <c r="AA33" s="368"/>
      <c r="AB33" s="368"/>
      <c r="AC33" s="368"/>
      <c r="AD33" s="368"/>
      <c r="AE33" s="368"/>
      <c r="AF33" s="44"/>
      <c r="AG33" s="44"/>
      <c r="AH33" s="44"/>
      <c r="AI33" s="44"/>
      <c r="AJ33" s="44"/>
      <c r="AK33" s="367">
        <v>0</v>
      </c>
      <c r="AL33" s="368"/>
      <c r="AM33" s="368"/>
      <c r="AN33" s="368"/>
      <c r="AO33" s="368"/>
      <c r="AP33" s="44"/>
      <c r="AQ33" s="44"/>
      <c r="AR33" s="45"/>
    </row>
    <row r="34" spans="1:57" s="2" customFormat="1" ht="6.95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2"/>
      <c r="BE34" s="37"/>
    </row>
    <row r="35" spans="1:57" s="2" customFormat="1" ht="25.9" customHeight="1">
      <c r="A35" s="37"/>
      <c r="B35" s="38"/>
      <c r="C35" s="46"/>
      <c r="D35" s="47" t="s">
        <v>48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49</v>
      </c>
      <c r="U35" s="48"/>
      <c r="V35" s="48"/>
      <c r="W35" s="48"/>
      <c r="X35" s="373" t="s">
        <v>50</v>
      </c>
      <c r="Y35" s="371"/>
      <c r="Z35" s="371"/>
      <c r="AA35" s="371"/>
      <c r="AB35" s="371"/>
      <c r="AC35" s="48"/>
      <c r="AD35" s="48"/>
      <c r="AE35" s="48"/>
      <c r="AF35" s="48"/>
      <c r="AG35" s="48"/>
      <c r="AH35" s="48"/>
      <c r="AI35" s="48"/>
      <c r="AJ35" s="48"/>
      <c r="AK35" s="370">
        <f>SUM(AK26:AK33)</f>
        <v>0</v>
      </c>
      <c r="AL35" s="371"/>
      <c r="AM35" s="371"/>
      <c r="AN35" s="371"/>
      <c r="AO35" s="372"/>
      <c r="AP35" s="46"/>
      <c r="AQ35" s="46"/>
      <c r="AR35" s="42"/>
      <c r="BE35" s="37"/>
    </row>
    <row r="36" spans="1:57" s="2" customFormat="1" ht="6.95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2"/>
      <c r="BE36" s="37"/>
    </row>
    <row r="37" spans="1:57" s="2" customFormat="1" ht="6.95" customHeight="1">
      <c r="A37" s="37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42"/>
      <c r="BE37" s="37"/>
    </row>
    <row r="41" spans="1:57" s="2" customFormat="1" ht="6.95" customHeight="1">
      <c r="A41" s="37"/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42"/>
      <c r="BE41" s="37"/>
    </row>
    <row r="42" spans="1:57" s="2" customFormat="1" ht="24.95" customHeight="1">
      <c r="A42" s="37"/>
      <c r="B42" s="38"/>
      <c r="C42" s="26" t="s">
        <v>51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2"/>
      <c r="BE42" s="37"/>
    </row>
    <row r="43" spans="1:57" s="2" customFormat="1" ht="6.95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2"/>
      <c r="BE43" s="37"/>
    </row>
    <row r="44" spans="1:57" s="4" customFormat="1" ht="12" customHeight="1">
      <c r="B44" s="54"/>
      <c r="C44" s="32" t="s">
        <v>13</v>
      </c>
      <c r="D44" s="55"/>
      <c r="E44" s="55"/>
      <c r="F44" s="55"/>
      <c r="G44" s="55"/>
      <c r="H44" s="55"/>
      <c r="I44" s="55"/>
      <c r="J44" s="55"/>
      <c r="K44" s="55"/>
      <c r="L44" s="55" t="str">
        <f>K5</f>
        <v>NemCL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6"/>
    </row>
    <row r="45" spans="1:57" s="5" customFormat="1" ht="36.950000000000003" customHeight="1">
      <c r="B45" s="57"/>
      <c r="C45" s="58" t="s">
        <v>16</v>
      </c>
      <c r="D45" s="59"/>
      <c r="E45" s="59"/>
      <c r="F45" s="59"/>
      <c r="G45" s="59"/>
      <c r="H45" s="59"/>
      <c r="I45" s="59"/>
      <c r="J45" s="59"/>
      <c r="K45" s="59"/>
      <c r="L45" s="379" t="str">
        <f>K6</f>
        <v>Výměna stoupaček na Poliklinice</v>
      </c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0"/>
      <c r="Z45" s="380"/>
      <c r="AA45" s="380"/>
      <c r="AB45" s="380"/>
      <c r="AC45" s="380"/>
      <c r="AD45" s="380"/>
      <c r="AE45" s="380"/>
      <c r="AF45" s="380"/>
      <c r="AG45" s="380"/>
      <c r="AH45" s="380"/>
      <c r="AI45" s="380"/>
      <c r="AJ45" s="380"/>
      <c r="AK45" s="380"/>
      <c r="AL45" s="380"/>
      <c r="AM45" s="380"/>
      <c r="AN45" s="380"/>
      <c r="AO45" s="380"/>
      <c r="AP45" s="59"/>
      <c r="AQ45" s="59"/>
      <c r="AR45" s="60"/>
    </row>
    <row r="46" spans="1:57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2"/>
      <c r="BE46" s="37"/>
    </row>
    <row r="47" spans="1:57" s="2" customFormat="1" ht="12" customHeight="1">
      <c r="A47" s="37"/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61" t="str">
        <f>IF(K8="","",K8)</f>
        <v>Česká Lípa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386" t="str">
        <f>IF(AN8= "","",AN8)</f>
        <v>9. 7. 2024</v>
      </c>
      <c r="AN47" s="386"/>
      <c r="AO47" s="39"/>
      <c r="AP47" s="39"/>
      <c r="AQ47" s="39"/>
      <c r="AR47" s="42"/>
      <c r="BE47" s="37"/>
    </row>
    <row r="48" spans="1:57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2"/>
      <c r="BE48" s="37"/>
    </row>
    <row r="49" spans="1:91" s="2" customFormat="1" ht="40.15" customHeight="1">
      <c r="A49" s="37"/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55" t="str">
        <f>IF(E11= "","",E11)</f>
        <v>Nemocnice s poliklinikou Česká Lípa a.s.,Purkyňova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31</v>
      </c>
      <c r="AJ49" s="39"/>
      <c r="AK49" s="39"/>
      <c r="AL49" s="39"/>
      <c r="AM49" s="387" t="str">
        <f>IF(E17="","",E17)</f>
        <v>STORING spol. s r.o.,Žitavská 727/16, Liberec 3</v>
      </c>
      <c r="AN49" s="388"/>
      <c r="AO49" s="388"/>
      <c r="AP49" s="388"/>
      <c r="AQ49" s="39"/>
      <c r="AR49" s="42"/>
      <c r="AS49" s="389" t="s">
        <v>52</v>
      </c>
      <c r="AT49" s="390"/>
      <c r="AU49" s="63"/>
      <c r="AV49" s="63"/>
      <c r="AW49" s="63"/>
      <c r="AX49" s="63"/>
      <c r="AY49" s="63"/>
      <c r="AZ49" s="63"/>
      <c r="BA49" s="63"/>
      <c r="BB49" s="63"/>
      <c r="BC49" s="63"/>
      <c r="BD49" s="64"/>
      <c r="BE49" s="37"/>
    </row>
    <row r="50" spans="1:91" s="2" customFormat="1" ht="15.2" customHeight="1">
      <c r="A50" s="37"/>
      <c r="B50" s="38"/>
      <c r="C50" s="32" t="s">
        <v>29</v>
      </c>
      <c r="D50" s="39"/>
      <c r="E50" s="39"/>
      <c r="F50" s="39"/>
      <c r="G50" s="39"/>
      <c r="H50" s="39"/>
      <c r="I50" s="39"/>
      <c r="J50" s="39"/>
      <c r="K50" s="39"/>
      <c r="L50" s="55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34</v>
      </c>
      <c r="AJ50" s="39"/>
      <c r="AK50" s="39"/>
      <c r="AL50" s="39"/>
      <c r="AM50" s="387" t="str">
        <f>IF(E20="","",E20)</f>
        <v>Zuzana Morávková</v>
      </c>
      <c r="AN50" s="388"/>
      <c r="AO50" s="388"/>
      <c r="AP50" s="388"/>
      <c r="AQ50" s="39"/>
      <c r="AR50" s="42"/>
      <c r="AS50" s="391"/>
      <c r="AT50" s="392"/>
      <c r="AU50" s="65"/>
      <c r="AV50" s="65"/>
      <c r="AW50" s="65"/>
      <c r="AX50" s="65"/>
      <c r="AY50" s="65"/>
      <c r="AZ50" s="65"/>
      <c r="BA50" s="65"/>
      <c r="BB50" s="65"/>
      <c r="BC50" s="65"/>
      <c r="BD50" s="66"/>
      <c r="BE50" s="37"/>
    </row>
    <row r="51" spans="1:91" s="2" customFormat="1" ht="10.9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2"/>
      <c r="AS51" s="393"/>
      <c r="AT51" s="394"/>
      <c r="AU51" s="67"/>
      <c r="AV51" s="67"/>
      <c r="AW51" s="67"/>
      <c r="AX51" s="67"/>
      <c r="AY51" s="67"/>
      <c r="AZ51" s="67"/>
      <c r="BA51" s="67"/>
      <c r="BB51" s="67"/>
      <c r="BC51" s="67"/>
      <c r="BD51" s="68"/>
      <c r="BE51" s="37"/>
    </row>
    <row r="52" spans="1:91" s="2" customFormat="1" ht="29.25" customHeight="1">
      <c r="A52" s="37"/>
      <c r="B52" s="38"/>
      <c r="C52" s="383" t="s">
        <v>53</v>
      </c>
      <c r="D52" s="382"/>
      <c r="E52" s="382"/>
      <c r="F52" s="382"/>
      <c r="G52" s="382"/>
      <c r="H52" s="69"/>
      <c r="I52" s="381" t="s">
        <v>54</v>
      </c>
      <c r="J52" s="382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95" t="s">
        <v>55</v>
      </c>
      <c r="AH52" s="382"/>
      <c r="AI52" s="382"/>
      <c r="AJ52" s="382"/>
      <c r="AK52" s="382"/>
      <c r="AL52" s="382"/>
      <c r="AM52" s="382"/>
      <c r="AN52" s="381" t="s">
        <v>56</v>
      </c>
      <c r="AO52" s="382"/>
      <c r="AP52" s="382"/>
      <c r="AQ52" s="70" t="s">
        <v>57</v>
      </c>
      <c r="AR52" s="42"/>
      <c r="AS52" s="71" t="s">
        <v>58</v>
      </c>
      <c r="AT52" s="72" t="s">
        <v>59</v>
      </c>
      <c r="AU52" s="72" t="s">
        <v>60</v>
      </c>
      <c r="AV52" s="72" t="s">
        <v>61</v>
      </c>
      <c r="AW52" s="72" t="s">
        <v>62</v>
      </c>
      <c r="AX52" s="72" t="s">
        <v>63</v>
      </c>
      <c r="AY52" s="72" t="s">
        <v>64</v>
      </c>
      <c r="AZ52" s="72" t="s">
        <v>65</v>
      </c>
      <c r="BA52" s="72" t="s">
        <v>66</v>
      </c>
      <c r="BB52" s="72" t="s">
        <v>67</v>
      </c>
      <c r="BC52" s="72" t="s">
        <v>68</v>
      </c>
      <c r="BD52" s="73" t="s">
        <v>69</v>
      </c>
      <c r="BE52" s="37"/>
    </row>
    <row r="53" spans="1:91" s="2" customFormat="1" ht="10.9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2"/>
      <c r="AS53" s="74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6"/>
      <c r="BE53" s="37"/>
    </row>
    <row r="54" spans="1:91" s="6" customFormat="1" ht="32.450000000000003" customHeight="1">
      <c r="B54" s="77"/>
      <c r="C54" s="78" t="s">
        <v>70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397">
        <f>ROUND(AG55+AG59+SUM(AG83:AG88),2)</f>
        <v>0</v>
      </c>
      <c r="AH54" s="397"/>
      <c r="AI54" s="397"/>
      <c r="AJ54" s="397"/>
      <c r="AK54" s="397"/>
      <c r="AL54" s="397"/>
      <c r="AM54" s="397"/>
      <c r="AN54" s="398">
        <f t="shared" ref="AN54:AN88" si="0">SUM(AG54,AT54)</f>
        <v>0</v>
      </c>
      <c r="AO54" s="398"/>
      <c r="AP54" s="398"/>
      <c r="AQ54" s="81" t="s">
        <v>19</v>
      </c>
      <c r="AR54" s="82"/>
      <c r="AS54" s="83">
        <f>ROUND(AS55+AS59+SUM(AS83:AS88),2)</f>
        <v>0</v>
      </c>
      <c r="AT54" s="84">
        <f t="shared" ref="AT54:AT88" si="1">ROUND(SUM(AV54:AW54),2)</f>
        <v>0</v>
      </c>
      <c r="AU54" s="85">
        <f>ROUND(AU55+AU59+SUM(AU83:AU88),5)</f>
        <v>0</v>
      </c>
      <c r="AV54" s="84">
        <f>ROUND(AZ54*L29,2)</f>
        <v>0</v>
      </c>
      <c r="AW54" s="84">
        <f>ROUND(BA54*L30,2)</f>
        <v>0</v>
      </c>
      <c r="AX54" s="84">
        <f>ROUND(BB54*L29,2)</f>
        <v>0</v>
      </c>
      <c r="AY54" s="84">
        <f>ROUND(BC54*L30,2)</f>
        <v>0</v>
      </c>
      <c r="AZ54" s="84">
        <f>ROUND(AZ55+AZ59+SUM(AZ83:AZ88),2)</f>
        <v>0</v>
      </c>
      <c r="BA54" s="84">
        <f>ROUND(BA55+BA59+SUM(BA83:BA88),2)</f>
        <v>0</v>
      </c>
      <c r="BB54" s="84">
        <f>ROUND(BB55+BB59+SUM(BB83:BB88),2)</f>
        <v>0</v>
      </c>
      <c r="BC54" s="84">
        <f>ROUND(BC55+BC59+SUM(BC83:BC88),2)</f>
        <v>0</v>
      </c>
      <c r="BD54" s="86">
        <f>ROUND(BD55+BD59+SUM(BD83:BD88),2)</f>
        <v>0</v>
      </c>
      <c r="BS54" s="87" t="s">
        <v>71</v>
      </c>
      <c r="BT54" s="87" t="s">
        <v>72</v>
      </c>
      <c r="BU54" s="88" t="s">
        <v>73</v>
      </c>
      <c r="BV54" s="87" t="s">
        <v>74</v>
      </c>
      <c r="BW54" s="87" t="s">
        <v>5</v>
      </c>
      <c r="BX54" s="87" t="s">
        <v>75</v>
      </c>
      <c r="CL54" s="87" t="s">
        <v>19</v>
      </c>
    </row>
    <row r="55" spans="1:91" s="7" customFormat="1" ht="16.5" customHeight="1">
      <c r="B55" s="89"/>
      <c r="C55" s="90"/>
      <c r="D55" s="384" t="s">
        <v>76</v>
      </c>
      <c r="E55" s="384"/>
      <c r="F55" s="384"/>
      <c r="G55" s="384"/>
      <c r="H55" s="384"/>
      <c r="I55" s="91"/>
      <c r="J55" s="384" t="s">
        <v>77</v>
      </c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96">
        <f>ROUND(SUM(AG56:AG58),2)</f>
        <v>0</v>
      </c>
      <c r="AH55" s="378"/>
      <c r="AI55" s="378"/>
      <c r="AJ55" s="378"/>
      <c r="AK55" s="378"/>
      <c r="AL55" s="378"/>
      <c r="AM55" s="378"/>
      <c r="AN55" s="377">
        <f t="shared" si="0"/>
        <v>0</v>
      </c>
      <c r="AO55" s="378"/>
      <c r="AP55" s="378"/>
      <c r="AQ55" s="92" t="s">
        <v>78</v>
      </c>
      <c r="AR55" s="93"/>
      <c r="AS55" s="94">
        <f>ROUND(SUM(AS56:AS58),2)</f>
        <v>0</v>
      </c>
      <c r="AT55" s="95">
        <f t="shared" si="1"/>
        <v>0</v>
      </c>
      <c r="AU55" s="96">
        <f>ROUND(SUM(AU56:AU58),5)</f>
        <v>0</v>
      </c>
      <c r="AV55" s="95">
        <f>ROUND(AZ55*L29,2)</f>
        <v>0</v>
      </c>
      <c r="AW55" s="95">
        <f>ROUND(BA55*L30,2)</f>
        <v>0</v>
      </c>
      <c r="AX55" s="95">
        <f>ROUND(BB55*L29,2)</f>
        <v>0</v>
      </c>
      <c r="AY55" s="95">
        <f>ROUND(BC55*L30,2)</f>
        <v>0</v>
      </c>
      <c r="AZ55" s="95">
        <f>ROUND(SUM(AZ56:AZ58),2)</f>
        <v>0</v>
      </c>
      <c r="BA55" s="95">
        <f>ROUND(SUM(BA56:BA58),2)</f>
        <v>0</v>
      </c>
      <c r="BB55" s="95">
        <f>ROUND(SUM(BB56:BB58),2)</f>
        <v>0</v>
      </c>
      <c r="BC55" s="95">
        <f>ROUND(SUM(BC56:BC58),2)</f>
        <v>0</v>
      </c>
      <c r="BD55" s="97">
        <f>ROUND(SUM(BD56:BD58),2)</f>
        <v>0</v>
      </c>
      <c r="BS55" s="98" t="s">
        <v>71</v>
      </c>
      <c r="BT55" s="98" t="s">
        <v>79</v>
      </c>
      <c r="BU55" s="98" t="s">
        <v>73</v>
      </c>
      <c r="BV55" s="98" t="s">
        <v>74</v>
      </c>
      <c r="BW55" s="98" t="s">
        <v>80</v>
      </c>
      <c r="BX55" s="98" t="s">
        <v>5</v>
      </c>
      <c r="CL55" s="98" t="s">
        <v>19</v>
      </c>
      <c r="CM55" s="98" t="s">
        <v>81</v>
      </c>
    </row>
    <row r="56" spans="1:91" s="4" customFormat="1" ht="16.5" customHeight="1">
      <c r="A56" s="99" t="s">
        <v>82</v>
      </c>
      <c r="B56" s="54"/>
      <c r="C56" s="100"/>
      <c r="D56" s="100"/>
      <c r="E56" s="385" t="s">
        <v>83</v>
      </c>
      <c r="F56" s="385"/>
      <c r="G56" s="385"/>
      <c r="H56" s="385"/>
      <c r="I56" s="385"/>
      <c r="J56" s="100"/>
      <c r="K56" s="385" t="s">
        <v>84</v>
      </c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75">
        <f>'S1-1 - stoupačka 1 + 1 um...'!J32</f>
        <v>0</v>
      </c>
      <c r="AH56" s="376"/>
      <c r="AI56" s="376"/>
      <c r="AJ56" s="376"/>
      <c r="AK56" s="376"/>
      <c r="AL56" s="376"/>
      <c r="AM56" s="376"/>
      <c r="AN56" s="375">
        <f t="shared" si="0"/>
        <v>0</v>
      </c>
      <c r="AO56" s="376"/>
      <c r="AP56" s="376"/>
      <c r="AQ56" s="101" t="s">
        <v>85</v>
      </c>
      <c r="AR56" s="56"/>
      <c r="AS56" s="102">
        <v>0</v>
      </c>
      <c r="AT56" s="103">
        <f t="shared" si="1"/>
        <v>0</v>
      </c>
      <c r="AU56" s="104">
        <f>'S1-1 - stoupačka 1 + 1 um...'!P98</f>
        <v>0</v>
      </c>
      <c r="AV56" s="103">
        <f>'S1-1 - stoupačka 1 + 1 um...'!J35</f>
        <v>0</v>
      </c>
      <c r="AW56" s="103">
        <f>'S1-1 - stoupačka 1 + 1 um...'!J36</f>
        <v>0</v>
      </c>
      <c r="AX56" s="103">
        <f>'S1-1 - stoupačka 1 + 1 um...'!J37</f>
        <v>0</v>
      </c>
      <c r="AY56" s="103">
        <f>'S1-1 - stoupačka 1 + 1 um...'!J38</f>
        <v>0</v>
      </c>
      <c r="AZ56" s="103">
        <f>'S1-1 - stoupačka 1 + 1 um...'!F35</f>
        <v>0</v>
      </c>
      <c r="BA56" s="103">
        <f>'S1-1 - stoupačka 1 + 1 um...'!F36</f>
        <v>0</v>
      </c>
      <c r="BB56" s="103">
        <f>'S1-1 - stoupačka 1 + 1 um...'!F37</f>
        <v>0</v>
      </c>
      <c r="BC56" s="103">
        <f>'S1-1 - stoupačka 1 + 1 um...'!F38</f>
        <v>0</v>
      </c>
      <c r="BD56" s="105">
        <f>'S1-1 - stoupačka 1 + 1 um...'!F39</f>
        <v>0</v>
      </c>
      <c r="BT56" s="106" t="s">
        <v>81</v>
      </c>
      <c r="BV56" s="106" t="s">
        <v>74</v>
      </c>
      <c r="BW56" s="106" t="s">
        <v>86</v>
      </c>
      <c r="BX56" s="106" t="s">
        <v>80</v>
      </c>
      <c r="CL56" s="106" t="s">
        <v>19</v>
      </c>
    </row>
    <row r="57" spans="1:91" s="4" customFormat="1" ht="16.5" customHeight="1">
      <c r="A57" s="99" t="s">
        <v>82</v>
      </c>
      <c r="B57" s="54"/>
      <c r="C57" s="100"/>
      <c r="D57" s="100"/>
      <c r="E57" s="385" t="s">
        <v>87</v>
      </c>
      <c r="F57" s="385"/>
      <c r="G57" s="385"/>
      <c r="H57" s="385"/>
      <c r="I57" s="385"/>
      <c r="J57" s="100"/>
      <c r="K57" s="385" t="s">
        <v>88</v>
      </c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  <c r="AD57" s="385"/>
      <c r="AE57" s="385"/>
      <c r="AF57" s="385"/>
      <c r="AG57" s="375">
        <f>'S1-2 - stoupačka 1 + 2 um...'!J32</f>
        <v>0</v>
      </c>
      <c r="AH57" s="376"/>
      <c r="AI57" s="376"/>
      <c r="AJ57" s="376"/>
      <c r="AK57" s="376"/>
      <c r="AL57" s="376"/>
      <c r="AM57" s="376"/>
      <c r="AN57" s="375">
        <f t="shared" si="0"/>
        <v>0</v>
      </c>
      <c r="AO57" s="376"/>
      <c r="AP57" s="376"/>
      <c r="AQ57" s="101" t="s">
        <v>85</v>
      </c>
      <c r="AR57" s="56"/>
      <c r="AS57" s="102">
        <v>0</v>
      </c>
      <c r="AT57" s="103">
        <f t="shared" si="1"/>
        <v>0</v>
      </c>
      <c r="AU57" s="104">
        <f>'S1-2 - stoupačka 1 + 2 um...'!P98</f>
        <v>0</v>
      </c>
      <c r="AV57" s="103">
        <f>'S1-2 - stoupačka 1 + 2 um...'!J35</f>
        <v>0</v>
      </c>
      <c r="AW57" s="103">
        <f>'S1-2 - stoupačka 1 + 2 um...'!J36</f>
        <v>0</v>
      </c>
      <c r="AX57" s="103">
        <f>'S1-2 - stoupačka 1 + 2 um...'!J37</f>
        <v>0</v>
      </c>
      <c r="AY57" s="103">
        <f>'S1-2 - stoupačka 1 + 2 um...'!J38</f>
        <v>0</v>
      </c>
      <c r="AZ57" s="103">
        <f>'S1-2 - stoupačka 1 + 2 um...'!F35</f>
        <v>0</v>
      </c>
      <c r="BA57" s="103">
        <f>'S1-2 - stoupačka 1 + 2 um...'!F36</f>
        <v>0</v>
      </c>
      <c r="BB57" s="103">
        <f>'S1-2 - stoupačka 1 + 2 um...'!F37</f>
        <v>0</v>
      </c>
      <c r="BC57" s="103">
        <f>'S1-2 - stoupačka 1 + 2 um...'!F38</f>
        <v>0</v>
      </c>
      <c r="BD57" s="105">
        <f>'S1-2 - stoupačka 1 + 2 um...'!F39</f>
        <v>0</v>
      </c>
      <c r="BT57" s="106" t="s">
        <v>81</v>
      </c>
      <c r="BV57" s="106" t="s">
        <v>74</v>
      </c>
      <c r="BW57" s="106" t="s">
        <v>89</v>
      </c>
      <c r="BX57" s="106" t="s">
        <v>80</v>
      </c>
      <c r="CL57" s="106" t="s">
        <v>19</v>
      </c>
    </row>
    <row r="58" spans="1:91" s="4" customFormat="1" ht="16.5" customHeight="1">
      <c r="A58" s="99" t="s">
        <v>82</v>
      </c>
      <c r="B58" s="54"/>
      <c r="C58" s="100"/>
      <c r="D58" s="100"/>
      <c r="E58" s="385" t="s">
        <v>90</v>
      </c>
      <c r="F58" s="385"/>
      <c r="G58" s="385"/>
      <c r="H58" s="385"/>
      <c r="I58" s="385"/>
      <c r="J58" s="100"/>
      <c r="K58" s="385" t="s">
        <v>91</v>
      </c>
      <c r="L58" s="385"/>
      <c r="M58" s="385"/>
      <c r="N58" s="385"/>
      <c r="O58" s="385"/>
      <c r="P58" s="385"/>
      <c r="Q58" s="385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5"/>
      <c r="AF58" s="385"/>
      <c r="AG58" s="375">
        <f>'S1-3 - stoupačka 1 + 3 um...'!J32</f>
        <v>0</v>
      </c>
      <c r="AH58" s="376"/>
      <c r="AI58" s="376"/>
      <c r="AJ58" s="376"/>
      <c r="AK58" s="376"/>
      <c r="AL58" s="376"/>
      <c r="AM58" s="376"/>
      <c r="AN58" s="375">
        <f t="shared" si="0"/>
        <v>0</v>
      </c>
      <c r="AO58" s="376"/>
      <c r="AP58" s="376"/>
      <c r="AQ58" s="101" t="s">
        <v>85</v>
      </c>
      <c r="AR58" s="56"/>
      <c r="AS58" s="102">
        <v>0</v>
      </c>
      <c r="AT58" s="103">
        <f t="shared" si="1"/>
        <v>0</v>
      </c>
      <c r="AU58" s="104">
        <f>'S1-3 - stoupačka 1 + 3 um...'!P98</f>
        <v>0</v>
      </c>
      <c r="AV58" s="103">
        <f>'S1-3 - stoupačka 1 + 3 um...'!J35</f>
        <v>0</v>
      </c>
      <c r="AW58" s="103">
        <f>'S1-3 - stoupačka 1 + 3 um...'!J36</f>
        <v>0</v>
      </c>
      <c r="AX58" s="103">
        <f>'S1-3 - stoupačka 1 + 3 um...'!J37</f>
        <v>0</v>
      </c>
      <c r="AY58" s="103">
        <f>'S1-3 - stoupačka 1 + 3 um...'!J38</f>
        <v>0</v>
      </c>
      <c r="AZ58" s="103">
        <f>'S1-3 - stoupačka 1 + 3 um...'!F35</f>
        <v>0</v>
      </c>
      <c r="BA58" s="103">
        <f>'S1-3 - stoupačka 1 + 3 um...'!F36</f>
        <v>0</v>
      </c>
      <c r="BB58" s="103">
        <f>'S1-3 - stoupačka 1 + 3 um...'!F37</f>
        <v>0</v>
      </c>
      <c r="BC58" s="103">
        <f>'S1-3 - stoupačka 1 + 3 um...'!F38</f>
        <v>0</v>
      </c>
      <c r="BD58" s="105">
        <f>'S1-3 - stoupačka 1 + 3 um...'!F39</f>
        <v>0</v>
      </c>
      <c r="BT58" s="106" t="s">
        <v>81</v>
      </c>
      <c r="BV58" s="106" t="s">
        <v>74</v>
      </c>
      <c r="BW58" s="106" t="s">
        <v>92</v>
      </c>
      <c r="BX58" s="106" t="s">
        <v>80</v>
      </c>
      <c r="CL58" s="106" t="s">
        <v>19</v>
      </c>
    </row>
    <row r="59" spans="1:91" s="7" customFormat="1" ht="16.5" customHeight="1">
      <c r="B59" s="89"/>
      <c r="C59" s="90"/>
      <c r="D59" s="384" t="s">
        <v>93</v>
      </c>
      <c r="E59" s="384"/>
      <c r="F59" s="384"/>
      <c r="G59" s="384"/>
      <c r="H59" s="384"/>
      <c r="I59" s="91"/>
      <c r="J59" s="384" t="s">
        <v>94</v>
      </c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96">
        <f>ROUND(SUM(AG60:AG82),2)</f>
        <v>0</v>
      </c>
      <c r="AH59" s="378"/>
      <c r="AI59" s="378"/>
      <c r="AJ59" s="378"/>
      <c r="AK59" s="378"/>
      <c r="AL59" s="378"/>
      <c r="AM59" s="378"/>
      <c r="AN59" s="377">
        <f t="shared" si="0"/>
        <v>0</v>
      </c>
      <c r="AO59" s="378"/>
      <c r="AP59" s="378"/>
      <c r="AQ59" s="92" t="s">
        <v>78</v>
      </c>
      <c r="AR59" s="93"/>
      <c r="AS59" s="94">
        <f>ROUND(SUM(AS60:AS82),2)</f>
        <v>0</v>
      </c>
      <c r="AT59" s="95">
        <f t="shared" si="1"/>
        <v>0</v>
      </c>
      <c r="AU59" s="96">
        <f>ROUND(SUM(AU60:AU82),5)</f>
        <v>0</v>
      </c>
      <c r="AV59" s="95">
        <f>ROUND(AZ59*L29,2)</f>
        <v>0</v>
      </c>
      <c r="AW59" s="95">
        <f>ROUND(BA59*L30,2)</f>
        <v>0</v>
      </c>
      <c r="AX59" s="95">
        <f>ROUND(BB59*L29,2)</f>
        <v>0</v>
      </c>
      <c r="AY59" s="95">
        <f>ROUND(BC59*L30,2)</f>
        <v>0</v>
      </c>
      <c r="AZ59" s="95">
        <f>ROUND(SUM(AZ60:AZ82),2)</f>
        <v>0</v>
      </c>
      <c r="BA59" s="95">
        <f>ROUND(SUM(BA60:BA82),2)</f>
        <v>0</v>
      </c>
      <c r="BB59" s="95">
        <f>ROUND(SUM(BB60:BB82),2)</f>
        <v>0</v>
      </c>
      <c r="BC59" s="95">
        <f>ROUND(SUM(BC60:BC82),2)</f>
        <v>0</v>
      </c>
      <c r="BD59" s="97">
        <f>ROUND(SUM(BD60:BD82),2)</f>
        <v>0</v>
      </c>
      <c r="BS59" s="98" t="s">
        <v>71</v>
      </c>
      <c r="BT59" s="98" t="s">
        <v>79</v>
      </c>
      <c r="BU59" s="98" t="s">
        <v>73</v>
      </c>
      <c r="BV59" s="98" t="s">
        <v>74</v>
      </c>
      <c r="BW59" s="98" t="s">
        <v>95</v>
      </c>
      <c r="BX59" s="98" t="s">
        <v>5</v>
      </c>
      <c r="CL59" s="98" t="s">
        <v>19</v>
      </c>
      <c r="CM59" s="98" t="s">
        <v>81</v>
      </c>
    </row>
    <row r="60" spans="1:91" s="4" customFormat="1" ht="16.5" customHeight="1">
      <c r="A60" s="99" t="s">
        <v>82</v>
      </c>
      <c r="B60" s="54"/>
      <c r="C60" s="100"/>
      <c r="D60" s="100"/>
      <c r="E60" s="385" t="s">
        <v>96</v>
      </c>
      <c r="F60" s="385"/>
      <c r="G60" s="385"/>
      <c r="H60" s="385"/>
      <c r="I60" s="385"/>
      <c r="J60" s="100"/>
      <c r="K60" s="385" t="s">
        <v>97</v>
      </c>
      <c r="L60" s="385"/>
      <c r="M60" s="385"/>
      <c r="N60" s="385"/>
      <c r="O60" s="385"/>
      <c r="P60" s="385"/>
      <c r="Q60" s="385"/>
      <c r="R60" s="385"/>
      <c r="S60" s="385"/>
      <c r="T60" s="385"/>
      <c r="U60" s="385"/>
      <c r="V60" s="385"/>
      <c r="W60" s="385"/>
      <c r="X60" s="385"/>
      <c r="Y60" s="385"/>
      <c r="Z60" s="385"/>
      <c r="AA60" s="385"/>
      <c r="AB60" s="385"/>
      <c r="AC60" s="385"/>
      <c r="AD60" s="385"/>
      <c r="AE60" s="385"/>
      <c r="AF60" s="385"/>
      <c r="AG60" s="375">
        <f>'01 - 5.NP 507,505 '!J32</f>
        <v>0</v>
      </c>
      <c r="AH60" s="376"/>
      <c r="AI60" s="376"/>
      <c r="AJ60" s="376"/>
      <c r="AK60" s="376"/>
      <c r="AL60" s="376"/>
      <c r="AM60" s="376"/>
      <c r="AN60" s="375">
        <f t="shared" si="0"/>
        <v>0</v>
      </c>
      <c r="AO60" s="376"/>
      <c r="AP60" s="376"/>
      <c r="AQ60" s="101" t="s">
        <v>85</v>
      </c>
      <c r="AR60" s="56"/>
      <c r="AS60" s="102">
        <v>0</v>
      </c>
      <c r="AT60" s="103">
        <f t="shared" si="1"/>
        <v>0</v>
      </c>
      <c r="AU60" s="104">
        <f>'01 - 5.NP 507,505 '!P100</f>
        <v>0</v>
      </c>
      <c r="AV60" s="103">
        <f>'01 - 5.NP 507,505 '!J35</f>
        <v>0</v>
      </c>
      <c r="AW60" s="103">
        <f>'01 - 5.NP 507,505 '!J36</f>
        <v>0</v>
      </c>
      <c r="AX60" s="103">
        <f>'01 - 5.NP 507,505 '!J37</f>
        <v>0</v>
      </c>
      <c r="AY60" s="103">
        <f>'01 - 5.NP 507,505 '!J38</f>
        <v>0</v>
      </c>
      <c r="AZ60" s="103">
        <f>'01 - 5.NP 507,505 '!F35</f>
        <v>0</v>
      </c>
      <c r="BA60" s="103">
        <f>'01 - 5.NP 507,505 '!F36</f>
        <v>0</v>
      </c>
      <c r="BB60" s="103">
        <f>'01 - 5.NP 507,505 '!F37</f>
        <v>0</v>
      </c>
      <c r="BC60" s="103">
        <f>'01 - 5.NP 507,505 '!F38</f>
        <v>0</v>
      </c>
      <c r="BD60" s="105">
        <f>'01 - 5.NP 507,505 '!F39</f>
        <v>0</v>
      </c>
      <c r="BT60" s="106" t="s">
        <v>81</v>
      </c>
      <c r="BV60" s="106" t="s">
        <v>74</v>
      </c>
      <c r="BW60" s="106" t="s">
        <v>98</v>
      </c>
      <c r="BX60" s="106" t="s">
        <v>95</v>
      </c>
      <c r="CL60" s="106" t="s">
        <v>19</v>
      </c>
    </row>
    <row r="61" spans="1:91" s="4" customFormat="1" ht="16.5" customHeight="1">
      <c r="A61" s="99" t="s">
        <v>82</v>
      </c>
      <c r="B61" s="54"/>
      <c r="C61" s="100"/>
      <c r="D61" s="100"/>
      <c r="E61" s="385" t="s">
        <v>99</v>
      </c>
      <c r="F61" s="385"/>
      <c r="G61" s="385"/>
      <c r="H61" s="385"/>
      <c r="I61" s="385"/>
      <c r="J61" s="100"/>
      <c r="K61" s="385" t="s">
        <v>100</v>
      </c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5"/>
      <c r="AF61" s="385"/>
      <c r="AG61" s="375">
        <f>'02 - 5.NP 527,526,528'!J32</f>
        <v>0</v>
      </c>
      <c r="AH61" s="376"/>
      <c r="AI61" s="376"/>
      <c r="AJ61" s="376"/>
      <c r="AK61" s="376"/>
      <c r="AL61" s="376"/>
      <c r="AM61" s="376"/>
      <c r="AN61" s="375">
        <f t="shared" si="0"/>
        <v>0</v>
      </c>
      <c r="AO61" s="376"/>
      <c r="AP61" s="376"/>
      <c r="AQ61" s="101" t="s">
        <v>85</v>
      </c>
      <c r="AR61" s="56"/>
      <c r="AS61" s="102">
        <v>0</v>
      </c>
      <c r="AT61" s="103">
        <f t="shared" si="1"/>
        <v>0</v>
      </c>
      <c r="AU61" s="104">
        <f>'02 - 5.NP 527,526,528'!P102</f>
        <v>0</v>
      </c>
      <c r="AV61" s="103">
        <f>'02 - 5.NP 527,526,528'!J35</f>
        <v>0</v>
      </c>
      <c r="AW61" s="103">
        <f>'02 - 5.NP 527,526,528'!J36</f>
        <v>0</v>
      </c>
      <c r="AX61" s="103">
        <f>'02 - 5.NP 527,526,528'!J37</f>
        <v>0</v>
      </c>
      <c r="AY61" s="103">
        <f>'02 - 5.NP 527,526,528'!J38</f>
        <v>0</v>
      </c>
      <c r="AZ61" s="103">
        <f>'02 - 5.NP 527,526,528'!F35</f>
        <v>0</v>
      </c>
      <c r="BA61" s="103">
        <f>'02 - 5.NP 527,526,528'!F36</f>
        <v>0</v>
      </c>
      <c r="BB61" s="103">
        <f>'02 - 5.NP 527,526,528'!F37</f>
        <v>0</v>
      </c>
      <c r="BC61" s="103">
        <f>'02 - 5.NP 527,526,528'!F38</f>
        <v>0</v>
      </c>
      <c r="BD61" s="105">
        <f>'02 - 5.NP 527,526,528'!F39</f>
        <v>0</v>
      </c>
      <c r="BT61" s="106" t="s">
        <v>81</v>
      </c>
      <c r="BV61" s="106" t="s">
        <v>74</v>
      </c>
      <c r="BW61" s="106" t="s">
        <v>101</v>
      </c>
      <c r="BX61" s="106" t="s">
        <v>95</v>
      </c>
      <c r="CL61" s="106" t="s">
        <v>19</v>
      </c>
    </row>
    <row r="62" spans="1:91" s="4" customFormat="1" ht="16.5" customHeight="1">
      <c r="A62" s="99" t="s">
        <v>82</v>
      </c>
      <c r="B62" s="54"/>
      <c r="C62" s="100"/>
      <c r="D62" s="100"/>
      <c r="E62" s="385" t="s">
        <v>102</v>
      </c>
      <c r="F62" s="385"/>
      <c r="G62" s="385"/>
      <c r="H62" s="385"/>
      <c r="I62" s="385"/>
      <c r="J62" s="100"/>
      <c r="K62" s="385" t="s">
        <v>103</v>
      </c>
      <c r="L62" s="385"/>
      <c r="M62" s="385"/>
      <c r="N62" s="385"/>
      <c r="O62" s="385"/>
      <c r="P62" s="385"/>
      <c r="Q62" s="385"/>
      <c r="R62" s="385"/>
      <c r="S62" s="38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5"/>
      <c r="AF62" s="385"/>
      <c r="AG62" s="375">
        <f>'03 - 4.NP 407,405'!J32</f>
        <v>0</v>
      </c>
      <c r="AH62" s="376"/>
      <c r="AI62" s="376"/>
      <c r="AJ62" s="376"/>
      <c r="AK62" s="376"/>
      <c r="AL62" s="376"/>
      <c r="AM62" s="376"/>
      <c r="AN62" s="375">
        <f t="shared" si="0"/>
        <v>0</v>
      </c>
      <c r="AO62" s="376"/>
      <c r="AP62" s="376"/>
      <c r="AQ62" s="101" t="s">
        <v>85</v>
      </c>
      <c r="AR62" s="56"/>
      <c r="AS62" s="102">
        <v>0</v>
      </c>
      <c r="AT62" s="103">
        <f t="shared" si="1"/>
        <v>0</v>
      </c>
      <c r="AU62" s="104">
        <f>'03 - 4.NP 407,405'!P100</f>
        <v>0</v>
      </c>
      <c r="AV62" s="103">
        <f>'03 - 4.NP 407,405'!J35</f>
        <v>0</v>
      </c>
      <c r="AW62" s="103">
        <f>'03 - 4.NP 407,405'!J36</f>
        <v>0</v>
      </c>
      <c r="AX62" s="103">
        <f>'03 - 4.NP 407,405'!J37</f>
        <v>0</v>
      </c>
      <c r="AY62" s="103">
        <f>'03 - 4.NP 407,405'!J38</f>
        <v>0</v>
      </c>
      <c r="AZ62" s="103">
        <f>'03 - 4.NP 407,405'!F35</f>
        <v>0</v>
      </c>
      <c r="BA62" s="103">
        <f>'03 - 4.NP 407,405'!F36</f>
        <v>0</v>
      </c>
      <c r="BB62" s="103">
        <f>'03 - 4.NP 407,405'!F37</f>
        <v>0</v>
      </c>
      <c r="BC62" s="103">
        <f>'03 - 4.NP 407,405'!F38</f>
        <v>0</v>
      </c>
      <c r="BD62" s="105">
        <f>'03 - 4.NP 407,405'!F39</f>
        <v>0</v>
      </c>
      <c r="BT62" s="106" t="s">
        <v>81</v>
      </c>
      <c r="BV62" s="106" t="s">
        <v>74</v>
      </c>
      <c r="BW62" s="106" t="s">
        <v>104</v>
      </c>
      <c r="BX62" s="106" t="s">
        <v>95</v>
      </c>
      <c r="CL62" s="106" t="s">
        <v>19</v>
      </c>
    </row>
    <row r="63" spans="1:91" s="4" customFormat="1" ht="16.5" customHeight="1">
      <c r="A63" s="99" t="s">
        <v>82</v>
      </c>
      <c r="B63" s="54"/>
      <c r="C63" s="100"/>
      <c r="D63" s="100"/>
      <c r="E63" s="385" t="s">
        <v>105</v>
      </c>
      <c r="F63" s="385"/>
      <c r="G63" s="385"/>
      <c r="H63" s="385"/>
      <c r="I63" s="385"/>
      <c r="J63" s="100"/>
      <c r="K63" s="385" t="s">
        <v>106</v>
      </c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75">
        <f>'04 - 3.NP 307,305'!J32</f>
        <v>0</v>
      </c>
      <c r="AH63" s="376"/>
      <c r="AI63" s="376"/>
      <c r="AJ63" s="376"/>
      <c r="AK63" s="376"/>
      <c r="AL63" s="376"/>
      <c r="AM63" s="376"/>
      <c r="AN63" s="375">
        <f t="shared" si="0"/>
        <v>0</v>
      </c>
      <c r="AO63" s="376"/>
      <c r="AP63" s="376"/>
      <c r="AQ63" s="101" t="s">
        <v>85</v>
      </c>
      <c r="AR63" s="56"/>
      <c r="AS63" s="102">
        <v>0</v>
      </c>
      <c r="AT63" s="103">
        <f t="shared" si="1"/>
        <v>0</v>
      </c>
      <c r="AU63" s="104">
        <f>'04 - 3.NP 307,305'!P100</f>
        <v>0</v>
      </c>
      <c r="AV63" s="103">
        <f>'04 - 3.NP 307,305'!J35</f>
        <v>0</v>
      </c>
      <c r="AW63" s="103">
        <f>'04 - 3.NP 307,305'!J36</f>
        <v>0</v>
      </c>
      <c r="AX63" s="103">
        <f>'04 - 3.NP 307,305'!J37</f>
        <v>0</v>
      </c>
      <c r="AY63" s="103">
        <f>'04 - 3.NP 307,305'!J38</f>
        <v>0</v>
      </c>
      <c r="AZ63" s="103">
        <f>'04 - 3.NP 307,305'!F35</f>
        <v>0</v>
      </c>
      <c r="BA63" s="103">
        <f>'04 - 3.NP 307,305'!F36</f>
        <v>0</v>
      </c>
      <c r="BB63" s="103">
        <f>'04 - 3.NP 307,305'!F37</f>
        <v>0</v>
      </c>
      <c r="BC63" s="103">
        <f>'04 - 3.NP 307,305'!F38</f>
        <v>0</v>
      </c>
      <c r="BD63" s="105">
        <f>'04 - 3.NP 307,305'!F39</f>
        <v>0</v>
      </c>
      <c r="BT63" s="106" t="s">
        <v>81</v>
      </c>
      <c r="BV63" s="106" t="s">
        <v>74</v>
      </c>
      <c r="BW63" s="106" t="s">
        <v>107</v>
      </c>
      <c r="BX63" s="106" t="s">
        <v>95</v>
      </c>
      <c r="CL63" s="106" t="s">
        <v>19</v>
      </c>
    </row>
    <row r="64" spans="1:91" s="4" customFormat="1" ht="16.5" customHeight="1">
      <c r="A64" s="99" t="s">
        <v>82</v>
      </c>
      <c r="B64" s="54"/>
      <c r="C64" s="100"/>
      <c r="D64" s="100"/>
      <c r="E64" s="385" t="s">
        <v>108</v>
      </c>
      <c r="F64" s="385"/>
      <c r="G64" s="385"/>
      <c r="H64" s="385"/>
      <c r="I64" s="385"/>
      <c r="J64" s="100"/>
      <c r="K64" s="385" t="s">
        <v>109</v>
      </c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75">
        <f>'05 - 3.NP 333'!J32</f>
        <v>0</v>
      </c>
      <c r="AH64" s="376"/>
      <c r="AI64" s="376"/>
      <c r="AJ64" s="376"/>
      <c r="AK64" s="376"/>
      <c r="AL64" s="376"/>
      <c r="AM64" s="376"/>
      <c r="AN64" s="375">
        <f t="shared" si="0"/>
        <v>0</v>
      </c>
      <c r="AO64" s="376"/>
      <c r="AP64" s="376"/>
      <c r="AQ64" s="101" t="s">
        <v>85</v>
      </c>
      <c r="AR64" s="56"/>
      <c r="AS64" s="102">
        <v>0</v>
      </c>
      <c r="AT64" s="103">
        <f t="shared" si="1"/>
        <v>0</v>
      </c>
      <c r="AU64" s="104">
        <f>'05 - 3.NP 333'!P100</f>
        <v>0</v>
      </c>
      <c r="AV64" s="103">
        <f>'05 - 3.NP 333'!J35</f>
        <v>0</v>
      </c>
      <c r="AW64" s="103">
        <f>'05 - 3.NP 333'!J36</f>
        <v>0</v>
      </c>
      <c r="AX64" s="103">
        <f>'05 - 3.NP 333'!J37</f>
        <v>0</v>
      </c>
      <c r="AY64" s="103">
        <f>'05 - 3.NP 333'!J38</f>
        <v>0</v>
      </c>
      <c r="AZ64" s="103">
        <f>'05 - 3.NP 333'!F35</f>
        <v>0</v>
      </c>
      <c r="BA64" s="103">
        <f>'05 - 3.NP 333'!F36</f>
        <v>0</v>
      </c>
      <c r="BB64" s="103">
        <f>'05 - 3.NP 333'!F37</f>
        <v>0</v>
      </c>
      <c r="BC64" s="103">
        <f>'05 - 3.NP 333'!F38</f>
        <v>0</v>
      </c>
      <c r="BD64" s="105">
        <f>'05 - 3.NP 333'!F39</f>
        <v>0</v>
      </c>
      <c r="BT64" s="106" t="s">
        <v>81</v>
      </c>
      <c r="BV64" s="106" t="s">
        <v>74</v>
      </c>
      <c r="BW64" s="106" t="s">
        <v>110</v>
      </c>
      <c r="BX64" s="106" t="s">
        <v>95</v>
      </c>
      <c r="CL64" s="106" t="s">
        <v>19</v>
      </c>
    </row>
    <row r="65" spans="1:90" s="4" customFormat="1" ht="16.5" customHeight="1">
      <c r="A65" s="99" t="s">
        <v>82</v>
      </c>
      <c r="B65" s="54"/>
      <c r="C65" s="100"/>
      <c r="D65" s="100"/>
      <c r="E65" s="385" t="s">
        <v>111</v>
      </c>
      <c r="F65" s="385"/>
      <c r="G65" s="385"/>
      <c r="H65" s="385"/>
      <c r="I65" s="385"/>
      <c r="J65" s="100"/>
      <c r="K65" s="385" t="s">
        <v>112</v>
      </c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75">
        <f>'07 - 2.NP 264,265'!J32</f>
        <v>0</v>
      </c>
      <c r="AH65" s="376"/>
      <c r="AI65" s="376"/>
      <c r="AJ65" s="376"/>
      <c r="AK65" s="376"/>
      <c r="AL65" s="376"/>
      <c r="AM65" s="376"/>
      <c r="AN65" s="375">
        <f t="shared" si="0"/>
        <v>0</v>
      </c>
      <c r="AO65" s="376"/>
      <c r="AP65" s="376"/>
      <c r="AQ65" s="101" t="s">
        <v>85</v>
      </c>
      <c r="AR65" s="56"/>
      <c r="AS65" s="102">
        <v>0</v>
      </c>
      <c r="AT65" s="103">
        <f t="shared" si="1"/>
        <v>0</v>
      </c>
      <c r="AU65" s="104">
        <f>'07 - 2.NP 264,265'!P100</f>
        <v>0</v>
      </c>
      <c r="AV65" s="103">
        <f>'07 - 2.NP 264,265'!J35</f>
        <v>0</v>
      </c>
      <c r="AW65" s="103">
        <f>'07 - 2.NP 264,265'!J36</f>
        <v>0</v>
      </c>
      <c r="AX65" s="103">
        <f>'07 - 2.NP 264,265'!J37</f>
        <v>0</v>
      </c>
      <c r="AY65" s="103">
        <f>'07 - 2.NP 264,265'!J38</f>
        <v>0</v>
      </c>
      <c r="AZ65" s="103">
        <f>'07 - 2.NP 264,265'!F35</f>
        <v>0</v>
      </c>
      <c r="BA65" s="103">
        <f>'07 - 2.NP 264,265'!F36</f>
        <v>0</v>
      </c>
      <c r="BB65" s="103">
        <f>'07 - 2.NP 264,265'!F37</f>
        <v>0</v>
      </c>
      <c r="BC65" s="103">
        <f>'07 - 2.NP 264,265'!F38</f>
        <v>0</v>
      </c>
      <c r="BD65" s="105">
        <f>'07 - 2.NP 264,265'!F39</f>
        <v>0</v>
      </c>
      <c r="BT65" s="106" t="s">
        <v>81</v>
      </c>
      <c r="BV65" s="106" t="s">
        <v>74</v>
      </c>
      <c r="BW65" s="106" t="s">
        <v>113</v>
      </c>
      <c r="BX65" s="106" t="s">
        <v>95</v>
      </c>
      <c r="CL65" s="106" t="s">
        <v>19</v>
      </c>
    </row>
    <row r="66" spans="1:90" s="4" customFormat="1" ht="16.5" customHeight="1">
      <c r="A66" s="99" t="s">
        <v>82</v>
      </c>
      <c r="B66" s="54"/>
      <c r="C66" s="100"/>
      <c r="D66" s="100"/>
      <c r="E66" s="385" t="s">
        <v>114</v>
      </c>
      <c r="F66" s="385"/>
      <c r="G66" s="385"/>
      <c r="H66" s="385"/>
      <c r="I66" s="385"/>
      <c r="J66" s="100"/>
      <c r="K66" s="385" t="s">
        <v>115</v>
      </c>
      <c r="L66" s="385"/>
      <c r="M66" s="385"/>
      <c r="N66" s="385"/>
      <c r="O66" s="385"/>
      <c r="P66" s="385"/>
      <c r="Q66" s="385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75">
        <f>'08 - 2.NP 245,246'!J32</f>
        <v>0</v>
      </c>
      <c r="AH66" s="376"/>
      <c r="AI66" s="376"/>
      <c r="AJ66" s="376"/>
      <c r="AK66" s="376"/>
      <c r="AL66" s="376"/>
      <c r="AM66" s="376"/>
      <c r="AN66" s="375">
        <f t="shared" si="0"/>
        <v>0</v>
      </c>
      <c r="AO66" s="376"/>
      <c r="AP66" s="376"/>
      <c r="AQ66" s="101" t="s">
        <v>85</v>
      </c>
      <c r="AR66" s="56"/>
      <c r="AS66" s="102">
        <v>0</v>
      </c>
      <c r="AT66" s="103">
        <f t="shared" si="1"/>
        <v>0</v>
      </c>
      <c r="AU66" s="104">
        <f>'08 - 2.NP 245,246'!P100</f>
        <v>0</v>
      </c>
      <c r="AV66" s="103">
        <f>'08 - 2.NP 245,246'!J35</f>
        <v>0</v>
      </c>
      <c r="AW66" s="103">
        <f>'08 - 2.NP 245,246'!J36</f>
        <v>0</v>
      </c>
      <c r="AX66" s="103">
        <f>'08 - 2.NP 245,246'!J37</f>
        <v>0</v>
      </c>
      <c r="AY66" s="103">
        <f>'08 - 2.NP 245,246'!J38</f>
        <v>0</v>
      </c>
      <c r="AZ66" s="103">
        <f>'08 - 2.NP 245,246'!F35</f>
        <v>0</v>
      </c>
      <c r="BA66" s="103">
        <f>'08 - 2.NP 245,246'!F36</f>
        <v>0</v>
      </c>
      <c r="BB66" s="103">
        <f>'08 - 2.NP 245,246'!F37</f>
        <v>0</v>
      </c>
      <c r="BC66" s="103">
        <f>'08 - 2.NP 245,246'!F38</f>
        <v>0</v>
      </c>
      <c r="BD66" s="105">
        <f>'08 - 2.NP 245,246'!F39</f>
        <v>0</v>
      </c>
      <c r="BT66" s="106" t="s">
        <v>81</v>
      </c>
      <c r="BV66" s="106" t="s">
        <v>74</v>
      </c>
      <c r="BW66" s="106" t="s">
        <v>116</v>
      </c>
      <c r="BX66" s="106" t="s">
        <v>95</v>
      </c>
      <c r="CL66" s="106" t="s">
        <v>19</v>
      </c>
    </row>
    <row r="67" spans="1:90" s="4" customFormat="1" ht="16.5" customHeight="1">
      <c r="A67" s="99" t="s">
        <v>82</v>
      </c>
      <c r="B67" s="54"/>
      <c r="C67" s="100"/>
      <c r="D67" s="100"/>
      <c r="E67" s="385" t="s">
        <v>117</v>
      </c>
      <c r="F67" s="385"/>
      <c r="G67" s="385"/>
      <c r="H67" s="385"/>
      <c r="I67" s="385"/>
      <c r="J67" s="100"/>
      <c r="K67" s="385" t="s">
        <v>118</v>
      </c>
      <c r="L67" s="385"/>
      <c r="M67" s="385"/>
      <c r="N67" s="385"/>
      <c r="O67" s="385"/>
      <c r="P67" s="385"/>
      <c r="Q67" s="385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75">
        <f>'09 - 2.NP 249,250'!J32</f>
        <v>0</v>
      </c>
      <c r="AH67" s="376"/>
      <c r="AI67" s="376"/>
      <c r="AJ67" s="376"/>
      <c r="AK67" s="376"/>
      <c r="AL67" s="376"/>
      <c r="AM67" s="376"/>
      <c r="AN67" s="375">
        <f t="shared" si="0"/>
        <v>0</v>
      </c>
      <c r="AO67" s="376"/>
      <c r="AP67" s="376"/>
      <c r="AQ67" s="101" t="s">
        <v>85</v>
      </c>
      <c r="AR67" s="56"/>
      <c r="AS67" s="102">
        <v>0</v>
      </c>
      <c r="AT67" s="103">
        <f t="shared" si="1"/>
        <v>0</v>
      </c>
      <c r="AU67" s="104">
        <f>'09 - 2.NP 249,250'!P100</f>
        <v>0</v>
      </c>
      <c r="AV67" s="103">
        <f>'09 - 2.NP 249,250'!J35</f>
        <v>0</v>
      </c>
      <c r="AW67" s="103">
        <f>'09 - 2.NP 249,250'!J36</f>
        <v>0</v>
      </c>
      <c r="AX67" s="103">
        <f>'09 - 2.NP 249,250'!J37</f>
        <v>0</v>
      </c>
      <c r="AY67" s="103">
        <f>'09 - 2.NP 249,250'!J38</f>
        <v>0</v>
      </c>
      <c r="AZ67" s="103">
        <f>'09 - 2.NP 249,250'!F35</f>
        <v>0</v>
      </c>
      <c r="BA67" s="103">
        <f>'09 - 2.NP 249,250'!F36</f>
        <v>0</v>
      </c>
      <c r="BB67" s="103">
        <f>'09 - 2.NP 249,250'!F37</f>
        <v>0</v>
      </c>
      <c r="BC67" s="103">
        <f>'09 - 2.NP 249,250'!F38</f>
        <v>0</v>
      </c>
      <c r="BD67" s="105">
        <f>'09 - 2.NP 249,250'!F39</f>
        <v>0</v>
      </c>
      <c r="BT67" s="106" t="s">
        <v>81</v>
      </c>
      <c r="BV67" s="106" t="s">
        <v>74</v>
      </c>
      <c r="BW67" s="106" t="s">
        <v>119</v>
      </c>
      <c r="BX67" s="106" t="s">
        <v>95</v>
      </c>
      <c r="CL67" s="106" t="s">
        <v>19</v>
      </c>
    </row>
    <row r="68" spans="1:90" s="4" customFormat="1" ht="16.5" customHeight="1">
      <c r="A68" s="99" t="s">
        <v>82</v>
      </c>
      <c r="B68" s="54"/>
      <c r="C68" s="100"/>
      <c r="D68" s="100"/>
      <c r="E68" s="385" t="s">
        <v>120</v>
      </c>
      <c r="F68" s="385"/>
      <c r="G68" s="385"/>
      <c r="H68" s="385"/>
      <c r="I68" s="385"/>
      <c r="J68" s="100"/>
      <c r="K68" s="385" t="s">
        <v>121</v>
      </c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75">
        <f>'10 - 2.NP 255,256'!J32</f>
        <v>0</v>
      </c>
      <c r="AH68" s="376"/>
      <c r="AI68" s="376"/>
      <c r="AJ68" s="376"/>
      <c r="AK68" s="376"/>
      <c r="AL68" s="376"/>
      <c r="AM68" s="376"/>
      <c r="AN68" s="375">
        <f t="shared" si="0"/>
        <v>0</v>
      </c>
      <c r="AO68" s="376"/>
      <c r="AP68" s="376"/>
      <c r="AQ68" s="101" t="s">
        <v>85</v>
      </c>
      <c r="AR68" s="56"/>
      <c r="AS68" s="102">
        <v>0</v>
      </c>
      <c r="AT68" s="103">
        <f t="shared" si="1"/>
        <v>0</v>
      </c>
      <c r="AU68" s="104">
        <f>'10 - 2.NP 255,256'!P100</f>
        <v>0</v>
      </c>
      <c r="AV68" s="103">
        <f>'10 - 2.NP 255,256'!J35</f>
        <v>0</v>
      </c>
      <c r="AW68" s="103">
        <f>'10 - 2.NP 255,256'!J36</f>
        <v>0</v>
      </c>
      <c r="AX68" s="103">
        <f>'10 - 2.NP 255,256'!J37</f>
        <v>0</v>
      </c>
      <c r="AY68" s="103">
        <f>'10 - 2.NP 255,256'!J38</f>
        <v>0</v>
      </c>
      <c r="AZ68" s="103">
        <f>'10 - 2.NP 255,256'!F35</f>
        <v>0</v>
      </c>
      <c r="BA68" s="103">
        <f>'10 - 2.NP 255,256'!F36</f>
        <v>0</v>
      </c>
      <c r="BB68" s="103">
        <f>'10 - 2.NP 255,256'!F37</f>
        <v>0</v>
      </c>
      <c r="BC68" s="103">
        <f>'10 - 2.NP 255,256'!F38</f>
        <v>0</v>
      </c>
      <c r="BD68" s="105">
        <f>'10 - 2.NP 255,256'!F39</f>
        <v>0</v>
      </c>
      <c r="BT68" s="106" t="s">
        <v>81</v>
      </c>
      <c r="BV68" s="106" t="s">
        <v>74</v>
      </c>
      <c r="BW68" s="106" t="s">
        <v>122</v>
      </c>
      <c r="BX68" s="106" t="s">
        <v>95</v>
      </c>
      <c r="CL68" s="106" t="s">
        <v>19</v>
      </c>
    </row>
    <row r="69" spans="1:90" s="4" customFormat="1" ht="16.5" customHeight="1">
      <c r="A69" s="99" t="s">
        <v>82</v>
      </c>
      <c r="B69" s="54"/>
      <c r="C69" s="100"/>
      <c r="D69" s="100"/>
      <c r="E69" s="385" t="s">
        <v>123</v>
      </c>
      <c r="F69" s="385"/>
      <c r="G69" s="385"/>
      <c r="H69" s="385"/>
      <c r="I69" s="385"/>
      <c r="J69" s="100"/>
      <c r="K69" s="385" t="s">
        <v>124</v>
      </c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75">
        <f>'11 - 2.NP 206,205'!J32</f>
        <v>0</v>
      </c>
      <c r="AH69" s="376"/>
      <c r="AI69" s="376"/>
      <c r="AJ69" s="376"/>
      <c r="AK69" s="376"/>
      <c r="AL69" s="376"/>
      <c r="AM69" s="376"/>
      <c r="AN69" s="375">
        <f t="shared" si="0"/>
        <v>0</v>
      </c>
      <c r="AO69" s="376"/>
      <c r="AP69" s="376"/>
      <c r="AQ69" s="101" t="s">
        <v>85</v>
      </c>
      <c r="AR69" s="56"/>
      <c r="AS69" s="102">
        <v>0</v>
      </c>
      <c r="AT69" s="103">
        <f t="shared" si="1"/>
        <v>0</v>
      </c>
      <c r="AU69" s="104">
        <f>'11 - 2.NP 206,205'!P100</f>
        <v>0</v>
      </c>
      <c r="AV69" s="103">
        <f>'11 - 2.NP 206,205'!J35</f>
        <v>0</v>
      </c>
      <c r="AW69" s="103">
        <f>'11 - 2.NP 206,205'!J36</f>
        <v>0</v>
      </c>
      <c r="AX69" s="103">
        <f>'11 - 2.NP 206,205'!J37</f>
        <v>0</v>
      </c>
      <c r="AY69" s="103">
        <f>'11 - 2.NP 206,205'!J38</f>
        <v>0</v>
      </c>
      <c r="AZ69" s="103">
        <f>'11 - 2.NP 206,205'!F35</f>
        <v>0</v>
      </c>
      <c r="BA69" s="103">
        <f>'11 - 2.NP 206,205'!F36</f>
        <v>0</v>
      </c>
      <c r="BB69" s="103">
        <f>'11 - 2.NP 206,205'!F37</f>
        <v>0</v>
      </c>
      <c r="BC69" s="103">
        <f>'11 - 2.NP 206,205'!F38</f>
        <v>0</v>
      </c>
      <c r="BD69" s="105">
        <f>'11 - 2.NP 206,205'!F39</f>
        <v>0</v>
      </c>
      <c r="BT69" s="106" t="s">
        <v>81</v>
      </c>
      <c r="BV69" s="106" t="s">
        <v>74</v>
      </c>
      <c r="BW69" s="106" t="s">
        <v>125</v>
      </c>
      <c r="BX69" s="106" t="s">
        <v>95</v>
      </c>
      <c r="CL69" s="106" t="s">
        <v>19</v>
      </c>
    </row>
    <row r="70" spans="1:90" s="4" customFormat="1" ht="16.5" customHeight="1">
      <c r="A70" s="99" t="s">
        <v>82</v>
      </c>
      <c r="B70" s="54"/>
      <c r="C70" s="100"/>
      <c r="D70" s="100"/>
      <c r="E70" s="385" t="s">
        <v>8</v>
      </c>
      <c r="F70" s="385"/>
      <c r="G70" s="385"/>
      <c r="H70" s="385"/>
      <c r="I70" s="385"/>
      <c r="J70" s="100"/>
      <c r="K70" s="385" t="s">
        <v>126</v>
      </c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75">
        <f>'12 - 2.NP 231'!J32</f>
        <v>0</v>
      </c>
      <c r="AH70" s="376"/>
      <c r="AI70" s="376"/>
      <c r="AJ70" s="376"/>
      <c r="AK70" s="376"/>
      <c r="AL70" s="376"/>
      <c r="AM70" s="376"/>
      <c r="AN70" s="375">
        <f t="shared" si="0"/>
        <v>0</v>
      </c>
      <c r="AO70" s="376"/>
      <c r="AP70" s="376"/>
      <c r="AQ70" s="101" t="s">
        <v>85</v>
      </c>
      <c r="AR70" s="56"/>
      <c r="AS70" s="102">
        <v>0</v>
      </c>
      <c r="AT70" s="103">
        <f t="shared" si="1"/>
        <v>0</v>
      </c>
      <c r="AU70" s="104">
        <f>'12 - 2.NP 231'!P100</f>
        <v>0</v>
      </c>
      <c r="AV70" s="103">
        <f>'12 - 2.NP 231'!J35</f>
        <v>0</v>
      </c>
      <c r="AW70" s="103">
        <f>'12 - 2.NP 231'!J36</f>
        <v>0</v>
      </c>
      <c r="AX70" s="103">
        <f>'12 - 2.NP 231'!J37</f>
        <v>0</v>
      </c>
      <c r="AY70" s="103">
        <f>'12 - 2.NP 231'!J38</f>
        <v>0</v>
      </c>
      <c r="AZ70" s="103">
        <f>'12 - 2.NP 231'!F35</f>
        <v>0</v>
      </c>
      <c r="BA70" s="103">
        <f>'12 - 2.NP 231'!F36</f>
        <v>0</v>
      </c>
      <c r="BB70" s="103">
        <f>'12 - 2.NP 231'!F37</f>
        <v>0</v>
      </c>
      <c r="BC70" s="103">
        <f>'12 - 2.NP 231'!F38</f>
        <v>0</v>
      </c>
      <c r="BD70" s="105">
        <f>'12 - 2.NP 231'!F39</f>
        <v>0</v>
      </c>
      <c r="BT70" s="106" t="s">
        <v>81</v>
      </c>
      <c r="BV70" s="106" t="s">
        <v>74</v>
      </c>
      <c r="BW70" s="106" t="s">
        <v>127</v>
      </c>
      <c r="BX70" s="106" t="s">
        <v>95</v>
      </c>
      <c r="CL70" s="106" t="s">
        <v>19</v>
      </c>
    </row>
    <row r="71" spans="1:90" s="4" customFormat="1" ht="16.5" customHeight="1">
      <c r="A71" s="99" t="s">
        <v>82</v>
      </c>
      <c r="B71" s="54"/>
      <c r="C71" s="100"/>
      <c r="D71" s="100"/>
      <c r="E71" s="385" t="s">
        <v>128</v>
      </c>
      <c r="F71" s="385"/>
      <c r="G71" s="385"/>
      <c r="H71" s="385"/>
      <c r="I71" s="385"/>
      <c r="J71" s="100"/>
      <c r="K71" s="385" t="s">
        <v>129</v>
      </c>
      <c r="L71" s="385"/>
      <c r="M71" s="385"/>
      <c r="N71" s="385"/>
      <c r="O71" s="385"/>
      <c r="P71" s="385"/>
      <c r="Q71" s="385"/>
      <c r="R71" s="385"/>
      <c r="S71" s="385"/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75">
        <f>'13 - 2.NP 232'!J32</f>
        <v>0</v>
      </c>
      <c r="AH71" s="376"/>
      <c r="AI71" s="376"/>
      <c r="AJ71" s="376"/>
      <c r="AK71" s="376"/>
      <c r="AL71" s="376"/>
      <c r="AM71" s="376"/>
      <c r="AN71" s="375">
        <f t="shared" si="0"/>
        <v>0</v>
      </c>
      <c r="AO71" s="376"/>
      <c r="AP71" s="376"/>
      <c r="AQ71" s="101" t="s">
        <v>85</v>
      </c>
      <c r="AR71" s="56"/>
      <c r="AS71" s="102">
        <v>0</v>
      </c>
      <c r="AT71" s="103">
        <f t="shared" si="1"/>
        <v>0</v>
      </c>
      <c r="AU71" s="104">
        <f>'13 - 2.NP 232'!P100</f>
        <v>0</v>
      </c>
      <c r="AV71" s="103">
        <f>'13 - 2.NP 232'!J35</f>
        <v>0</v>
      </c>
      <c r="AW71" s="103">
        <f>'13 - 2.NP 232'!J36</f>
        <v>0</v>
      </c>
      <c r="AX71" s="103">
        <f>'13 - 2.NP 232'!J37</f>
        <v>0</v>
      </c>
      <c r="AY71" s="103">
        <f>'13 - 2.NP 232'!J38</f>
        <v>0</v>
      </c>
      <c r="AZ71" s="103">
        <f>'13 - 2.NP 232'!F35</f>
        <v>0</v>
      </c>
      <c r="BA71" s="103">
        <f>'13 - 2.NP 232'!F36</f>
        <v>0</v>
      </c>
      <c r="BB71" s="103">
        <f>'13 - 2.NP 232'!F37</f>
        <v>0</v>
      </c>
      <c r="BC71" s="103">
        <f>'13 - 2.NP 232'!F38</f>
        <v>0</v>
      </c>
      <c r="BD71" s="105">
        <f>'13 - 2.NP 232'!F39</f>
        <v>0</v>
      </c>
      <c r="BT71" s="106" t="s">
        <v>81</v>
      </c>
      <c r="BV71" s="106" t="s">
        <v>74</v>
      </c>
      <c r="BW71" s="106" t="s">
        <v>130</v>
      </c>
      <c r="BX71" s="106" t="s">
        <v>95</v>
      </c>
      <c r="CL71" s="106" t="s">
        <v>19</v>
      </c>
    </row>
    <row r="72" spans="1:90" s="4" customFormat="1" ht="16.5" customHeight="1">
      <c r="A72" s="99" t="s">
        <v>82</v>
      </c>
      <c r="B72" s="54"/>
      <c r="C72" s="100"/>
      <c r="D72" s="100"/>
      <c r="E72" s="385" t="s">
        <v>131</v>
      </c>
      <c r="F72" s="385"/>
      <c r="G72" s="385"/>
      <c r="H72" s="385"/>
      <c r="I72" s="385"/>
      <c r="J72" s="100"/>
      <c r="K72" s="385" t="s">
        <v>132</v>
      </c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75">
        <f>'14 - 2.NP 242'!J32</f>
        <v>0</v>
      </c>
      <c r="AH72" s="376"/>
      <c r="AI72" s="376"/>
      <c r="AJ72" s="376"/>
      <c r="AK72" s="376"/>
      <c r="AL72" s="376"/>
      <c r="AM72" s="376"/>
      <c r="AN72" s="375">
        <f t="shared" si="0"/>
        <v>0</v>
      </c>
      <c r="AO72" s="376"/>
      <c r="AP72" s="376"/>
      <c r="AQ72" s="101" t="s">
        <v>85</v>
      </c>
      <c r="AR72" s="56"/>
      <c r="AS72" s="102">
        <v>0</v>
      </c>
      <c r="AT72" s="103">
        <f t="shared" si="1"/>
        <v>0</v>
      </c>
      <c r="AU72" s="104">
        <f>'14 - 2.NP 242'!P100</f>
        <v>0</v>
      </c>
      <c r="AV72" s="103">
        <f>'14 - 2.NP 242'!J35</f>
        <v>0</v>
      </c>
      <c r="AW72" s="103">
        <f>'14 - 2.NP 242'!J36</f>
        <v>0</v>
      </c>
      <c r="AX72" s="103">
        <f>'14 - 2.NP 242'!J37</f>
        <v>0</v>
      </c>
      <c r="AY72" s="103">
        <f>'14 - 2.NP 242'!J38</f>
        <v>0</v>
      </c>
      <c r="AZ72" s="103">
        <f>'14 - 2.NP 242'!F35</f>
        <v>0</v>
      </c>
      <c r="BA72" s="103">
        <f>'14 - 2.NP 242'!F36</f>
        <v>0</v>
      </c>
      <c r="BB72" s="103">
        <f>'14 - 2.NP 242'!F37</f>
        <v>0</v>
      </c>
      <c r="BC72" s="103">
        <f>'14 - 2.NP 242'!F38</f>
        <v>0</v>
      </c>
      <c r="BD72" s="105">
        <f>'14 - 2.NP 242'!F39</f>
        <v>0</v>
      </c>
      <c r="BT72" s="106" t="s">
        <v>81</v>
      </c>
      <c r="BV72" s="106" t="s">
        <v>74</v>
      </c>
      <c r="BW72" s="106" t="s">
        <v>133</v>
      </c>
      <c r="BX72" s="106" t="s">
        <v>95</v>
      </c>
      <c r="CL72" s="106" t="s">
        <v>19</v>
      </c>
    </row>
    <row r="73" spans="1:90" s="4" customFormat="1" ht="16.5" customHeight="1">
      <c r="A73" s="99" t="s">
        <v>82</v>
      </c>
      <c r="B73" s="54"/>
      <c r="C73" s="100"/>
      <c r="D73" s="100"/>
      <c r="E73" s="385" t="s">
        <v>134</v>
      </c>
      <c r="F73" s="385"/>
      <c r="G73" s="385"/>
      <c r="H73" s="385"/>
      <c r="I73" s="385"/>
      <c r="J73" s="100"/>
      <c r="K73" s="385" t="s">
        <v>135</v>
      </c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75">
        <f>'15 - 2.NP 203,241'!J32</f>
        <v>0</v>
      </c>
      <c r="AH73" s="376"/>
      <c r="AI73" s="376"/>
      <c r="AJ73" s="376"/>
      <c r="AK73" s="376"/>
      <c r="AL73" s="376"/>
      <c r="AM73" s="376"/>
      <c r="AN73" s="375">
        <f t="shared" si="0"/>
        <v>0</v>
      </c>
      <c r="AO73" s="376"/>
      <c r="AP73" s="376"/>
      <c r="AQ73" s="101" t="s">
        <v>85</v>
      </c>
      <c r="AR73" s="56"/>
      <c r="AS73" s="102">
        <v>0</v>
      </c>
      <c r="AT73" s="103">
        <f t="shared" si="1"/>
        <v>0</v>
      </c>
      <c r="AU73" s="104">
        <f>'15 - 2.NP 203,241'!P100</f>
        <v>0</v>
      </c>
      <c r="AV73" s="103">
        <f>'15 - 2.NP 203,241'!J35</f>
        <v>0</v>
      </c>
      <c r="AW73" s="103">
        <f>'15 - 2.NP 203,241'!J36</f>
        <v>0</v>
      </c>
      <c r="AX73" s="103">
        <f>'15 - 2.NP 203,241'!J37</f>
        <v>0</v>
      </c>
      <c r="AY73" s="103">
        <f>'15 - 2.NP 203,241'!J38</f>
        <v>0</v>
      </c>
      <c r="AZ73" s="103">
        <f>'15 - 2.NP 203,241'!F35</f>
        <v>0</v>
      </c>
      <c r="BA73" s="103">
        <f>'15 - 2.NP 203,241'!F36</f>
        <v>0</v>
      </c>
      <c r="BB73" s="103">
        <f>'15 - 2.NP 203,241'!F37</f>
        <v>0</v>
      </c>
      <c r="BC73" s="103">
        <f>'15 - 2.NP 203,241'!F38</f>
        <v>0</v>
      </c>
      <c r="BD73" s="105">
        <f>'15 - 2.NP 203,241'!F39</f>
        <v>0</v>
      </c>
      <c r="BT73" s="106" t="s">
        <v>81</v>
      </c>
      <c r="BV73" s="106" t="s">
        <v>74</v>
      </c>
      <c r="BW73" s="106" t="s">
        <v>136</v>
      </c>
      <c r="BX73" s="106" t="s">
        <v>95</v>
      </c>
      <c r="CL73" s="106" t="s">
        <v>19</v>
      </c>
    </row>
    <row r="74" spans="1:90" s="4" customFormat="1" ht="16.5" customHeight="1">
      <c r="A74" s="99" t="s">
        <v>82</v>
      </c>
      <c r="B74" s="54"/>
      <c r="C74" s="100"/>
      <c r="D74" s="100"/>
      <c r="E74" s="385" t="s">
        <v>137</v>
      </c>
      <c r="F74" s="385"/>
      <c r="G74" s="385"/>
      <c r="H74" s="385"/>
      <c r="I74" s="385"/>
      <c r="J74" s="100"/>
      <c r="K74" s="385" t="s">
        <v>138</v>
      </c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75">
        <f>'16 - 2.NP   239,238'!J32</f>
        <v>0</v>
      </c>
      <c r="AH74" s="376"/>
      <c r="AI74" s="376"/>
      <c r="AJ74" s="376"/>
      <c r="AK74" s="376"/>
      <c r="AL74" s="376"/>
      <c r="AM74" s="376"/>
      <c r="AN74" s="375">
        <f t="shared" si="0"/>
        <v>0</v>
      </c>
      <c r="AO74" s="376"/>
      <c r="AP74" s="376"/>
      <c r="AQ74" s="101" t="s">
        <v>85</v>
      </c>
      <c r="AR74" s="56"/>
      <c r="AS74" s="102">
        <v>0</v>
      </c>
      <c r="AT74" s="103">
        <f t="shared" si="1"/>
        <v>0</v>
      </c>
      <c r="AU74" s="104">
        <f>'16 - 2.NP   239,238'!P100</f>
        <v>0</v>
      </c>
      <c r="AV74" s="103">
        <f>'16 - 2.NP   239,238'!J35</f>
        <v>0</v>
      </c>
      <c r="AW74" s="103">
        <f>'16 - 2.NP   239,238'!J36</f>
        <v>0</v>
      </c>
      <c r="AX74" s="103">
        <f>'16 - 2.NP   239,238'!J37</f>
        <v>0</v>
      </c>
      <c r="AY74" s="103">
        <f>'16 - 2.NP   239,238'!J38</f>
        <v>0</v>
      </c>
      <c r="AZ74" s="103">
        <f>'16 - 2.NP   239,238'!F35</f>
        <v>0</v>
      </c>
      <c r="BA74" s="103">
        <f>'16 - 2.NP   239,238'!F36</f>
        <v>0</v>
      </c>
      <c r="BB74" s="103">
        <f>'16 - 2.NP   239,238'!F37</f>
        <v>0</v>
      </c>
      <c r="BC74" s="103">
        <f>'16 - 2.NP   239,238'!F38</f>
        <v>0</v>
      </c>
      <c r="BD74" s="105">
        <f>'16 - 2.NP   239,238'!F39</f>
        <v>0</v>
      </c>
      <c r="BT74" s="106" t="s">
        <v>81</v>
      </c>
      <c r="BV74" s="106" t="s">
        <v>74</v>
      </c>
      <c r="BW74" s="106" t="s">
        <v>139</v>
      </c>
      <c r="BX74" s="106" t="s">
        <v>95</v>
      </c>
      <c r="CL74" s="106" t="s">
        <v>19</v>
      </c>
    </row>
    <row r="75" spans="1:90" s="4" customFormat="1" ht="16.5" customHeight="1">
      <c r="A75" s="99" t="s">
        <v>82</v>
      </c>
      <c r="B75" s="54"/>
      <c r="C75" s="100"/>
      <c r="D75" s="100"/>
      <c r="E75" s="385" t="s">
        <v>140</v>
      </c>
      <c r="F75" s="385"/>
      <c r="G75" s="385"/>
      <c r="H75" s="385"/>
      <c r="I75" s="385"/>
      <c r="J75" s="100"/>
      <c r="K75" s="385" t="s">
        <v>141</v>
      </c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75">
        <f>'17 - 2.NP 216'!J32</f>
        <v>0</v>
      </c>
      <c r="AH75" s="376"/>
      <c r="AI75" s="376"/>
      <c r="AJ75" s="376"/>
      <c r="AK75" s="376"/>
      <c r="AL75" s="376"/>
      <c r="AM75" s="376"/>
      <c r="AN75" s="375">
        <f t="shared" si="0"/>
        <v>0</v>
      </c>
      <c r="AO75" s="376"/>
      <c r="AP75" s="376"/>
      <c r="AQ75" s="101" t="s">
        <v>85</v>
      </c>
      <c r="AR75" s="56"/>
      <c r="AS75" s="102">
        <v>0</v>
      </c>
      <c r="AT75" s="103">
        <f t="shared" si="1"/>
        <v>0</v>
      </c>
      <c r="AU75" s="104">
        <f>'17 - 2.NP 216'!P100</f>
        <v>0</v>
      </c>
      <c r="AV75" s="103">
        <f>'17 - 2.NP 216'!J35</f>
        <v>0</v>
      </c>
      <c r="AW75" s="103">
        <f>'17 - 2.NP 216'!J36</f>
        <v>0</v>
      </c>
      <c r="AX75" s="103">
        <f>'17 - 2.NP 216'!J37</f>
        <v>0</v>
      </c>
      <c r="AY75" s="103">
        <f>'17 - 2.NP 216'!J38</f>
        <v>0</v>
      </c>
      <c r="AZ75" s="103">
        <f>'17 - 2.NP 216'!F35</f>
        <v>0</v>
      </c>
      <c r="BA75" s="103">
        <f>'17 - 2.NP 216'!F36</f>
        <v>0</v>
      </c>
      <c r="BB75" s="103">
        <f>'17 - 2.NP 216'!F37</f>
        <v>0</v>
      </c>
      <c r="BC75" s="103">
        <f>'17 - 2.NP 216'!F38</f>
        <v>0</v>
      </c>
      <c r="BD75" s="105">
        <f>'17 - 2.NP 216'!F39</f>
        <v>0</v>
      </c>
      <c r="BT75" s="106" t="s">
        <v>81</v>
      </c>
      <c r="BV75" s="106" t="s">
        <v>74</v>
      </c>
      <c r="BW75" s="106" t="s">
        <v>142</v>
      </c>
      <c r="BX75" s="106" t="s">
        <v>95</v>
      </c>
      <c r="CL75" s="106" t="s">
        <v>19</v>
      </c>
    </row>
    <row r="76" spans="1:90" s="4" customFormat="1" ht="16.5" customHeight="1">
      <c r="A76" s="99" t="s">
        <v>82</v>
      </c>
      <c r="B76" s="54"/>
      <c r="C76" s="100"/>
      <c r="D76" s="100"/>
      <c r="E76" s="385" t="s">
        <v>143</v>
      </c>
      <c r="F76" s="385"/>
      <c r="G76" s="385"/>
      <c r="H76" s="385"/>
      <c r="I76" s="385"/>
      <c r="J76" s="100"/>
      <c r="K76" s="385" t="s">
        <v>144</v>
      </c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75">
        <f>'18 - 1.NP 148,147,149,150'!J32</f>
        <v>0</v>
      </c>
      <c r="AH76" s="376"/>
      <c r="AI76" s="376"/>
      <c r="AJ76" s="376"/>
      <c r="AK76" s="376"/>
      <c r="AL76" s="376"/>
      <c r="AM76" s="376"/>
      <c r="AN76" s="375">
        <f t="shared" si="0"/>
        <v>0</v>
      </c>
      <c r="AO76" s="376"/>
      <c r="AP76" s="376"/>
      <c r="AQ76" s="101" t="s">
        <v>85</v>
      </c>
      <c r="AR76" s="56"/>
      <c r="AS76" s="102">
        <v>0</v>
      </c>
      <c r="AT76" s="103">
        <f t="shared" si="1"/>
        <v>0</v>
      </c>
      <c r="AU76" s="104">
        <f>'18 - 1.NP 148,147,149,150'!P102</f>
        <v>0</v>
      </c>
      <c r="AV76" s="103">
        <f>'18 - 1.NP 148,147,149,150'!J35</f>
        <v>0</v>
      </c>
      <c r="AW76" s="103">
        <f>'18 - 1.NP 148,147,149,150'!J36</f>
        <v>0</v>
      </c>
      <c r="AX76" s="103">
        <f>'18 - 1.NP 148,147,149,150'!J37</f>
        <v>0</v>
      </c>
      <c r="AY76" s="103">
        <f>'18 - 1.NP 148,147,149,150'!J38</f>
        <v>0</v>
      </c>
      <c r="AZ76" s="103">
        <f>'18 - 1.NP 148,147,149,150'!F35</f>
        <v>0</v>
      </c>
      <c r="BA76" s="103">
        <f>'18 - 1.NP 148,147,149,150'!F36</f>
        <v>0</v>
      </c>
      <c r="BB76" s="103">
        <f>'18 - 1.NP 148,147,149,150'!F37</f>
        <v>0</v>
      </c>
      <c r="BC76" s="103">
        <f>'18 - 1.NP 148,147,149,150'!F38</f>
        <v>0</v>
      </c>
      <c r="BD76" s="105">
        <f>'18 - 1.NP 148,147,149,150'!F39</f>
        <v>0</v>
      </c>
      <c r="BT76" s="106" t="s">
        <v>81</v>
      </c>
      <c r="BV76" s="106" t="s">
        <v>74</v>
      </c>
      <c r="BW76" s="106" t="s">
        <v>145</v>
      </c>
      <c r="BX76" s="106" t="s">
        <v>95</v>
      </c>
      <c r="CL76" s="106" t="s">
        <v>19</v>
      </c>
    </row>
    <row r="77" spans="1:90" s="4" customFormat="1" ht="16.5" customHeight="1">
      <c r="A77" s="99" t="s">
        <v>82</v>
      </c>
      <c r="B77" s="54"/>
      <c r="C77" s="100"/>
      <c r="D77" s="100"/>
      <c r="E77" s="385" t="s">
        <v>146</v>
      </c>
      <c r="F77" s="385"/>
      <c r="G77" s="385"/>
      <c r="H77" s="385"/>
      <c r="I77" s="385"/>
      <c r="J77" s="100"/>
      <c r="K77" s="385" t="s">
        <v>147</v>
      </c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75">
        <f>'19 - 1.NP 159,158,160'!J32</f>
        <v>0</v>
      </c>
      <c r="AH77" s="376"/>
      <c r="AI77" s="376"/>
      <c r="AJ77" s="376"/>
      <c r="AK77" s="376"/>
      <c r="AL77" s="376"/>
      <c r="AM77" s="376"/>
      <c r="AN77" s="375">
        <f t="shared" si="0"/>
        <v>0</v>
      </c>
      <c r="AO77" s="376"/>
      <c r="AP77" s="376"/>
      <c r="AQ77" s="101" t="s">
        <v>85</v>
      </c>
      <c r="AR77" s="56"/>
      <c r="AS77" s="102">
        <v>0</v>
      </c>
      <c r="AT77" s="103">
        <f t="shared" si="1"/>
        <v>0</v>
      </c>
      <c r="AU77" s="104">
        <f>'19 - 1.NP 159,158,160'!P100</f>
        <v>0</v>
      </c>
      <c r="AV77" s="103">
        <f>'19 - 1.NP 159,158,160'!J35</f>
        <v>0</v>
      </c>
      <c r="AW77" s="103">
        <f>'19 - 1.NP 159,158,160'!J36</f>
        <v>0</v>
      </c>
      <c r="AX77" s="103">
        <f>'19 - 1.NP 159,158,160'!J37</f>
        <v>0</v>
      </c>
      <c r="AY77" s="103">
        <f>'19 - 1.NP 159,158,160'!J38</f>
        <v>0</v>
      </c>
      <c r="AZ77" s="103">
        <f>'19 - 1.NP 159,158,160'!F35</f>
        <v>0</v>
      </c>
      <c r="BA77" s="103">
        <f>'19 - 1.NP 159,158,160'!F36</f>
        <v>0</v>
      </c>
      <c r="BB77" s="103">
        <f>'19 - 1.NP 159,158,160'!F37</f>
        <v>0</v>
      </c>
      <c r="BC77" s="103">
        <f>'19 - 1.NP 159,158,160'!F38</f>
        <v>0</v>
      </c>
      <c r="BD77" s="105">
        <f>'19 - 1.NP 159,158,160'!F39</f>
        <v>0</v>
      </c>
      <c r="BT77" s="106" t="s">
        <v>81</v>
      </c>
      <c r="BV77" s="106" t="s">
        <v>74</v>
      </c>
      <c r="BW77" s="106" t="s">
        <v>148</v>
      </c>
      <c r="BX77" s="106" t="s">
        <v>95</v>
      </c>
      <c r="CL77" s="106" t="s">
        <v>19</v>
      </c>
    </row>
    <row r="78" spans="1:90" s="4" customFormat="1" ht="16.5" customHeight="1">
      <c r="A78" s="99" t="s">
        <v>82</v>
      </c>
      <c r="B78" s="54"/>
      <c r="C78" s="100"/>
      <c r="D78" s="100"/>
      <c r="E78" s="385" t="s">
        <v>149</v>
      </c>
      <c r="F78" s="385"/>
      <c r="G78" s="385"/>
      <c r="H78" s="385"/>
      <c r="I78" s="385"/>
      <c r="J78" s="100"/>
      <c r="K78" s="385" t="s">
        <v>150</v>
      </c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75">
        <f>'20 - 1.NP 107,105'!J32</f>
        <v>0</v>
      </c>
      <c r="AH78" s="376"/>
      <c r="AI78" s="376"/>
      <c r="AJ78" s="376"/>
      <c r="AK78" s="376"/>
      <c r="AL78" s="376"/>
      <c r="AM78" s="376"/>
      <c r="AN78" s="375">
        <f t="shared" si="0"/>
        <v>0</v>
      </c>
      <c r="AO78" s="376"/>
      <c r="AP78" s="376"/>
      <c r="AQ78" s="101" t="s">
        <v>85</v>
      </c>
      <c r="AR78" s="56"/>
      <c r="AS78" s="102">
        <v>0</v>
      </c>
      <c r="AT78" s="103">
        <f t="shared" si="1"/>
        <v>0</v>
      </c>
      <c r="AU78" s="104">
        <f>'20 - 1.NP 107,105'!P100</f>
        <v>0</v>
      </c>
      <c r="AV78" s="103">
        <f>'20 - 1.NP 107,105'!J35</f>
        <v>0</v>
      </c>
      <c r="AW78" s="103">
        <f>'20 - 1.NP 107,105'!J36</f>
        <v>0</v>
      </c>
      <c r="AX78" s="103">
        <f>'20 - 1.NP 107,105'!J37</f>
        <v>0</v>
      </c>
      <c r="AY78" s="103">
        <f>'20 - 1.NP 107,105'!J38</f>
        <v>0</v>
      </c>
      <c r="AZ78" s="103">
        <f>'20 - 1.NP 107,105'!F35</f>
        <v>0</v>
      </c>
      <c r="BA78" s="103">
        <f>'20 - 1.NP 107,105'!F36</f>
        <v>0</v>
      </c>
      <c r="BB78" s="103">
        <f>'20 - 1.NP 107,105'!F37</f>
        <v>0</v>
      </c>
      <c r="BC78" s="103">
        <f>'20 - 1.NP 107,105'!F38</f>
        <v>0</v>
      </c>
      <c r="BD78" s="105">
        <f>'20 - 1.NP 107,105'!F39</f>
        <v>0</v>
      </c>
      <c r="BT78" s="106" t="s">
        <v>81</v>
      </c>
      <c r="BV78" s="106" t="s">
        <v>74</v>
      </c>
      <c r="BW78" s="106" t="s">
        <v>151</v>
      </c>
      <c r="BX78" s="106" t="s">
        <v>95</v>
      </c>
      <c r="CL78" s="106" t="s">
        <v>19</v>
      </c>
    </row>
    <row r="79" spans="1:90" s="4" customFormat="1" ht="16.5" customHeight="1">
      <c r="A79" s="99" t="s">
        <v>82</v>
      </c>
      <c r="B79" s="54"/>
      <c r="C79" s="100"/>
      <c r="D79" s="100"/>
      <c r="E79" s="385" t="s">
        <v>7</v>
      </c>
      <c r="F79" s="385"/>
      <c r="G79" s="385"/>
      <c r="H79" s="385"/>
      <c r="I79" s="385"/>
      <c r="J79" s="100"/>
      <c r="K79" s="385" t="s">
        <v>152</v>
      </c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75">
        <f>'21 - 1.NP 132'!J32</f>
        <v>0</v>
      </c>
      <c r="AH79" s="376"/>
      <c r="AI79" s="376"/>
      <c r="AJ79" s="376"/>
      <c r="AK79" s="376"/>
      <c r="AL79" s="376"/>
      <c r="AM79" s="376"/>
      <c r="AN79" s="375">
        <f t="shared" si="0"/>
        <v>0</v>
      </c>
      <c r="AO79" s="376"/>
      <c r="AP79" s="376"/>
      <c r="AQ79" s="101" t="s">
        <v>85</v>
      </c>
      <c r="AR79" s="56"/>
      <c r="AS79" s="102">
        <v>0</v>
      </c>
      <c r="AT79" s="103">
        <f t="shared" si="1"/>
        <v>0</v>
      </c>
      <c r="AU79" s="104">
        <f>'21 - 1.NP 132'!P100</f>
        <v>0</v>
      </c>
      <c r="AV79" s="103">
        <f>'21 - 1.NP 132'!J35</f>
        <v>0</v>
      </c>
      <c r="AW79" s="103">
        <f>'21 - 1.NP 132'!J36</f>
        <v>0</v>
      </c>
      <c r="AX79" s="103">
        <f>'21 - 1.NP 132'!J37</f>
        <v>0</v>
      </c>
      <c r="AY79" s="103">
        <f>'21 - 1.NP 132'!J38</f>
        <v>0</v>
      </c>
      <c r="AZ79" s="103">
        <f>'21 - 1.NP 132'!F35</f>
        <v>0</v>
      </c>
      <c r="BA79" s="103">
        <f>'21 - 1.NP 132'!F36</f>
        <v>0</v>
      </c>
      <c r="BB79" s="103">
        <f>'21 - 1.NP 132'!F37</f>
        <v>0</v>
      </c>
      <c r="BC79" s="103">
        <f>'21 - 1.NP 132'!F38</f>
        <v>0</v>
      </c>
      <c r="BD79" s="105">
        <f>'21 - 1.NP 132'!F39</f>
        <v>0</v>
      </c>
      <c r="BT79" s="106" t="s">
        <v>81</v>
      </c>
      <c r="BV79" s="106" t="s">
        <v>74</v>
      </c>
      <c r="BW79" s="106" t="s">
        <v>153</v>
      </c>
      <c r="BX79" s="106" t="s">
        <v>95</v>
      </c>
      <c r="CL79" s="106" t="s">
        <v>19</v>
      </c>
    </row>
    <row r="80" spans="1:90" s="4" customFormat="1" ht="16.5" customHeight="1">
      <c r="A80" s="99" t="s">
        <v>82</v>
      </c>
      <c r="B80" s="54"/>
      <c r="C80" s="100"/>
      <c r="D80" s="100"/>
      <c r="E80" s="385" t="s">
        <v>154</v>
      </c>
      <c r="F80" s="385"/>
      <c r="G80" s="385"/>
      <c r="H80" s="385"/>
      <c r="I80" s="385"/>
      <c r="J80" s="100"/>
      <c r="K80" s="385" t="s">
        <v>155</v>
      </c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75">
        <f>'22 - 1.NP 134,133'!J32</f>
        <v>0</v>
      </c>
      <c r="AH80" s="376"/>
      <c r="AI80" s="376"/>
      <c r="AJ80" s="376"/>
      <c r="AK80" s="376"/>
      <c r="AL80" s="376"/>
      <c r="AM80" s="376"/>
      <c r="AN80" s="375">
        <f t="shared" si="0"/>
        <v>0</v>
      </c>
      <c r="AO80" s="376"/>
      <c r="AP80" s="376"/>
      <c r="AQ80" s="101" t="s">
        <v>85</v>
      </c>
      <c r="AR80" s="56"/>
      <c r="AS80" s="102">
        <v>0</v>
      </c>
      <c r="AT80" s="103">
        <f t="shared" si="1"/>
        <v>0</v>
      </c>
      <c r="AU80" s="104">
        <f>'22 - 1.NP 134,133'!P100</f>
        <v>0</v>
      </c>
      <c r="AV80" s="103">
        <f>'22 - 1.NP 134,133'!J35</f>
        <v>0</v>
      </c>
      <c r="AW80" s="103">
        <f>'22 - 1.NP 134,133'!J36</f>
        <v>0</v>
      </c>
      <c r="AX80" s="103">
        <f>'22 - 1.NP 134,133'!J37</f>
        <v>0</v>
      </c>
      <c r="AY80" s="103">
        <f>'22 - 1.NP 134,133'!J38</f>
        <v>0</v>
      </c>
      <c r="AZ80" s="103">
        <f>'22 - 1.NP 134,133'!F35</f>
        <v>0</v>
      </c>
      <c r="BA80" s="103">
        <f>'22 - 1.NP 134,133'!F36</f>
        <v>0</v>
      </c>
      <c r="BB80" s="103">
        <f>'22 - 1.NP 134,133'!F37</f>
        <v>0</v>
      </c>
      <c r="BC80" s="103">
        <f>'22 - 1.NP 134,133'!F38</f>
        <v>0</v>
      </c>
      <c r="BD80" s="105">
        <f>'22 - 1.NP 134,133'!F39</f>
        <v>0</v>
      </c>
      <c r="BT80" s="106" t="s">
        <v>81</v>
      </c>
      <c r="BV80" s="106" t="s">
        <v>74</v>
      </c>
      <c r="BW80" s="106" t="s">
        <v>156</v>
      </c>
      <c r="BX80" s="106" t="s">
        <v>95</v>
      </c>
      <c r="CL80" s="106" t="s">
        <v>19</v>
      </c>
    </row>
    <row r="81" spans="1:91" s="4" customFormat="1" ht="16.5" customHeight="1">
      <c r="A81" s="99" t="s">
        <v>82</v>
      </c>
      <c r="B81" s="54"/>
      <c r="C81" s="100"/>
      <c r="D81" s="100"/>
      <c r="E81" s="385" t="s">
        <v>157</v>
      </c>
      <c r="F81" s="385"/>
      <c r="G81" s="385"/>
      <c r="H81" s="385"/>
      <c r="I81" s="385"/>
      <c r="J81" s="100"/>
      <c r="K81" s="385" t="s">
        <v>158</v>
      </c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75">
        <f>'23 - 1.PP 145,144,143'!J32</f>
        <v>0</v>
      </c>
      <c r="AH81" s="376"/>
      <c r="AI81" s="376"/>
      <c r="AJ81" s="376"/>
      <c r="AK81" s="376"/>
      <c r="AL81" s="376"/>
      <c r="AM81" s="376"/>
      <c r="AN81" s="375">
        <f t="shared" si="0"/>
        <v>0</v>
      </c>
      <c r="AO81" s="376"/>
      <c r="AP81" s="376"/>
      <c r="AQ81" s="101" t="s">
        <v>85</v>
      </c>
      <c r="AR81" s="56"/>
      <c r="AS81" s="102">
        <v>0</v>
      </c>
      <c r="AT81" s="103">
        <f t="shared" si="1"/>
        <v>0</v>
      </c>
      <c r="AU81" s="104">
        <f>'23 - 1.PP 145,144,143'!P101</f>
        <v>0</v>
      </c>
      <c r="AV81" s="103">
        <f>'23 - 1.PP 145,144,143'!J35</f>
        <v>0</v>
      </c>
      <c r="AW81" s="103">
        <f>'23 - 1.PP 145,144,143'!J36</f>
        <v>0</v>
      </c>
      <c r="AX81" s="103">
        <f>'23 - 1.PP 145,144,143'!J37</f>
        <v>0</v>
      </c>
      <c r="AY81" s="103">
        <f>'23 - 1.PP 145,144,143'!J38</f>
        <v>0</v>
      </c>
      <c r="AZ81" s="103">
        <f>'23 - 1.PP 145,144,143'!F35</f>
        <v>0</v>
      </c>
      <c r="BA81" s="103">
        <f>'23 - 1.PP 145,144,143'!F36</f>
        <v>0</v>
      </c>
      <c r="BB81" s="103">
        <f>'23 - 1.PP 145,144,143'!F37</f>
        <v>0</v>
      </c>
      <c r="BC81" s="103">
        <f>'23 - 1.PP 145,144,143'!F38</f>
        <v>0</v>
      </c>
      <c r="BD81" s="105">
        <f>'23 - 1.PP 145,144,143'!F39</f>
        <v>0</v>
      </c>
      <c r="BT81" s="106" t="s">
        <v>81</v>
      </c>
      <c r="BV81" s="106" t="s">
        <v>74</v>
      </c>
      <c r="BW81" s="106" t="s">
        <v>159</v>
      </c>
      <c r="BX81" s="106" t="s">
        <v>95</v>
      </c>
      <c r="CL81" s="106" t="s">
        <v>19</v>
      </c>
    </row>
    <row r="82" spans="1:91" s="4" customFormat="1" ht="16.5" customHeight="1">
      <c r="A82" s="99" t="s">
        <v>82</v>
      </c>
      <c r="B82" s="54"/>
      <c r="C82" s="100"/>
      <c r="D82" s="100"/>
      <c r="E82" s="385" t="s">
        <v>160</v>
      </c>
      <c r="F82" s="385"/>
      <c r="G82" s="385"/>
      <c r="H82" s="385"/>
      <c r="I82" s="385"/>
      <c r="J82" s="100"/>
      <c r="K82" s="385" t="s">
        <v>161</v>
      </c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75">
        <f>'24 - 1.PP 105,107'!J32</f>
        <v>0</v>
      </c>
      <c r="AH82" s="376"/>
      <c r="AI82" s="376"/>
      <c r="AJ82" s="376"/>
      <c r="AK82" s="376"/>
      <c r="AL82" s="376"/>
      <c r="AM82" s="376"/>
      <c r="AN82" s="375">
        <f t="shared" si="0"/>
        <v>0</v>
      </c>
      <c r="AO82" s="376"/>
      <c r="AP82" s="376"/>
      <c r="AQ82" s="101" t="s">
        <v>85</v>
      </c>
      <c r="AR82" s="56"/>
      <c r="AS82" s="102">
        <v>0</v>
      </c>
      <c r="AT82" s="103">
        <f t="shared" si="1"/>
        <v>0</v>
      </c>
      <c r="AU82" s="104">
        <f>'24 - 1.PP 105,107'!P100</f>
        <v>0</v>
      </c>
      <c r="AV82" s="103">
        <f>'24 - 1.PP 105,107'!J35</f>
        <v>0</v>
      </c>
      <c r="AW82" s="103">
        <f>'24 - 1.PP 105,107'!J36</f>
        <v>0</v>
      </c>
      <c r="AX82" s="103">
        <f>'24 - 1.PP 105,107'!J37</f>
        <v>0</v>
      </c>
      <c r="AY82" s="103">
        <f>'24 - 1.PP 105,107'!J38</f>
        <v>0</v>
      </c>
      <c r="AZ82" s="103">
        <f>'24 - 1.PP 105,107'!F35</f>
        <v>0</v>
      </c>
      <c r="BA82" s="103">
        <f>'24 - 1.PP 105,107'!F36</f>
        <v>0</v>
      </c>
      <c r="BB82" s="103">
        <f>'24 - 1.PP 105,107'!F37</f>
        <v>0</v>
      </c>
      <c r="BC82" s="103">
        <f>'24 - 1.PP 105,107'!F38</f>
        <v>0</v>
      </c>
      <c r="BD82" s="105">
        <f>'24 - 1.PP 105,107'!F39</f>
        <v>0</v>
      </c>
      <c r="BT82" s="106" t="s">
        <v>81</v>
      </c>
      <c r="BV82" s="106" t="s">
        <v>74</v>
      </c>
      <c r="BW82" s="106" t="s">
        <v>162</v>
      </c>
      <c r="BX82" s="106" t="s">
        <v>95</v>
      </c>
      <c r="CL82" s="106" t="s">
        <v>19</v>
      </c>
    </row>
    <row r="83" spans="1:91" s="7" customFormat="1" ht="16.5" customHeight="1">
      <c r="A83" s="99" t="s">
        <v>82</v>
      </c>
      <c r="B83" s="89"/>
      <c r="C83" s="90"/>
      <c r="D83" s="384" t="s">
        <v>163</v>
      </c>
      <c r="E83" s="384"/>
      <c r="F83" s="384"/>
      <c r="G83" s="384"/>
      <c r="H83" s="384"/>
      <c r="I83" s="91"/>
      <c r="J83" s="384" t="s">
        <v>164</v>
      </c>
      <c r="K83" s="384"/>
      <c r="L83" s="384"/>
      <c r="M83" s="384"/>
      <c r="N83" s="384"/>
      <c r="O83" s="384"/>
      <c r="P83" s="384"/>
      <c r="Q83" s="384"/>
      <c r="R83" s="384"/>
      <c r="S83" s="384"/>
      <c r="T83" s="384"/>
      <c r="U83" s="384"/>
      <c r="V83" s="384"/>
      <c r="W83" s="384"/>
      <c r="X83" s="384"/>
      <c r="Y83" s="384"/>
      <c r="Z83" s="384"/>
      <c r="AA83" s="384"/>
      <c r="AB83" s="384"/>
      <c r="AC83" s="384"/>
      <c r="AD83" s="384"/>
      <c r="AE83" s="384"/>
      <c r="AF83" s="384"/>
      <c r="AG83" s="377">
        <f>'S3 - stoupačka ozn. 3'!J30</f>
        <v>0</v>
      </c>
      <c r="AH83" s="378"/>
      <c r="AI83" s="378"/>
      <c r="AJ83" s="378"/>
      <c r="AK83" s="378"/>
      <c r="AL83" s="378"/>
      <c r="AM83" s="378"/>
      <c r="AN83" s="377">
        <f t="shared" si="0"/>
        <v>0</v>
      </c>
      <c r="AO83" s="378"/>
      <c r="AP83" s="378"/>
      <c r="AQ83" s="92" t="s">
        <v>78</v>
      </c>
      <c r="AR83" s="93"/>
      <c r="AS83" s="94">
        <v>0</v>
      </c>
      <c r="AT83" s="95">
        <f t="shared" si="1"/>
        <v>0</v>
      </c>
      <c r="AU83" s="96">
        <f>'S3 - stoupačka ozn. 3'!P88</f>
        <v>0</v>
      </c>
      <c r="AV83" s="95">
        <f>'S3 - stoupačka ozn. 3'!J33</f>
        <v>0</v>
      </c>
      <c r="AW83" s="95">
        <f>'S3 - stoupačka ozn. 3'!J34</f>
        <v>0</v>
      </c>
      <c r="AX83" s="95">
        <f>'S3 - stoupačka ozn. 3'!J35</f>
        <v>0</v>
      </c>
      <c r="AY83" s="95">
        <f>'S3 - stoupačka ozn. 3'!J36</f>
        <v>0</v>
      </c>
      <c r="AZ83" s="95">
        <f>'S3 - stoupačka ozn. 3'!F33</f>
        <v>0</v>
      </c>
      <c r="BA83" s="95">
        <f>'S3 - stoupačka ozn. 3'!F34</f>
        <v>0</v>
      </c>
      <c r="BB83" s="95">
        <f>'S3 - stoupačka ozn. 3'!F35</f>
        <v>0</v>
      </c>
      <c r="BC83" s="95">
        <f>'S3 - stoupačka ozn. 3'!F36</f>
        <v>0</v>
      </c>
      <c r="BD83" s="97">
        <f>'S3 - stoupačka ozn. 3'!F37</f>
        <v>0</v>
      </c>
      <c r="BT83" s="98" t="s">
        <v>79</v>
      </c>
      <c r="BV83" s="98" t="s">
        <v>74</v>
      </c>
      <c r="BW83" s="98" t="s">
        <v>165</v>
      </c>
      <c r="BX83" s="98" t="s">
        <v>5</v>
      </c>
      <c r="CL83" s="98" t="s">
        <v>19</v>
      </c>
      <c r="CM83" s="98" t="s">
        <v>81</v>
      </c>
    </row>
    <row r="84" spans="1:91" s="7" customFormat="1" ht="16.5" customHeight="1">
      <c r="A84" s="99" t="s">
        <v>82</v>
      </c>
      <c r="B84" s="89"/>
      <c r="C84" s="90"/>
      <c r="D84" s="384" t="s">
        <v>166</v>
      </c>
      <c r="E84" s="384"/>
      <c r="F84" s="384"/>
      <c r="G84" s="384"/>
      <c r="H84" s="384"/>
      <c r="I84" s="91"/>
      <c r="J84" s="384" t="s">
        <v>167</v>
      </c>
      <c r="K84" s="384"/>
      <c r="L84" s="384"/>
      <c r="M84" s="384"/>
      <c r="N84" s="384"/>
      <c r="O84" s="384"/>
      <c r="P84" s="384"/>
      <c r="Q84" s="384"/>
      <c r="R84" s="384"/>
      <c r="S84" s="384"/>
      <c r="T84" s="384"/>
      <c r="U84" s="384"/>
      <c r="V84" s="384"/>
      <c r="W84" s="384"/>
      <c r="X84" s="384"/>
      <c r="Y84" s="384"/>
      <c r="Z84" s="384"/>
      <c r="AA84" s="384"/>
      <c r="AB84" s="384"/>
      <c r="AC84" s="384"/>
      <c r="AD84" s="384"/>
      <c r="AE84" s="384"/>
      <c r="AF84" s="384"/>
      <c r="AG84" s="377">
        <f>'S4 - Vodovod 2.PP-2.NP'!J30</f>
        <v>0</v>
      </c>
      <c r="AH84" s="378"/>
      <c r="AI84" s="378"/>
      <c r="AJ84" s="378"/>
      <c r="AK84" s="378"/>
      <c r="AL84" s="378"/>
      <c r="AM84" s="378"/>
      <c r="AN84" s="377">
        <f t="shared" si="0"/>
        <v>0</v>
      </c>
      <c r="AO84" s="378"/>
      <c r="AP84" s="378"/>
      <c r="AQ84" s="92" t="s">
        <v>78</v>
      </c>
      <c r="AR84" s="93"/>
      <c r="AS84" s="94">
        <v>0</v>
      </c>
      <c r="AT84" s="95">
        <f t="shared" si="1"/>
        <v>0</v>
      </c>
      <c r="AU84" s="96">
        <f>'S4 - Vodovod 2.PP-2.NP'!P85</f>
        <v>0</v>
      </c>
      <c r="AV84" s="95">
        <f>'S4 - Vodovod 2.PP-2.NP'!J33</f>
        <v>0</v>
      </c>
      <c r="AW84" s="95">
        <f>'S4 - Vodovod 2.PP-2.NP'!J34</f>
        <v>0</v>
      </c>
      <c r="AX84" s="95">
        <f>'S4 - Vodovod 2.PP-2.NP'!J35</f>
        <v>0</v>
      </c>
      <c r="AY84" s="95">
        <f>'S4 - Vodovod 2.PP-2.NP'!J36</f>
        <v>0</v>
      </c>
      <c r="AZ84" s="95">
        <f>'S4 - Vodovod 2.PP-2.NP'!F33</f>
        <v>0</v>
      </c>
      <c r="BA84" s="95">
        <f>'S4 - Vodovod 2.PP-2.NP'!F34</f>
        <v>0</v>
      </c>
      <c r="BB84" s="95">
        <f>'S4 - Vodovod 2.PP-2.NP'!F35</f>
        <v>0</v>
      </c>
      <c r="BC84" s="95">
        <f>'S4 - Vodovod 2.PP-2.NP'!F36</f>
        <v>0</v>
      </c>
      <c r="BD84" s="97">
        <f>'S4 - Vodovod 2.PP-2.NP'!F37</f>
        <v>0</v>
      </c>
      <c r="BT84" s="98" t="s">
        <v>79</v>
      </c>
      <c r="BV84" s="98" t="s">
        <v>74</v>
      </c>
      <c r="BW84" s="98" t="s">
        <v>168</v>
      </c>
      <c r="BX84" s="98" t="s">
        <v>5</v>
      </c>
      <c r="CL84" s="98" t="s">
        <v>19</v>
      </c>
      <c r="CM84" s="98" t="s">
        <v>81</v>
      </c>
    </row>
    <row r="85" spans="1:91" s="7" customFormat="1" ht="16.5" customHeight="1">
      <c r="A85" s="99" t="s">
        <v>82</v>
      </c>
      <c r="B85" s="89"/>
      <c r="C85" s="90"/>
      <c r="D85" s="384" t="s">
        <v>169</v>
      </c>
      <c r="E85" s="384"/>
      <c r="F85" s="384"/>
      <c r="G85" s="384"/>
      <c r="H85" s="384"/>
      <c r="I85" s="91"/>
      <c r="J85" s="384" t="s">
        <v>170</v>
      </c>
      <c r="K85" s="384"/>
      <c r="L85" s="38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77">
        <f>'S5 - Vodovod 3.NP-8.NP'!J30</f>
        <v>0</v>
      </c>
      <c r="AH85" s="378"/>
      <c r="AI85" s="378"/>
      <c r="AJ85" s="378"/>
      <c r="AK85" s="378"/>
      <c r="AL85" s="378"/>
      <c r="AM85" s="378"/>
      <c r="AN85" s="377">
        <f t="shared" si="0"/>
        <v>0</v>
      </c>
      <c r="AO85" s="378"/>
      <c r="AP85" s="378"/>
      <c r="AQ85" s="92" t="s">
        <v>78</v>
      </c>
      <c r="AR85" s="93"/>
      <c r="AS85" s="94">
        <v>0</v>
      </c>
      <c r="AT85" s="95">
        <f t="shared" si="1"/>
        <v>0</v>
      </c>
      <c r="AU85" s="96">
        <f>'S5 - Vodovod 3.NP-8.NP'!P85</f>
        <v>0</v>
      </c>
      <c r="AV85" s="95">
        <f>'S5 - Vodovod 3.NP-8.NP'!J33</f>
        <v>0</v>
      </c>
      <c r="AW85" s="95">
        <f>'S5 - Vodovod 3.NP-8.NP'!J34</f>
        <v>0</v>
      </c>
      <c r="AX85" s="95">
        <f>'S5 - Vodovod 3.NP-8.NP'!J35</f>
        <v>0</v>
      </c>
      <c r="AY85" s="95">
        <f>'S5 - Vodovod 3.NP-8.NP'!J36</f>
        <v>0</v>
      </c>
      <c r="AZ85" s="95">
        <f>'S5 - Vodovod 3.NP-8.NP'!F33</f>
        <v>0</v>
      </c>
      <c r="BA85" s="95">
        <f>'S5 - Vodovod 3.NP-8.NP'!F34</f>
        <v>0</v>
      </c>
      <c r="BB85" s="95">
        <f>'S5 - Vodovod 3.NP-8.NP'!F35</f>
        <v>0</v>
      </c>
      <c r="BC85" s="95">
        <f>'S5 - Vodovod 3.NP-8.NP'!F36</f>
        <v>0</v>
      </c>
      <c r="BD85" s="97">
        <f>'S5 - Vodovod 3.NP-8.NP'!F37</f>
        <v>0</v>
      </c>
      <c r="BT85" s="98" t="s">
        <v>79</v>
      </c>
      <c r="BV85" s="98" t="s">
        <v>74</v>
      </c>
      <c r="BW85" s="98" t="s">
        <v>171</v>
      </c>
      <c r="BX85" s="98" t="s">
        <v>5</v>
      </c>
      <c r="CL85" s="98" t="s">
        <v>19</v>
      </c>
      <c r="CM85" s="98" t="s">
        <v>81</v>
      </c>
    </row>
    <row r="86" spans="1:91" s="7" customFormat="1" ht="16.5" customHeight="1">
      <c r="A86" s="99" t="s">
        <v>82</v>
      </c>
      <c r="B86" s="89"/>
      <c r="C86" s="90"/>
      <c r="D86" s="384" t="s">
        <v>172</v>
      </c>
      <c r="E86" s="384"/>
      <c r="F86" s="384"/>
      <c r="G86" s="384"/>
      <c r="H86" s="384"/>
      <c r="I86" s="91"/>
      <c r="J86" s="384" t="s">
        <v>173</v>
      </c>
      <c r="K86" s="384"/>
      <c r="L86" s="38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77">
        <f>'S6 - Kanalizace 2.PP-2.NP'!J30</f>
        <v>0</v>
      </c>
      <c r="AH86" s="378"/>
      <c r="AI86" s="378"/>
      <c r="AJ86" s="378"/>
      <c r="AK86" s="378"/>
      <c r="AL86" s="378"/>
      <c r="AM86" s="378"/>
      <c r="AN86" s="377">
        <f t="shared" si="0"/>
        <v>0</v>
      </c>
      <c r="AO86" s="378"/>
      <c r="AP86" s="378"/>
      <c r="AQ86" s="92" t="s">
        <v>78</v>
      </c>
      <c r="AR86" s="93"/>
      <c r="AS86" s="94">
        <v>0</v>
      </c>
      <c r="AT86" s="95">
        <f t="shared" si="1"/>
        <v>0</v>
      </c>
      <c r="AU86" s="96">
        <f>'S6 - Kanalizace 2.PP-2.NP'!P84</f>
        <v>0</v>
      </c>
      <c r="AV86" s="95">
        <f>'S6 - Kanalizace 2.PP-2.NP'!J33</f>
        <v>0</v>
      </c>
      <c r="AW86" s="95">
        <f>'S6 - Kanalizace 2.PP-2.NP'!J34</f>
        <v>0</v>
      </c>
      <c r="AX86" s="95">
        <f>'S6 - Kanalizace 2.PP-2.NP'!J35</f>
        <v>0</v>
      </c>
      <c r="AY86" s="95">
        <f>'S6 - Kanalizace 2.PP-2.NP'!J36</f>
        <v>0</v>
      </c>
      <c r="AZ86" s="95">
        <f>'S6 - Kanalizace 2.PP-2.NP'!F33</f>
        <v>0</v>
      </c>
      <c r="BA86" s="95">
        <f>'S6 - Kanalizace 2.PP-2.NP'!F34</f>
        <v>0</v>
      </c>
      <c r="BB86" s="95">
        <f>'S6 - Kanalizace 2.PP-2.NP'!F35</f>
        <v>0</v>
      </c>
      <c r="BC86" s="95">
        <f>'S6 - Kanalizace 2.PP-2.NP'!F36</f>
        <v>0</v>
      </c>
      <c r="BD86" s="97">
        <f>'S6 - Kanalizace 2.PP-2.NP'!F37</f>
        <v>0</v>
      </c>
      <c r="BT86" s="98" t="s">
        <v>79</v>
      </c>
      <c r="BV86" s="98" t="s">
        <v>74</v>
      </c>
      <c r="BW86" s="98" t="s">
        <v>174</v>
      </c>
      <c r="BX86" s="98" t="s">
        <v>5</v>
      </c>
      <c r="CL86" s="98" t="s">
        <v>19</v>
      </c>
      <c r="CM86" s="98" t="s">
        <v>81</v>
      </c>
    </row>
    <row r="87" spans="1:91" s="7" customFormat="1" ht="16.5" customHeight="1">
      <c r="A87" s="99" t="s">
        <v>82</v>
      </c>
      <c r="B87" s="89"/>
      <c r="C87" s="90"/>
      <c r="D87" s="384" t="s">
        <v>175</v>
      </c>
      <c r="E87" s="384"/>
      <c r="F87" s="384"/>
      <c r="G87" s="384"/>
      <c r="H87" s="384"/>
      <c r="I87" s="91"/>
      <c r="J87" s="384" t="s">
        <v>176</v>
      </c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77">
        <f>'S7 - Kanalizace 3.NP-8.NP'!J30</f>
        <v>0</v>
      </c>
      <c r="AH87" s="378"/>
      <c r="AI87" s="378"/>
      <c r="AJ87" s="378"/>
      <c r="AK87" s="378"/>
      <c r="AL87" s="378"/>
      <c r="AM87" s="378"/>
      <c r="AN87" s="377">
        <f t="shared" si="0"/>
        <v>0</v>
      </c>
      <c r="AO87" s="378"/>
      <c r="AP87" s="378"/>
      <c r="AQ87" s="92" t="s">
        <v>78</v>
      </c>
      <c r="AR87" s="93"/>
      <c r="AS87" s="94">
        <v>0</v>
      </c>
      <c r="AT87" s="95">
        <f t="shared" si="1"/>
        <v>0</v>
      </c>
      <c r="AU87" s="96">
        <f>'S7 - Kanalizace 3.NP-8.NP'!P84</f>
        <v>0</v>
      </c>
      <c r="AV87" s="95">
        <f>'S7 - Kanalizace 3.NP-8.NP'!J33</f>
        <v>0</v>
      </c>
      <c r="AW87" s="95">
        <f>'S7 - Kanalizace 3.NP-8.NP'!J34</f>
        <v>0</v>
      </c>
      <c r="AX87" s="95">
        <f>'S7 - Kanalizace 3.NP-8.NP'!J35</f>
        <v>0</v>
      </c>
      <c r="AY87" s="95">
        <f>'S7 - Kanalizace 3.NP-8.NP'!J36</f>
        <v>0</v>
      </c>
      <c r="AZ87" s="95">
        <f>'S7 - Kanalizace 3.NP-8.NP'!F33</f>
        <v>0</v>
      </c>
      <c r="BA87" s="95">
        <f>'S7 - Kanalizace 3.NP-8.NP'!F34</f>
        <v>0</v>
      </c>
      <c r="BB87" s="95">
        <f>'S7 - Kanalizace 3.NP-8.NP'!F35</f>
        <v>0</v>
      </c>
      <c r="BC87" s="95">
        <f>'S7 - Kanalizace 3.NP-8.NP'!F36</f>
        <v>0</v>
      </c>
      <c r="BD87" s="97">
        <f>'S7 - Kanalizace 3.NP-8.NP'!F37</f>
        <v>0</v>
      </c>
      <c r="BT87" s="98" t="s">
        <v>79</v>
      </c>
      <c r="BV87" s="98" t="s">
        <v>74</v>
      </c>
      <c r="BW87" s="98" t="s">
        <v>177</v>
      </c>
      <c r="BX87" s="98" t="s">
        <v>5</v>
      </c>
      <c r="CL87" s="98" t="s">
        <v>19</v>
      </c>
      <c r="CM87" s="98" t="s">
        <v>81</v>
      </c>
    </row>
    <row r="88" spans="1:91" s="7" customFormat="1" ht="16.5" customHeight="1">
      <c r="A88" s="99" t="s">
        <v>82</v>
      </c>
      <c r="B88" s="89"/>
      <c r="C88" s="90"/>
      <c r="D88" s="384" t="s">
        <v>178</v>
      </c>
      <c r="E88" s="384"/>
      <c r="F88" s="384"/>
      <c r="G88" s="384"/>
      <c r="H88" s="384"/>
      <c r="I88" s="91"/>
      <c r="J88" s="384" t="s">
        <v>179</v>
      </c>
      <c r="K88" s="384"/>
      <c r="L88" s="384"/>
      <c r="M88" s="384"/>
      <c r="N88" s="384"/>
      <c r="O88" s="384"/>
      <c r="P88" s="384"/>
      <c r="Q88" s="384"/>
      <c r="R88" s="384"/>
      <c r="S88" s="384"/>
      <c r="T88" s="384"/>
      <c r="U88" s="384"/>
      <c r="V88" s="384"/>
      <c r="W88" s="384"/>
      <c r="X88" s="384"/>
      <c r="Y88" s="384"/>
      <c r="Z88" s="384"/>
      <c r="AA88" s="384"/>
      <c r="AB88" s="384"/>
      <c r="AC88" s="384"/>
      <c r="AD88" s="384"/>
      <c r="AE88" s="384"/>
      <c r="AF88" s="384"/>
      <c r="AG88" s="377">
        <f>'VORN -  Vedlejší a ostatn...'!J30</f>
        <v>0</v>
      </c>
      <c r="AH88" s="378"/>
      <c r="AI88" s="378"/>
      <c r="AJ88" s="378"/>
      <c r="AK88" s="378"/>
      <c r="AL88" s="378"/>
      <c r="AM88" s="378"/>
      <c r="AN88" s="377">
        <f t="shared" si="0"/>
        <v>0</v>
      </c>
      <c r="AO88" s="378"/>
      <c r="AP88" s="378"/>
      <c r="AQ88" s="92" t="s">
        <v>78</v>
      </c>
      <c r="AR88" s="93"/>
      <c r="AS88" s="107">
        <v>0</v>
      </c>
      <c r="AT88" s="108">
        <f t="shared" si="1"/>
        <v>0</v>
      </c>
      <c r="AU88" s="109">
        <f>'VORN -  Vedlejší a ostatn...'!P84</f>
        <v>0</v>
      </c>
      <c r="AV88" s="108">
        <f>'VORN -  Vedlejší a ostatn...'!J33</f>
        <v>0</v>
      </c>
      <c r="AW88" s="108">
        <f>'VORN -  Vedlejší a ostatn...'!J34</f>
        <v>0</v>
      </c>
      <c r="AX88" s="108">
        <f>'VORN -  Vedlejší a ostatn...'!J35</f>
        <v>0</v>
      </c>
      <c r="AY88" s="108">
        <f>'VORN -  Vedlejší a ostatn...'!J36</f>
        <v>0</v>
      </c>
      <c r="AZ88" s="108">
        <f>'VORN -  Vedlejší a ostatn...'!F33</f>
        <v>0</v>
      </c>
      <c r="BA88" s="108">
        <f>'VORN -  Vedlejší a ostatn...'!F34</f>
        <v>0</v>
      </c>
      <c r="BB88" s="108">
        <f>'VORN -  Vedlejší a ostatn...'!F35</f>
        <v>0</v>
      </c>
      <c r="BC88" s="108">
        <f>'VORN -  Vedlejší a ostatn...'!F36</f>
        <v>0</v>
      </c>
      <c r="BD88" s="110">
        <f>'VORN -  Vedlejší a ostatn...'!F37</f>
        <v>0</v>
      </c>
      <c r="BT88" s="98" t="s">
        <v>79</v>
      </c>
      <c r="BV88" s="98" t="s">
        <v>74</v>
      </c>
      <c r="BW88" s="98" t="s">
        <v>180</v>
      </c>
      <c r="BX88" s="98" t="s">
        <v>5</v>
      </c>
      <c r="CL88" s="98" t="s">
        <v>19</v>
      </c>
      <c r="CM88" s="98" t="s">
        <v>81</v>
      </c>
    </row>
    <row r="89" spans="1:91" s="2" customFormat="1" ht="30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42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</row>
    <row r="90" spans="1:91" s="2" customFormat="1" ht="6.95" customHeight="1">
      <c r="A90" s="37"/>
      <c r="B90" s="50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42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</row>
  </sheetData>
  <sheetProtection algorithmName="SHA-512" hashValue="VC39JGxGrjmELfjhkGlr7YvAJxYj/0iFZObN2zOd/A/Pcdab8BYUy4VqPdg/Jf42SacM9dz9mbBcHLgCjQTX/w==" saltValue="zUHt9eVB1eAchaZwkat2pepRMNmq4XylSDa1OmnShxVFklQjobCtqKRS7Z4+QqqSrScRpsToxkO5aDtMQXdw0g==" spinCount="100000" sheet="1" objects="1" scenarios="1" formatColumns="0" formatRows="0"/>
  <mergeCells count="174">
    <mergeCell ref="D86:H86"/>
    <mergeCell ref="J86:AF86"/>
    <mergeCell ref="D87:H87"/>
    <mergeCell ref="J87:AF87"/>
    <mergeCell ref="D88:H88"/>
    <mergeCell ref="J88:AF88"/>
    <mergeCell ref="E81:I81"/>
    <mergeCell ref="K81:AF81"/>
    <mergeCell ref="E82:I82"/>
    <mergeCell ref="K82:AF82"/>
    <mergeCell ref="D83:H83"/>
    <mergeCell ref="J83:AF83"/>
    <mergeCell ref="D84:H84"/>
    <mergeCell ref="J84:AF84"/>
    <mergeCell ref="D85:H85"/>
    <mergeCell ref="J85:AF85"/>
    <mergeCell ref="K76:AF76"/>
    <mergeCell ref="E76:I76"/>
    <mergeCell ref="K77:AF77"/>
    <mergeCell ref="E77:I77"/>
    <mergeCell ref="K78:AF78"/>
    <mergeCell ref="E78:I78"/>
    <mergeCell ref="E79:I79"/>
    <mergeCell ref="K79:AF79"/>
    <mergeCell ref="E80:I80"/>
    <mergeCell ref="K80:AF80"/>
    <mergeCell ref="E71:I71"/>
    <mergeCell ref="K71:AF71"/>
    <mergeCell ref="K72:AF72"/>
    <mergeCell ref="E72:I72"/>
    <mergeCell ref="E73:I73"/>
    <mergeCell ref="K73:AF73"/>
    <mergeCell ref="K74:AF74"/>
    <mergeCell ref="E74:I74"/>
    <mergeCell ref="E75:I75"/>
    <mergeCell ref="K75:AF75"/>
    <mergeCell ref="K66:AF66"/>
    <mergeCell ref="E66:I66"/>
    <mergeCell ref="E67:I67"/>
    <mergeCell ref="K67:AF67"/>
    <mergeCell ref="E68:I68"/>
    <mergeCell ref="K68:AF68"/>
    <mergeCell ref="E69:I69"/>
    <mergeCell ref="K69:AF69"/>
    <mergeCell ref="E70:I70"/>
    <mergeCell ref="K70:AF70"/>
    <mergeCell ref="AN59:AP59"/>
    <mergeCell ref="AN60:AP60"/>
    <mergeCell ref="AG60:AM60"/>
    <mergeCell ref="AG54:AM54"/>
    <mergeCell ref="AN54:AP54"/>
    <mergeCell ref="K64:AF64"/>
    <mergeCell ref="E64:I64"/>
    <mergeCell ref="E65:I65"/>
    <mergeCell ref="K65:AF65"/>
    <mergeCell ref="AN88:AP88"/>
    <mergeCell ref="AG88:AM88"/>
    <mergeCell ref="L45:AO45"/>
    <mergeCell ref="I52:AF52"/>
    <mergeCell ref="C52:G52"/>
    <mergeCell ref="J55:AF55"/>
    <mergeCell ref="D55:H55"/>
    <mergeCell ref="K56:AF56"/>
    <mergeCell ref="E56:I56"/>
    <mergeCell ref="K57:AF57"/>
    <mergeCell ref="E57:I57"/>
    <mergeCell ref="K58:AF58"/>
    <mergeCell ref="E58:I58"/>
    <mergeCell ref="J59:AF59"/>
    <mergeCell ref="D59:H59"/>
    <mergeCell ref="K60:AF60"/>
    <mergeCell ref="E60:I60"/>
    <mergeCell ref="K61:AF61"/>
    <mergeCell ref="E61:I61"/>
    <mergeCell ref="E62:I62"/>
    <mergeCell ref="K62:AF62"/>
    <mergeCell ref="K63:AF63"/>
    <mergeCell ref="E63:I63"/>
    <mergeCell ref="AM47:AN47"/>
    <mergeCell ref="AN83:AP83"/>
    <mergeCell ref="AG83:AM83"/>
    <mergeCell ref="AN84:AP84"/>
    <mergeCell ref="AG84:AM84"/>
    <mergeCell ref="AG85:AM85"/>
    <mergeCell ref="AN85:AP85"/>
    <mergeCell ref="AN86:AP86"/>
    <mergeCell ref="AG86:AM86"/>
    <mergeCell ref="AN87:AP87"/>
    <mergeCell ref="AG87:AM87"/>
    <mergeCell ref="AG78:AM78"/>
    <mergeCell ref="AN78:AP78"/>
    <mergeCell ref="AN79:AP79"/>
    <mergeCell ref="AG79:AM79"/>
    <mergeCell ref="AN80:AP80"/>
    <mergeCell ref="AG80:AM80"/>
    <mergeCell ref="AN81:AP81"/>
    <mergeCell ref="AG81:AM81"/>
    <mergeCell ref="AN82:AP82"/>
    <mergeCell ref="AG82:AM82"/>
    <mergeCell ref="AG73:AM73"/>
    <mergeCell ref="AN73:AP73"/>
    <mergeCell ref="AG74:AM74"/>
    <mergeCell ref="AN74:AP74"/>
    <mergeCell ref="AG75:AM75"/>
    <mergeCell ref="AN75:AP75"/>
    <mergeCell ref="AN76:AP76"/>
    <mergeCell ref="AG76:AM76"/>
    <mergeCell ref="AG77:AM77"/>
    <mergeCell ref="AN77:AP77"/>
    <mergeCell ref="AN68:AP68"/>
    <mergeCell ref="AG68:AM68"/>
    <mergeCell ref="AN69:AP69"/>
    <mergeCell ref="AG69:AM69"/>
    <mergeCell ref="AG70:AM70"/>
    <mergeCell ref="AN70:AP70"/>
    <mergeCell ref="AG71:AM71"/>
    <mergeCell ref="AN71:AP71"/>
    <mergeCell ref="AG72:AM72"/>
    <mergeCell ref="AN72:AP72"/>
    <mergeCell ref="AG63:AM63"/>
    <mergeCell ref="AN63:AP63"/>
    <mergeCell ref="AG64:AM64"/>
    <mergeCell ref="AN64:AP64"/>
    <mergeCell ref="AN65:AP65"/>
    <mergeCell ref="AG65:AM65"/>
    <mergeCell ref="AN66:AP66"/>
    <mergeCell ref="AG66:AM66"/>
    <mergeCell ref="AG67:AM67"/>
    <mergeCell ref="AN67:AP67"/>
    <mergeCell ref="L33:P33"/>
    <mergeCell ref="AK33:AO33"/>
    <mergeCell ref="W33:AE33"/>
    <mergeCell ref="AK35:AO35"/>
    <mergeCell ref="X35:AB35"/>
    <mergeCell ref="AR2:BE2"/>
    <mergeCell ref="AN61:AP61"/>
    <mergeCell ref="AG61:AM61"/>
    <mergeCell ref="AN62:AP62"/>
    <mergeCell ref="AG62:AM62"/>
    <mergeCell ref="AM49:AP49"/>
    <mergeCell ref="AS49:AT51"/>
    <mergeCell ref="AM50:AP50"/>
    <mergeCell ref="AN52:AP52"/>
    <mergeCell ref="AG52:AM52"/>
    <mergeCell ref="AG55:AM55"/>
    <mergeCell ref="AN55:AP55"/>
    <mergeCell ref="AN56:AP56"/>
    <mergeCell ref="AG56:AM56"/>
    <mergeCell ref="AG57:AM57"/>
    <mergeCell ref="AN57:AP57"/>
    <mergeCell ref="AG58:AM58"/>
    <mergeCell ref="AN58:AP58"/>
    <mergeCell ref="AG59:AM59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56" location="'S1-1 - stoupačka 1 + 1 um...'!C2" display="/"/>
    <hyperlink ref="A57" location="'S1-2 - stoupačka 1 + 2 um...'!C2" display="/"/>
    <hyperlink ref="A58" location="'S1-3 - stoupačka 1 + 3 um...'!C2" display="/"/>
    <hyperlink ref="A60" location="'01 - 5.NP 507,505 '!C2" display="/"/>
    <hyperlink ref="A61" location="'02 - 5.NP 527,526,528'!C2" display="/"/>
    <hyperlink ref="A62" location="'03 - 4.NP 407,405'!C2" display="/"/>
    <hyperlink ref="A63" location="'04 - 3.NP 307,305'!C2" display="/"/>
    <hyperlink ref="A64" location="'05 - 3.NP 333'!C2" display="/"/>
    <hyperlink ref="A65" location="'07 - 2.NP 264,265'!C2" display="/"/>
    <hyperlink ref="A66" location="'08 - 2.NP 245,246'!C2" display="/"/>
    <hyperlink ref="A67" location="'09 - 2.NP 249,250'!C2" display="/"/>
    <hyperlink ref="A68" location="'10 - 2.NP 255,256'!C2" display="/"/>
    <hyperlink ref="A69" location="'11 - 2.NP 206,205'!C2" display="/"/>
    <hyperlink ref="A70" location="'12 - 2.NP 231'!C2" display="/"/>
    <hyperlink ref="A71" location="'13 - 2.NP 232'!C2" display="/"/>
    <hyperlink ref="A72" location="'14 - 2.NP 242'!C2" display="/"/>
    <hyperlink ref="A73" location="'15 - 2.NP 203,241'!C2" display="/"/>
    <hyperlink ref="A74" location="'16 - 2.NP   239,238'!C2" display="/"/>
    <hyperlink ref="A75" location="'17 - 2.NP 216'!C2" display="/"/>
    <hyperlink ref="A76" location="'18 - 1.NP 148,147,149,150'!C2" display="/"/>
    <hyperlink ref="A77" location="'19 - 1.NP 159,158,160'!C2" display="/"/>
    <hyperlink ref="A78" location="'20 - 1.NP 107,105'!C2" display="/"/>
    <hyperlink ref="A79" location="'21 - 1.NP 132'!C2" display="/"/>
    <hyperlink ref="A80" location="'22 - 1.NP 134,133'!C2" display="/"/>
    <hyperlink ref="A81" location="'23 - 1.PP 145,144,143'!C2" display="/"/>
    <hyperlink ref="A82" location="'24 - 1.PP 105,107'!C2" display="/"/>
    <hyperlink ref="A83" location="'S3 - stoupačka ozn. 3'!C2" display="/"/>
    <hyperlink ref="A84" location="'S4 - Vodovod 2.PP-2.NP'!C2" display="/"/>
    <hyperlink ref="A85" location="'S5 - Vodovod 3.NP-8.NP'!C2" display="/"/>
    <hyperlink ref="A86" location="'S6 - Kanalizace 2.PP-2.NP'!C2" display="/"/>
    <hyperlink ref="A87" location="'S7 - Kanalizace 3.NP-8.NP'!C2" display="/"/>
    <hyperlink ref="A88" location="'VORN -  Vedlejší a ostatn...'!C2" display="/"/>
  </hyperlink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113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1024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ROUND((SUM(BE100:BE232)),  2)</f>
        <v>0</v>
      </c>
      <c r="G35" s="37"/>
      <c r="H35" s="37"/>
      <c r="I35" s="127">
        <v>0.21</v>
      </c>
      <c r="J35" s="126">
        <f>ROUND(((SUM(BE100:BE232))*I35),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ROUND((SUM(BF100:BF232)),  2)</f>
        <v>0</v>
      </c>
      <c r="G36" s="37"/>
      <c r="H36" s="37"/>
      <c r="I36" s="127">
        <v>0.12</v>
      </c>
      <c r="J36" s="126">
        <f>ROUND(((SUM(BF100:BF232))*I36),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ROUND((SUM(BG100:BG232)),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ROUND((SUM(BH100:BH232)),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ROUND((SUM(BI100:BI232)),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07 - 2.NP 264,265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J176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J183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J186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J206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J223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07 - 2.NP 264,265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3.5962130999999999</v>
      </c>
      <c r="S100" s="75"/>
      <c r="T100" s="163">
        <f>T101+T151</f>
        <v>4.6920878000000004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1.9643045000000001</v>
      </c>
      <c r="S101" s="173"/>
      <c r="T101" s="175">
        <f>T102+T109+T117+T138+T148</f>
        <v>4.0522600000000004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1025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1026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1.7280645000000001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1027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51.234999999999999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1.0759350000000001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1028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1029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4.0000000000000002E-4</v>
      </c>
      <c r="S117" s="173"/>
      <c r="T117" s="175">
        <f>SUM(T118:T137)</f>
        <v>4.0522600000000004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10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4.0000000000000002E-4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1030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1031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1032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12.96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0.59616000000000002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1033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1034</v>
      </c>
      <c r="G128" s="200"/>
      <c r="H128" s="204">
        <v>9.84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1035</v>
      </c>
      <c r="G129" s="200"/>
      <c r="H129" s="204">
        <v>3.12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12.96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38.274999999999999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2.6027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1036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1037</v>
      </c>
      <c r="G133" s="200"/>
      <c r="H133" s="204">
        <v>32.799999999999997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1038</v>
      </c>
      <c r="G134" s="200"/>
      <c r="H134" s="204">
        <v>10.4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1039</v>
      </c>
      <c r="G135" s="200"/>
      <c r="H135" s="204">
        <v>-4.9249999999999998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38.274999999999999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1040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4.6920000000000002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1041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4.6920000000000002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1042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89.147999999999996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1043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1044</v>
      </c>
      <c r="G145" s="200"/>
      <c r="H145" s="204">
        <v>89.147999999999996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4.6920000000000002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1045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1.964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1046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P152+P160+P164+P176+P183+P186+P206+P223</f>
        <v>0</v>
      </c>
      <c r="Q151" s="173"/>
      <c r="R151" s="174">
        <f>R152+R160+R164+R176+R183+R186+R206+R223</f>
        <v>1.6319086</v>
      </c>
      <c r="S151" s="173"/>
      <c r="T151" s="175">
        <f>T152+T160+T164+T176+T183+T186+T206+T223</f>
        <v>0.63982779999999995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BK152+BK160+BK164+BK176+BK183+BK186+BK206+BK223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1047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1048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1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1049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560</v>
      </c>
      <c r="F156" s="183" t="s">
        <v>561</v>
      </c>
      <c r="G156" s="184" t="s">
        <v>249</v>
      </c>
      <c r="H156" s="185">
        <v>4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1050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563</v>
      </c>
      <c r="F157" s="183" t="s">
        <v>564</v>
      </c>
      <c r="G157" s="184" t="s">
        <v>249</v>
      </c>
      <c r="H157" s="185">
        <v>4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1051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566</v>
      </c>
      <c r="F158" s="183" t="s">
        <v>567</v>
      </c>
      <c r="G158" s="184" t="s">
        <v>249</v>
      </c>
      <c r="H158" s="185">
        <v>1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1052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1053</v>
      </c>
      <c r="F159" s="183" t="s">
        <v>739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1054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1055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1056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1057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SUM(P165:P175)</f>
        <v>0</v>
      </c>
      <c r="Q164" s="173"/>
      <c r="R164" s="174">
        <f>SUM(R165:R175)</f>
        <v>0.10755100000000001</v>
      </c>
      <c r="S164" s="173"/>
      <c r="T164" s="175">
        <f>SUM(T165:T175)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SUM(BK165:BK175)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3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3.6420000000000001E-2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1058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3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3.0000000000000003E-4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1059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7.34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9.1750000000000009E-3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1060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3" customFormat="1" ht="11.25">
      <c r="B171" s="199"/>
      <c r="C171" s="200"/>
      <c r="D171" s="201" t="s">
        <v>230</v>
      </c>
      <c r="E171" s="202" t="s">
        <v>19</v>
      </c>
      <c r="F171" s="203" t="s">
        <v>1061</v>
      </c>
      <c r="G171" s="200"/>
      <c r="H171" s="204">
        <v>7.34</v>
      </c>
      <c r="I171" s="205"/>
      <c r="J171" s="200"/>
      <c r="K171" s="200"/>
      <c r="L171" s="206"/>
      <c r="M171" s="207"/>
      <c r="N171" s="208"/>
      <c r="O171" s="208"/>
      <c r="P171" s="208"/>
      <c r="Q171" s="208"/>
      <c r="R171" s="208"/>
      <c r="S171" s="208"/>
      <c r="T171" s="209"/>
      <c r="AT171" s="210" t="s">
        <v>230</v>
      </c>
      <c r="AU171" s="210" t="s">
        <v>81</v>
      </c>
      <c r="AV171" s="13" t="s">
        <v>81</v>
      </c>
      <c r="AW171" s="13" t="s">
        <v>33</v>
      </c>
      <c r="AX171" s="13" t="s">
        <v>79</v>
      </c>
      <c r="AY171" s="210" t="s">
        <v>218</v>
      </c>
    </row>
    <row r="172" spans="1:65" s="2" customFormat="1" ht="24.2" customHeight="1">
      <c r="A172" s="37"/>
      <c r="B172" s="38"/>
      <c r="C172" s="222" t="s">
        <v>379</v>
      </c>
      <c r="D172" s="222" t="s">
        <v>380</v>
      </c>
      <c r="E172" s="223" t="s">
        <v>594</v>
      </c>
      <c r="F172" s="224" t="s">
        <v>595</v>
      </c>
      <c r="G172" s="225" t="s">
        <v>224</v>
      </c>
      <c r="H172" s="226">
        <v>7.7069999999999999</v>
      </c>
      <c r="I172" s="227"/>
      <c r="J172" s="228">
        <f>ROUND(I172*H172,2)</f>
        <v>0</v>
      </c>
      <c r="K172" s="224" t="s">
        <v>225</v>
      </c>
      <c r="L172" s="229"/>
      <c r="M172" s="230" t="s">
        <v>19</v>
      </c>
      <c r="N172" s="231" t="s">
        <v>43</v>
      </c>
      <c r="O172" s="67"/>
      <c r="P172" s="190">
        <f>O172*H172</f>
        <v>0</v>
      </c>
      <c r="Q172" s="190">
        <v>8.0000000000000002E-3</v>
      </c>
      <c r="R172" s="190">
        <f>Q172*H172</f>
        <v>6.1656000000000002E-2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383</v>
      </c>
      <c r="AT172" s="192" t="s">
        <v>380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1062</v>
      </c>
    </row>
    <row r="173" spans="1:65" s="13" customFormat="1" ht="11.25">
      <c r="B173" s="199"/>
      <c r="C173" s="200"/>
      <c r="D173" s="201" t="s">
        <v>230</v>
      </c>
      <c r="E173" s="200"/>
      <c r="F173" s="203" t="s">
        <v>1063</v>
      </c>
      <c r="G173" s="200"/>
      <c r="H173" s="204">
        <v>7.7069999999999999</v>
      </c>
      <c r="I173" s="205"/>
      <c r="J173" s="200"/>
      <c r="K173" s="200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230</v>
      </c>
      <c r="AU173" s="210" t="s">
        <v>81</v>
      </c>
      <c r="AV173" s="13" t="s">
        <v>81</v>
      </c>
      <c r="AW173" s="13" t="s">
        <v>4</v>
      </c>
      <c r="AX173" s="13" t="s">
        <v>79</v>
      </c>
      <c r="AY173" s="210" t="s">
        <v>218</v>
      </c>
    </row>
    <row r="174" spans="1:65" s="2" customFormat="1" ht="78" customHeight="1">
      <c r="A174" s="37"/>
      <c r="B174" s="38"/>
      <c r="C174" s="181" t="s">
        <v>386</v>
      </c>
      <c r="D174" s="181" t="s">
        <v>221</v>
      </c>
      <c r="E174" s="182" t="s">
        <v>598</v>
      </c>
      <c r="F174" s="183" t="s">
        <v>599</v>
      </c>
      <c r="G174" s="184" t="s">
        <v>282</v>
      </c>
      <c r="H174" s="185">
        <v>0.108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1064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601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12" customFormat="1" ht="22.9" customHeight="1">
      <c r="B176" s="165"/>
      <c r="C176" s="166"/>
      <c r="D176" s="167" t="s">
        <v>71</v>
      </c>
      <c r="E176" s="179" t="s">
        <v>602</v>
      </c>
      <c r="F176" s="179" t="s">
        <v>603</v>
      </c>
      <c r="G176" s="166"/>
      <c r="H176" s="166"/>
      <c r="I176" s="169"/>
      <c r="J176" s="180">
        <f>BK176</f>
        <v>0</v>
      </c>
      <c r="K176" s="166"/>
      <c r="L176" s="171"/>
      <c r="M176" s="172"/>
      <c r="N176" s="173"/>
      <c r="O176" s="173"/>
      <c r="P176" s="174">
        <f>SUM(P177:P182)</f>
        <v>0</v>
      </c>
      <c r="Q176" s="173"/>
      <c r="R176" s="174">
        <f>SUM(R177:R182)</f>
        <v>4.1399999999999999E-2</v>
      </c>
      <c r="S176" s="173"/>
      <c r="T176" s="175">
        <f>SUM(T177:T182)</f>
        <v>0</v>
      </c>
      <c r="AR176" s="176" t="s">
        <v>81</v>
      </c>
      <c r="AT176" s="177" t="s">
        <v>71</v>
      </c>
      <c r="AU176" s="177" t="s">
        <v>79</v>
      </c>
      <c r="AY176" s="176" t="s">
        <v>218</v>
      </c>
      <c r="BK176" s="178">
        <f>SUM(BK177:BK182)</f>
        <v>0</v>
      </c>
    </row>
    <row r="177" spans="1:65" s="2" customFormat="1" ht="37.9" customHeight="1">
      <c r="A177" s="37"/>
      <c r="B177" s="38"/>
      <c r="C177" s="181" t="s">
        <v>383</v>
      </c>
      <c r="D177" s="181" t="s">
        <v>221</v>
      </c>
      <c r="E177" s="182" t="s">
        <v>604</v>
      </c>
      <c r="F177" s="183" t="s">
        <v>605</v>
      </c>
      <c r="G177" s="184" t="s">
        <v>249</v>
      </c>
      <c r="H177" s="185">
        <v>3</v>
      </c>
      <c r="I177" s="186"/>
      <c r="J177" s="187">
        <f>ROUND(I177*H177,2)</f>
        <v>0</v>
      </c>
      <c r="K177" s="183" t="s">
        <v>225</v>
      </c>
      <c r="L177" s="42"/>
      <c r="M177" s="188" t="s">
        <v>19</v>
      </c>
      <c r="N177" s="189" t="s">
        <v>43</v>
      </c>
      <c r="O177" s="67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137</v>
      </c>
      <c r="AT177" s="192" t="s">
        <v>221</v>
      </c>
      <c r="AU177" s="192" t="s">
        <v>81</v>
      </c>
      <c r="AY177" s="20" t="s">
        <v>218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0" t="s">
        <v>79</v>
      </c>
      <c r="BK177" s="193">
        <f>ROUND(I177*H177,2)</f>
        <v>0</v>
      </c>
      <c r="BL177" s="20" t="s">
        <v>137</v>
      </c>
      <c r="BM177" s="192" t="s">
        <v>1065</v>
      </c>
    </row>
    <row r="178" spans="1:65" s="2" customFormat="1" ht="11.25">
      <c r="A178" s="37"/>
      <c r="B178" s="38"/>
      <c r="C178" s="39"/>
      <c r="D178" s="194" t="s">
        <v>228</v>
      </c>
      <c r="E178" s="39"/>
      <c r="F178" s="195" t="s">
        <v>607</v>
      </c>
      <c r="G178" s="39"/>
      <c r="H178" s="39"/>
      <c r="I178" s="196"/>
      <c r="J178" s="39"/>
      <c r="K178" s="39"/>
      <c r="L178" s="42"/>
      <c r="M178" s="197"/>
      <c r="N178" s="19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228</v>
      </c>
      <c r="AU178" s="20" t="s">
        <v>81</v>
      </c>
    </row>
    <row r="179" spans="1:65" s="2" customFormat="1" ht="24.2" customHeight="1">
      <c r="A179" s="37"/>
      <c r="B179" s="38"/>
      <c r="C179" s="222" t="s">
        <v>395</v>
      </c>
      <c r="D179" s="222" t="s">
        <v>380</v>
      </c>
      <c r="E179" s="223" t="s">
        <v>608</v>
      </c>
      <c r="F179" s="224" t="s">
        <v>609</v>
      </c>
      <c r="G179" s="225" t="s">
        <v>249</v>
      </c>
      <c r="H179" s="226">
        <v>2</v>
      </c>
      <c r="I179" s="227"/>
      <c r="J179" s="228">
        <f>ROUND(I179*H179,2)</f>
        <v>0</v>
      </c>
      <c r="K179" s="224" t="s">
        <v>19</v>
      </c>
      <c r="L179" s="229"/>
      <c r="M179" s="230" t="s">
        <v>19</v>
      </c>
      <c r="N179" s="231" t="s">
        <v>43</v>
      </c>
      <c r="O179" s="67"/>
      <c r="P179" s="190">
        <f>O179*H179</f>
        <v>0</v>
      </c>
      <c r="Q179" s="190">
        <v>1.38E-2</v>
      </c>
      <c r="R179" s="190">
        <f>Q179*H179</f>
        <v>2.76E-2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383</v>
      </c>
      <c r="AT179" s="192" t="s">
        <v>380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1066</v>
      </c>
    </row>
    <row r="180" spans="1:65" s="2" customFormat="1" ht="24.2" customHeight="1">
      <c r="A180" s="37"/>
      <c r="B180" s="38"/>
      <c r="C180" s="222" t="s">
        <v>402</v>
      </c>
      <c r="D180" s="222" t="s">
        <v>380</v>
      </c>
      <c r="E180" s="223" t="s">
        <v>756</v>
      </c>
      <c r="F180" s="224" t="s">
        <v>757</v>
      </c>
      <c r="G180" s="225" t="s">
        <v>249</v>
      </c>
      <c r="H180" s="226">
        <v>1</v>
      </c>
      <c r="I180" s="227"/>
      <c r="J180" s="228">
        <f>ROUND(I180*H180,2)</f>
        <v>0</v>
      </c>
      <c r="K180" s="224" t="s">
        <v>19</v>
      </c>
      <c r="L180" s="229"/>
      <c r="M180" s="230" t="s">
        <v>19</v>
      </c>
      <c r="N180" s="231" t="s">
        <v>43</v>
      </c>
      <c r="O180" s="67"/>
      <c r="P180" s="190">
        <f>O180*H180</f>
        <v>0</v>
      </c>
      <c r="Q180" s="190">
        <v>1.38E-2</v>
      </c>
      <c r="R180" s="190">
        <f>Q180*H180</f>
        <v>1.38E-2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383</v>
      </c>
      <c r="AT180" s="192" t="s">
        <v>380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1067</v>
      </c>
    </row>
    <row r="181" spans="1:65" s="2" customFormat="1" ht="55.5" customHeight="1">
      <c r="A181" s="37"/>
      <c r="B181" s="38"/>
      <c r="C181" s="181" t="s">
        <v>407</v>
      </c>
      <c r="D181" s="181" t="s">
        <v>221</v>
      </c>
      <c r="E181" s="182" t="s">
        <v>611</v>
      </c>
      <c r="F181" s="183" t="s">
        <v>612</v>
      </c>
      <c r="G181" s="184" t="s">
        <v>282</v>
      </c>
      <c r="H181" s="185">
        <v>4.1000000000000002E-2</v>
      </c>
      <c r="I181" s="186"/>
      <c r="J181" s="187">
        <f>ROUND(I181*H181,2)</f>
        <v>0</v>
      </c>
      <c r="K181" s="183" t="s">
        <v>225</v>
      </c>
      <c r="L181" s="42"/>
      <c r="M181" s="188" t="s">
        <v>19</v>
      </c>
      <c r="N181" s="189" t="s">
        <v>43</v>
      </c>
      <c r="O181" s="67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137</v>
      </c>
      <c r="AT181" s="192" t="s">
        <v>221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1068</v>
      </c>
    </row>
    <row r="182" spans="1:65" s="2" customFormat="1" ht="11.25">
      <c r="A182" s="37"/>
      <c r="B182" s="38"/>
      <c r="C182" s="39"/>
      <c r="D182" s="194" t="s">
        <v>228</v>
      </c>
      <c r="E182" s="39"/>
      <c r="F182" s="195" t="s">
        <v>614</v>
      </c>
      <c r="G182" s="39"/>
      <c r="H182" s="39"/>
      <c r="I182" s="196"/>
      <c r="J182" s="39"/>
      <c r="K182" s="39"/>
      <c r="L182" s="42"/>
      <c r="M182" s="197"/>
      <c r="N182" s="198"/>
      <c r="O182" s="67"/>
      <c r="P182" s="67"/>
      <c r="Q182" s="67"/>
      <c r="R182" s="67"/>
      <c r="S182" s="67"/>
      <c r="T182" s="68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20" t="s">
        <v>228</v>
      </c>
      <c r="AU182" s="20" t="s">
        <v>81</v>
      </c>
    </row>
    <row r="183" spans="1:65" s="12" customFormat="1" ht="22.9" customHeight="1">
      <c r="B183" s="165"/>
      <c r="C183" s="166"/>
      <c r="D183" s="167" t="s">
        <v>71</v>
      </c>
      <c r="E183" s="179" t="s">
        <v>615</v>
      </c>
      <c r="F183" s="179" t="s">
        <v>616</v>
      </c>
      <c r="G183" s="166"/>
      <c r="H183" s="166"/>
      <c r="I183" s="169"/>
      <c r="J183" s="180">
        <f>BK183</f>
        <v>0</v>
      </c>
      <c r="K183" s="166"/>
      <c r="L183" s="171"/>
      <c r="M183" s="172"/>
      <c r="N183" s="173"/>
      <c r="O183" s="173"/>
      <c r="P183" s="174">
        <f>SUM(P184:P185)</f>
        <v>0</v>
      </c>
      <c r="Q183" s="173"/>
      <c r="R183" s="174">
        <f>SUM(R184:R185)</f>
        <v>0</v>
      </c>
      <c r="S183" s="173"/>
      <c r="T183" s="175">
        <f>SUM(T184:T185)</f>
        <v>2.9360000000000001E-2</v>
      </c>
      <c r="AR183" s="176" t="s">
        <v>81</v>
      </c>
      <c r="AT183" s="177" t="s">
        <v>71</v>
      </c>
      <c r="AU183" s="177" t="s">
        <v>79</v>
      </c>
      <c r="AY183" s="176" t="s">
        <v>218</v>
      </c>
      <c r="BK183" s="178">
        <f>SUM(BK184:BK185)</f>
        <v>0</v>
      </c>
    </row>
    <row r="184" spans="1:65" s="2" customFormat="1" ht="16.5" customHeight="1">
      <c r="A184" s="37"/>
      <c r="B184" s="38"/>
      <c r="C184" s="181" t="s">
        <v>414</v>
      </c>
      <c r="D184" s="181" t="s">
        <v>221</v>
      </c>
      <c r="E184" s="182" t="s">
        <v>617</v>
      </c>
      <c r="F184" s="183" t="s">
        <v>618</v>
      </c>
      <c r="G184" s="184" t="s">
        <v>224</v>
      </c>
      <c r="H184" s="185">
        <v>7.34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0</v>
      </c>
      <c r="R184" s="190">
        <f>Q184*H184</f>
        <v>0</v>
      </c>
      <c r="S184" s="190">
        <v>4.0000000000000001E-3</v>
      </c>
      <c r="T184" s="191">
        <f>S184*H184</f>
        <v>2.9360000000000001E-2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1069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620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12" customFormat="1" ht="22.9" customHeight="1">
      <c r="B186" s="165"/>
      <c r="C186" s="166"/>
      <c r="D186" s="167" t="s">
        <v>71</v>
      </c>
      <c r="E186" s="179" t="s">
        <v>621</v>
      </c>
      <c r="F186" s="179" t="s">
        <v>622</v>
      </c>
      <c r="G186" s="166"/>
      <c r="H186" s="166"/>
      <c r="I186" s="169"/>
      <c r="J186" s="180">
        <f>BK186</f>
        <v>0</v>
      </c>
      <c r="K186" s="166"/>
      <c r="L186" s="171"/>
      <c r="M186" s="172"/>
      <c r="N186" s="173"/>
      <c r="O186" s="173"/>
      <c r="P186" s="174">
        <f>SUM(P187:P205)</f>
        <v>0</v>
      </c>
      <c r="Q186" s="173"/>
      <c r="R186" s="174">
        <f>SUM(R187:R205)</f>
        <v>0.2853792</v>
      </c>
      <c r="S186" s="173"/>
      <c r="T186" s="175">
        <f>SUM(T187:T205)</f>
        <v>0.61046779999999989</v>
      </c>
      <c r="AR186" s="176" t="s">
        <v>81</v>
      </c>
      <c r="AT186" s="177" t="s">
        <v>71</v>
      </c>
      <c r="AU186" s="177" t="s">
        <v>79</v>
      </c>
      <c r="AY186" s="176" t="s">
        <v>218</v>
      </c>
      <c r="BK186" s="178">
        <f>SUM(BK187:BK205)</f>
        <v>0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623</v>
      </c>
      <c r="F187" s="183" t="s">
        <v>624</v>
      </c>
      <c r="G187" s="184" t="s">
        <v>224</v>
      </c>
      <c r="H187" s="185">
        <v>7.34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1070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626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24.2" customHeight="1">
      <c r="A189" s="37"/>
      <c r="B189" s="38"/>
      <c r="C189" s="181" t="s">
        <v>632</v>
      </c>
      <c r="D189" s="181" t="s">
        <v>221</v>
      </c>
      <c r="E189" s="182" t="s">
        <v>628</v>
      </c>
      <c r="F189" s="183" t="s">
        <v>629</v>
      </c>
      <c r="G189" s="184" t="s">
        <v>224</v>
      </c>
      <c r="H189" s="185">
        <v>7.34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2.9999999999999997E-4</v>
      </c>
      <c r="R189" s="190">
        <f>Q189*H189</f>
        <v>2.202E-3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1071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631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3" customHeight="1">
      <c r="A191" s="37"/>
      <c r="B191" s="38"/>
      <c r="C191" s="181" t="s">
        <v>637</v>
      </c>
      <c r="D191" s="181" t="s">
        <v>221</v>
      </c>
      <c r="E191" s="182" t="s">
        <v>633</v>
      </c>
      <c r="F191" s="183" t="s">
        <v>634</v>
      </c>
      <c r="G191" s="184" t="s">
        <v>224</v>
      </c>
      <c r="H191" s="185">
        <v>7.34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1072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636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37.9" customHeight="1">
      <c r="A193" s="37"/>
      <c r="B193" s="38"/>
      <c r="C193" s="181" t="s">
        <v>642</v>
      </c>
      <c r="D193" s="181" t="s">
        <v>221</v>
      </c>
      <c r="E193" s="182" t="s">
        <v>638</v>
      </c>
      <c r="F193" s="183" t="s">
        <v>639</v>
      </c>
      <c r="G193" s="184" t="s">
        <v>224</v>
      </c>
      <c r="H193" s="185">
        <v>7.34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7.4999999999999997E-3</v>
      </c>
      <c r="R193" s="190">
        <f>Q193*H193</f>
        <v>5.5049999999999995E-2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1073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641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24.2" customHeight="1">
      <c r="A195" s="37"/>
      <c r="B195" s="38"/>
      <c r="C195" s="181" t="s">
        <v>647</v>
      </c>
      <c r="D195" s="181" t="s">
        <v>221</v>
      </c>
      <c r="E195" s="182" t="s">
        <v>643</v>
      </c>
      <c r="F195" s="183" t="s">
        <v>644</v>
      </c>
      <c r="G195" s="184" t="s">
        <v>224</v>
      </c>
      <c r="H195" s="185">
        <v>7.34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0</v>
      </c>
      <c r="R195" s="190">
        <f>Q195*H195</f>
        <v>0</v>
      </c>
      <c r="S195" s="190">
        <v>8.3169999999999994E-2</v>
      </c>
      <c r="T195" s="191">
        <f>S195*H195</f>
        <v>0.61046779999999989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1074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646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44.25" customHeight="1">
      <c r="A197" s="37"/>
      <c r="B197" s="38"/>
      <c r="C197" s="181" t="s">
        <v>653</v>
      </c>
      <c r="D197" s="181" t="s">
        <v>221</v>
      </c>
      <c r="E197" s="182" t="s">
        <v>648</v>
      </c>
      <c r="F197" s="183" t="s">
        <v>649</v>
      </c>
      <c r="G197" s="184" t="s">
        <v>224</v>
      </c>
      <c r="H197" s="185">
        <v>7.34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5.3800000000000002E-3</v>
      </c>
      <c r="R197" s="190">
        <f>Q197*H197</f>
        <v>3.9489200000000002E-2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1075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651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13" customFormat="1" ht="11.25">
      <c r="B199" s="199"/>
      <c r="C199" s="200"/>
      <c r="D199" s="201" t="s">
        <v>230</v>
      </c>
      <c r="E199" s="202" t="s">
        <v>19</v>
      </c>
      <c r="F199" s="203" t="s">
        <v>1061</v>
      </c>
      <c r="G199" s="200"/>
      <c r="H199" s="204">
        <v>7.34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33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222" t="s">
        <v>658</v>
      </c>
      <c r="D200" s="222" t="s">
        <v>380</v>
      </c>
      <c r="E200" s="223" t="s">
        <v>654</v>
      </c>
      <c r="F200" s="224" t="s">
        <v>655</v>
      </c>
      <c r="G200" s="225" t="s">
        <v>224</v>
      </c>
      <c r="H200" s="226">
        <v>8.0739999999999998</v>
      </c>
      <c r="I200" s="227"/>
      <c r="J200" s="228">
        <f>ROUND(I200*H200,2)</f>
        <v>0</v>
      </c>
      <c r="K200" s="224" t="s">
        <v>225</v>
      </c>
      <c r="L200" s="229"/>
      <c r="M200" s="230" t="s">
        <v>19</v>
      </c>
      <c r="N200" s="231" t="s">
        <v>43</v>
      </c>
      <c r="O200" s="67"/>
      <c r="P200" s="190">
        <f>O200*H200</f>
        <v>0</v>
      </c>
      <c r="Q200" s="190">
        <v>2.1999999999999999E-2</v>
      </c>
      <c r="R200" s="190">
        <f>Q200*H200</f>
        <v>0.17762799999999998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383</v>
      </c>
      <c r="AT200" s="192" t="s">
        <v>380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1076</v>
      </c>
    </row>
    <row r="201" spans="1:65" s="13" customFormat="1" ht="11.25">
      <c r="B201" s="199"/>
      <c r="C201" s="200"/>
      <c r="D201" s="201" t="s">
        <v>230</v>
      </c>
      <c r="E201" s="200"/>
      <c r="F201" s="203" t="s">
        <v>1077</v>
      </c>
      <c r="G201" s="200"/>
      <c r="H201" s="204">
        <v>8.0739999999999998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230</v>
      </c>
      <c r="AU201" s="210" t="s">
        <v>81</v>
      </c>
      <c r="AV201" s="13" t="s">
        <v>81</v>
      </c>
      <c r="AW201" s="13" t="s">
        <v>4</v>
      </c>
      <c r="AX201" s="13" t="s">
        <v>79</v>
      </c>
      <c r="AY201" s="210" t="s">
        <v>218</v>
      </c>
    </row>
    <row r="202" spans="1:65" s="2" customFormat="1" ht="24.2" customHeight="1">
      <c r="A202" s="37"/>
      <c r="B202" s="38"/>
      <c r="C202" s="181" t="s">
        <v>663</v>
      </c>
      <c r="D202" s="181" t="s">
        <v>221</v>
      </c>
      <c r="E202" s="182" t="s">
        <v>659</v>
      </c>
      <c r="F202" s="183" t="s">
        <v>660</v>
      </c>
      <c r="G202" s="184" t="s">
        <v>224</v>
      </c>
      <c r="H202" s="185">
        <v>7.34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1.5E-3</v>
      </c>
      <c r="R202" s="190">
        <f>Q202*H202</f>
        <v>1.1010000000000001E-2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1078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662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2" customFormat="1" ht="55.5" customHeight="1">
      <c r="A204" s="37"/>
      <c r="B204" s="38"/>
      <c r="C204" s="181" t="s">
        <v>668</v>
      </c>
      <c r="D204" s="181" t="s">
        <v>221</v>
      </c>
      <c r="E204" s="182" t="s">
        <v>664</v>
      </c>
      <c r="F204" s="183" t="s">
        <v>665</v>
      </c>
      <c r="G204" s="184" t="s">
        <v>282</v>
      </c>
      <c r="H204" s="185">
        <v>0.28499999999999998</v>
      </c>
      <c r="I204" s="186"/>
      <c r="J204" s="187">
        <f>ROUND(I204*H204,2)</f>
        <v>0</v>
      </c>
      <c r="K204" s="183" t="s">
        <v>225</v>
      </c>
      <c r="L204" s="42"/>
      <c r="M204" s="188" t="s">
        <v>19</v>
      </c>
      <c r="N204" s="189" t="s">
        <v>43</v>
      </c>
      <c r="O204" s="67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137</v>
      </c>
      <c r="AT204" s="192" t="s">
        <v>221</v>
      </c>
      <c r="AU204" s="192" t="s">
        <v>81</v>
      </c>
      <c r="AY204" s="20" t="s">
        <v>218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0" t="s">
        <v>79</v>
      </c>
      <c r="BK204" s="193">
        <f>ROUND(I204*H204,2)</f>
        <v>0</v>
      </c>
      <c r="BL204" s="20" t="s">
        <v>137</v>
      </c>
      <c r="BM204" s="192" t="s">
        <v>1079</v>
      </c>
    </row>
    <row r="205" spans="1:65" s="2" customFormat="1" ht="11.25">
      <c r="A205" s="37"/>
      <c r="B205" s="38"/>
      <c r="C205" s="39"/>
      <c r="D205" s="194" t="s">
        <v>228</v>
      </c>
      <c r="E205" s="39"/>
      <c r="F205" s="195" t="s">
        <v>667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228</v>
      </c>
      <c r="AU205" s="20" t="s">
        <v>81</v>
      </c>
    </row>
    <row r="206" spans="1:65" s="12" customFormat="1" ht="22.9" customHeight="1">
      <c r="B206" s="165"/>
      <c r="C206" s="166"/>
      <c r="D206" s="167" t="s">
        <v>71</v>
      </c>
      <c r="E206" s="179" t="s">
        <v>367</v>
      </c>
      <c r="F206" s="179" t="s">
        <v>368</v>
      </c>
      <c r="G206" s="166"/>
      <c r="H206" s="166"/>
      <c r="I206" s="169"/>
      <c r="J206" s="180">
        <f>BK206</f>
        <v>0</v>
      </c>
      <c r="K206" s="166"/>
      <c r="L206" s="171"/>
      <c r="M206" s="172"/>
      <c r="N206" s="173"/>
      <c r="O206" s="173"/>
      <c r="P206" s="174">
        <f>SUM(P207:P222)</f>
        <v>0</v>
      </c>
      <c r="Q206" s="173"/>
      <c r="R206" s="174">
        <f>SUM(R207:R222)</f>
        <v>1.1958488</v>
      </c>
      <c r="S206" s="173"/>
      <c r="T206" s="175">
        <f>SUM(T207:T222)</f>
        <v>0</v>
      </c>
      <c r="AR206" s="176" t="s">
        <v>81</v>
      </c>
      <c r="AT206" s="177" t="s">
        <v>71</v>
      </c>
      <c r="AU206" s="177" t="s">
        <v>79</v>
      </c>
      <c r="AY206" s="176" t="s">
        <v>218</v>
      </c>
      <c r="BK206" s="178">
        <f>SUM(BK207:BK222)</f>
        <v>0</v>
      </c>
    </row>
    <row r="207" spans="1:65" s="2" customFormat="1" ht="24.2" customHeight="1">
      <c r="A207" s="37"/>
      <c r="B207" s="38"/>
      <c r="C207" s="181" t="s">
        <v>670</v>
      </c>
      <c r="D207" s="181" t="s">
        <v>221</v>
      </c>
      <c r="E207" s="182" t="s">
        <v>370</v>
      </c>
      <c r="F207" s="183" t="s">
        <v>371</v>
      </c>
      <c r="G207" s="184" t="s">
        <v>224</v>
      </c>
      <c r="H207" s="185">
        <v>51.234999999999999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2.9999999999999997E-4</v>
      </c>
      <c r="R207" s="190">
        <f>Q207*H207</f>
        <v>1.5370499999999999E-2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1080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373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2" customFormat="1" ht="37.9" customHeight="1">
      <c r="A209" s="37"/>
      <c r="B209" s="38"/>
      <c r="C209" s="181" t="s">
        <v>674</v>
      </c>
      <c r="D209" s="181" t="s">
        <v>221</v>
      </c>
      <c r="E209" s="182" t="s">
        <v>375</v>
      </c>
      <c r="F209" s="183" t="s">
        <v>376</v>
      </c>
      <c r="G209" s="184" t="s">
        <v>224</v>
      </c>
      <c r="H209" s="185">
        <v>51.234999999999999</v>
      </c>
      <c r="I209" s="186"/>
      <c r="J209" s="187">
        <f>ROUND(I209*H209,2)</f>
        <v>0</v>
      </c>
      <c r="K209" s="183" t="s">
        <v>225</v>
      </c>
      <c r="L209" s="42"/>
      <c r="M209" s="188" t="s">
        <v>19</v>
      </c>
      <c r="N209" s="189" t="s">
        <v>43</v>
      </c>
      <c r="O209" s="67"/>
      <c r="P209" s="190">
        <f>O209*H209</f>
        <v>0</v>
      </c>
      <c r="Q209" s="190">
        <v>5.3800000000000002E-3</v>
      </c>
      <c r="R209" s="190">
        <f>Q209*H209</f>
        <v>0.27564430000000001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137</v>
      </c>
      <c r="AT209" s="192" t="s">
        <v>221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1081</v>
      </c>
    </row>
    <row r="210" spans="1:65" s="2" customFormat="1" ht="11.25">
      <c r="A210" s="37"/>
      <c r="B210" s="38"/>
      <c r="C210" s="39"/>
      <c r="D210" s="194" t="s">
        <v>228</v>
      </c>
      <c r="E210" s="39"/>
      <c r="F210" s="195" t="s">
        <v>378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228</v>
      </c>
      <c r="AU210" s="20" t="s">
        <v>81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1082</v>
      </c>
      <c r="G211" s="200"/>
      <c r="H211" s="204">
        <v>42.64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3" customFormat="1" ht="11.25">
      <c r="B212" s="199"/>
      <c r="C212" s="200"/>
      <c r="D212" s="201" t="s">
        <v>230</v>
      </c>
      <c r="E212" s="202" t="s">
        <v>19</v>
      </c>
      <c r="F212" s="203" t="s">
        <v>1083</v>
      </c>
      <c r="G212" s="200"/>
      <c r="H212" s="204">
        <v>13.52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230</v>
      </c>
      <c r="AU212" s="210" t="s">
        <v>81</v>
      </c>
      <c r="AV212" s="13" t="s">
        <v>81</v>
      </c>
      <c r="AW212" s="13" t="s">
        <v>33</v>
      </c>
      <c r="AX212" s="13" t="s">
        <v>72</v>
      </c>
      <c r="AY212" s="210" t="s">
        <v>218</v>
      </c>
    </row>
    <row r="213" spans="1:65" s="13" customFormat="1" ht="11.25">
      <c r="B213" s="199"/>
      <c r="C213" s="200"/>
      <c r="D213" s="201" t="s">
        <v>230</v>
      </c>
      <c r="E213" s="202" t="s">
        <v>19</v>
      </c>
      <c r="F213" s="203" t="s">
        <v>1039</v>
      </c>
      <c r="G213" s="200"/>
      <c r="H213" s="204">
        <v>-4.9249999999999998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230</v>
      </c>
      <c r="AU213" s="210" t="s">
        <v>81</v>
      </c>
      <c r="AV213" s="13" t="s">
        <v>81</v>
      </c>
      <c r="AW213" s="13" t="s">
        <v>33</v>
      </c>
      <c r="AX213" s="13" t="s">
        <v>72</v>
      </c>
      <c r="AY213" s="210" t="s">
        <v>218</v>
      </c>
    </row>
    <row r="214" spans="1:65" s="14" customFormat="1" ht="11.25">
      <c r="B214" s="211"/>
      <c r="C214" s="212"/>
      <c r="D214" s="201" t="s">
        <v>230</v>
      </c>
      <c r="E214" s="213" t="s">
        <v>19</v>
      </c>
      <c r="F214" s="214" t="s">
        <v>246</v>
      </c>
      <c r="G214" s="212"/>
      <c r="H214" s="215">
        <v>51.234999999999999</v>
      </c>
      <c r="I214" s="216"/>
      <c r="J214" s="212"/>
      <c r="K214" s="212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230</v>
      </c>
      <c r="AU214" s="221" t="s">
        <v>81</v>
      </c>
      <c r="AV214" s="14" t="s">
        <v>226</v>
      </c>
      <c r="AW214" s="14" t="s">
        <v>33</v>
      </c>
      <c r="AX214" s="14" t="s">
        <v>79</v>
      </c>
      <c r="AY214" s="221" t="s">
        <v>218</v>
      </c>
    </row>
    <row r="215" spans="1:65" s="2" customFormat="1" ht="24.2" customHeight="1">
      <c r="A215" s="37"/>
      <c r="B215" s="38"/>
      <c r="C215" s="222" t="s">
        <v>677</v>
      </c>
      <c r="D215" s="222" t="s">
        <v>380</v>
      </c>
      <c r="E215" s="223" t="s">
        <v>381</v>
      </c>
      <c r="F215" s="224" t="s">
        <v>382</v>
      </c>
      <c r="G215" s="225" t="s">
        <v>224</v>
      </c>
      <c r="H215" s="226">
        <v>56.359000000000002</v>
      </c>
      <c r="I215" s="227"/>
      <c r="J215" s="228">
        <f>ROUND(I215*H215,2)</f>
        <v>0</v>
      </c>
      <c r="K215" s="224" t="s">
        <v>225</v>
      </c>
      <c r="L215" s="229"/>
      <c r="M215" s="230" t="s">
        <v>19</v>
      </c>
      <c r="N215" s="231" t="s">
        <v>43</v>
      </c>
      <c r="O215" s="67"/>
      <c r="P215" s="190">
        <f>O215*H215</f>
        <v>0</v>
      </c>
      <c r="Q215" s="190">
        <v>1.6E-2</v>
      </c>
      <c r="R215" s="190">
        <f>Q215*H215</f>
        <v>0.9017440000000001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383</v>
      </c>
      <c r="AT215" s="192" t="s">
        <v>380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1084</v>
      </c>
    </row>
    <row r="216" spans="1:65" s="13" customFormat="1" ht="11.25">
      <c r="B216" s="199"/>
      <c r="C216" s="200"/>
      <c r="D216" s="201" t="s">
        <v>230</v>
      </c>
      <c r="E216" s="200"/>
      <c r="F216" s="203" t="s">
        <v>1085</v>
      </c>
      <c r="G216" s="200"/>
      <c r="H216" s="204">
        <v>56.359000000000002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4</v>
      </c>
      <c r="AX216" s="13" t="s">
        <v>79</v>
      </c>
      <c r="AY216" s="210" t="s">
        <v>218</v>
      </c>
    </row>
    <row r="217" spans="1:65" s="2" customFormat="1" ht="33" customHeight="1">
      <c r="A217" s="37"/>
      <c r="B217" s="38"/>
      <c r="C217" s="181" t="s">
        <v>679</v>
      </c>
      <c r="D217" s="181" t="s">
        <v>221</v>
      </c>
      <c r="E217" s="182" t="s">
        <v>387</v>
      </c>
      <c r="F217" s="183" t="s">
        <v>388</v>
      </c>
      <c r="G217" s="184" t="s">
        <v>234</v>
      </c>
      <c r="H217" s="185">
        <v>6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2.0000000000000001E-4</v>
      </c>
      <c r="R217" s="190">
        <f>Q217*H217</f>
        <v>1.2000000000000001E-3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1086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390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2" customFormat="1" ht="16.5" customHeight="1">
      <c r="A219" s="37"/>
      <c r="B219" s="38"/>
      <c r="C219" s="222" t="s">
        <v>681</v>
      </c>
      <c r="D219" s="222" t="s">
        <v>380</v>
      </c>
      <c r="E219" s="223" t="s">
        <v>391</v>
      </c>
      <c r="F219" s="224" t="s">
        <v>392</v>
      </c>
      <c r="G219" s="225" t="s">
        <v>234</v>
      </c>
      <c r="H219" s="226">
        <v>6.3</v>
      </c>
      <c r="I219" s="227"/>
      <c r="J219" s="228">
        <f>ROUND(I219*H219,2)</f>
        <v>0</v>
      </c>
      <c r="K219" s="224" t="s">
        <v>225</v>
      </c>
      <c r="L219" s="229"/>
      <c r="M219" s="230" t="s">
        <v>19</v>
      </c>
      <c r="N219" s="231" t="s">
        <v>43</v>
      </c>
      <c r="O219" s="67"/>
      <c r="P219" s="190">
        <f>O219*H219</f>
        <v>0</v>
      </c>
      <c r="Q219" s="190">
        <v>2.9999999999999997E-4</v>
      </c>
      <c r="R219" s="190">
        <f>Q219*H219</f>
        <v>1.8899999999999998E-3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383</v>
      </c>
      <c r="AT219" s="192" t="s">
        <v>380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1087</v>
      </c>
    </row>
    <row r="220" spans="1:65" s="13" customFormat="1" ht="11.25">
      <c r="B220" s="199"/>
      <c r="C220" s="200"/>
      <c r="D220" s="201" t="s">
        <v>230</v>
      </c>
      <c r="E220" s="200"/>
      <c r="F220" s="203" t="s">
        <v>465</v>
      </c>
      <c r="G220" s="200"/>
      <c r="H220" s="204">
        <v>6.3</v>
      </c>
      <c r="I220" s="205"/>
      <c r="J220" s="200"/>
      <c r="K220" s="200"/>
      <c r="L220" s="206"/>
      <c r="M220" s="207"/>
      <c r="N220" s="208"/>
      <c r="O220" s="208"/>
      <c r="P220" s="208"/>
      <c r="Q220" s="208"/>
      <c r="R220" s="208"/>
      <c r="S220" s="208"/>
      <c r="T220" s="209"/>
      <c r="AT220" s="210" t="s">
        <v>230</v>
      </c>
      <c r="AU220" s="210" t="s">
        <v>81</v>
      </c>
      <c r="AV220" s="13" t="s">
        <v>81</v>
      </c>
      <c r="AW220" s="13" t="s">
        <v>4</v>
      </c>
      <c r="AX220" s="13" t="s">
        <v>79</v>
      </c>
      <c r="AY220" s="210" t="s">
        <v>218</v>
      </c>
    </row>
    <row r="221" spans="1:65" s="2" customFormat="1" ht="55.5" customHeight="1">
      <c r="A221" s="37"/>
      <c r="B221" s="38"/>
      <c r="C221" s="181" t="s">
        <v>685</v>
      </c>
      <c r="D221" s="181" t="s">
        <v>221</v>
      </c>
      <c r="E221" s="182" t="s">
        <v>396</v>
      </c>
      <c r="F221" s="183" t="s">
        <v>397</v>
      </c>
      <c r="G221" s="184" t="s">
        <v>282</v>
      </c>
      <c r="H221" s="185">
        <v>1.196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1088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399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12" customFormat="1" ht="22.9" customHeight="1">
      <c r="B223" s="165"/>
      <c r="C223" s="166"/>
      <c r="D223" s="167" t="s">
        <v>71</v>
      </c>
      <c r="E223" s="179" t="s">
        <v>683</v>
      </c>
      <c r="F223" s="179" t="s">
        <v>684</v>
      </c>
      <c r="G223" s="166"/>
      <c r="H223" s="166"/>
      <c r="I223" s="169"/>
      <c r="J223" s="180">
        <f>BK223</f>
        <v>0</v>
      </c>
      <c r="K223" s="166"/>
      <c r="L223" s="171"/>
      <c r="M223" s="172"/>
      <c r="N223" s="173"/>
      <c r="O223" s="173"/>
      <c r="P223" s="174">
        <f>SUM(P224:P232)</f>
        <v>0</v>
      </c>
      <c r="Q223" s="173"/>
      <c r="R223" s="174">
        <f>SUM(R224:R232)</f>
        <v>1.7296000000000002E-3</v>
      </c>
      <c r="S223" s="173"/>
      <c r="T223" s="175">
        <f>SUM(T224:T232)</f>
        <v>0</v>
      </c>
      <c r="AR223" s="176" t="s">
        <v>81</v>
      </c>
      <c r="AT223" s="177" t="s">
        <v>71</v>
      </c>
      <c r="AU223" s="177" t="s">
        <v>79</v>
      </c>
      <c r="AY223" s="176" t="s">
        <v>218</v>
      </c>
      <c r="BK223" s="178">
        <f>SUM(BK224:BK232)</f>
        <v>0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686</v>
      </c>
      <c r="F224" s="183" t="s">
        <v>687</v>
      </c>
      <c r="G224" s="184" t="s">
        <v>224</v>
      </c>
      <c r="H224" s="185">
        <v>3.68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6.0000000000000002E-5</v>
      </c>
      <c r="R224" s="190">
        <f>Q224*H224</f>
        <v>2.2080000000000003E-4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1089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689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2" customFormat="1" ht="24.2" customHeight="1">
      <c r="A226" s="37"/>
      <c r="B226" s="38"/>
      <c r="C226" s="181" t="s">
        <v>696</v>
      </c>
      <c r="D226" s="181" t="s">
        <v>221</v>
      </c>
      <c r="E226" s="182" t="s">
        <v>691</v>
      </c>
      <c r="F226" s="183" t="s">
        <v>692</v>
      </c>
      <c r="G226" s="184" t="s">
        <v>224</v>
      </c>
      <c r="H226" s="185">
        <v>3.68</v>
      </c>
      <c r="I226" s="186"/>
      <c r="J226" s="187">
        <f>ROUND(I226*H226,2)</f>
        <v>0</v>
      </c>
      <c r="K226" s="183" t="s">
        <v>225</v>
      </c>
      <c r="L226" s="42"/>
      <c r="M226" s="188" t="s">
        <v>19</v>
      </c>
      <c r="N226" s="189" t="s">
        <v>43</v>
      </c>
      <c r="O226" s="67"/>
      <c r="P226" s="190">
        <f>O226*H226</f>
        <v>0</v>
      </c>
      <c r="Q226" s="190">
        <v>1.7000000000000001E-4</v>
      </c>
      <c r="R226" s="190">
        <f>Q226*H226</f>
        <v>6.2560000000000003E-4</v>
      </c>
      <c r="S226" s="190">
        <v>0</v>
      </c>
      <c r="T226" s="19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137</v>
      </c>
      <c r="AT226" s="192" t="s">
        <v>221</v>
      </c>
      <c r="AU226" s="192" t="s">
        <v>81</v>
      </c>
      <c r="AY226" s="20" t="s">
        <v>218</v>
      </c>
      <c r="BE226" s="193">
        <f>IF(N226="základní",J226,0)</f>
        <v>0</v>
      </c>
      <c r="BF226" s="193">
        <f>IF(N226="snížená",J226,0)</f>
        <v>0</v>
      </c>
      <c r="BG226" s="193">
        <f>IF(N226="zákl. přenesená",J226,0)</f>
        <v>0</v>
      </c>
      <c r="BH226" s="193">
        <f>IF(N226="sníž. přenesená",J226,0)</f>
        <v>0</v>
      </c>
      <c r="BI226" s="193">
        <f>IF(N226="nulová",J226,0)</f>
        <v>0</v>
      </c>
      <c r="BJ226" s="20" t="s">
        <v>79</v>
      </c>
      <c r="BK226" s="193">
        <f>ROUND(I226*H226,2)</f>
        <v>0</v>
      </c>
      <c r="BL226" s="20" t="s">
        <v>137</v>
      </c>
      <c r="BM226" s="192" t="s">
        <v>1090</v>
      </c>
    </row>
    <row r="227" spans="1:65" s="2" customFormat="1" ht="11.25">
      <c r="A227" s="37"/>
      <c r="B227" s="38"/>
      <c r="C227" s="39"/>
      <c r="D227" s="194" t="s">
        <v>228</v>
      </c>
      <c r="E227" s="39"/>
      <c r="F227" s="195" t="s">
        <v>694</v>
      </c>
      <c r="G227" s="39"/>
      <c r="H227" s="39"/>
      <c r="I227" s="196"/>
      <c r="J227" s="39"/>
      <c r="K227" s="39"/>
      <c r="L227" s="42"/>
      <c r="M227" s="197"/>
      <c r="N227" s="198"/>
      <c r="O227" s="67"/>
      <c r="P227" s="67"/>
      <c r="Q227" s="67"/>
      <c r="R227" s="67"/>
      <c r="S227" s="67"/>
      <c r="T227" s="68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20" t="s">
        <v>228</v>
      </c>
      <c r="AU227" s="20" t="s">
        <v>81</v>
      </c>
    </row>
    <row r="228" spans="1:65" s="13" customFormat="1" ht="11.25">
      <c r="B228" s="199"/>
      <c r="C228" s="200"/>
      <c r="D228" s="201" t="s">
        <v>230</v>
      </c>
      <c r="E228" s="202" t="s">
        <v>19</v>
      </c>
      <c r="F228" s="203" t="s">
        <v>1091</v>
      </c>
      <c r="G228" s="200"/>
      <c r="H228" s="204">
        <v>3.68</v>
      </c>
      <c r="I228" s="205"/>
      <c r="J228" s="200"/>
      <c r="K228" s="200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230</v>
      </c>
      <c r="AU228" s="210" t="s">
        <v>81</v>
      </c>
      <c r="AV228" s="13" t="s">
        <v>81</v>
      </c>
      <c r="AW228" s="13" t="s">
        <v>33</v>
      </c>
      <c r="AX228" s="13" t="s">
        <v>79</v>
      </c>
      <c r="AY228" s="210" t="s">
        <v>218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697</v>
      </c>
      <c r="F229" s="183" t="s">
        <v>698</v>
      </c>
      <c r="G229" s="184" t="s">
        <v>224</v>
      </c>
      <c r="H229" s="185">
        <v>3.68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4.4160000000000005E-4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1092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700</v>
      </c>
      <c r="G230" s="39"/>
      <c r="H230" s="39"/>
      <c r="I230" s="196"/>
      <c r="J230" s="39"/>
      <c r="K230" s="39"/>
      <c r="L230" s="42"/>
      <c r="M230" s="197"/>
      <c r="N230" s="198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24.2" customHeight="1">
      <c r="A231" s="37"/>
      <c r="B231" s="38"/>
      <c r="C231" s="181" t="s">
        <v>804</v>
      </c>
      <c r="D231" s="181" t="s">
        <v>221</v>
      </c>
      <c r="E231" s="182" t="s">
        <v>702</v>
      </c>
      <c r="F231" s="183" t="s">
        <v>703</v>
      </c>
      <c r="G231" s="184" t="s">
        <v>224</v>
      </c>
      <c r="H231" s="185">
        <v>3.68</v>
      </c>
      <c r="I231" s="186"/>
      <c r="J231" s="187">
        <f>ROUND(I231*H231,2)</f>
        <v>0</v>
      </c>
      <c r="K231" s="183" t="s">
        <v>225</v>
      </c>
      <c r="L231" s="42"/>
      <c r="M231" s="188" t="s">
        <v>19</v>
      </c>
      <c r="N231" s="189" t="s">
        <v>43</v>
      </c>
      <c r="O231" s="67"/>
      <c r="P231" s="190">
        <f>O231*H231</f>
        <v>0</v>
      </c>
      <c r="Q231" s="190">
        <v>1.2E-4</v>
      </c>
      <c r="R231" s="190">
        <f>Q231*H231</f>
        <v>4.4160000000000005E-4</v>
      </c>
      <c r="S231" s="190">
        <v>0</v>
      </c>
      <c r="T231" s="19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2" t="s">
        <v>137</v>
      </c>
      <c r="AT231" s="192" t="s">
        <v>221</v>
      </c>
      <c r="AU231" s="192" t="s">
        <v>81</v>
      </c>
      <c r="AY231" s="20" t="s">
        <v>218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20" t="s">
        <v>79</v>
      </c>
      <c r="BK231" s="193">
        <f>ROUND(I231*H231,2)</f>
        <v>0</v>
      </c>
      <c r="BL231" s="20" t="s">
        <v>137</v>
      </c>
      <c r="BM231" s="192" t="s">
        <v>1093</v>
      </c>
    </row>
    <row r="232" spans="1:65" s="2" customFormat="1" ht="11.25">
      <c r="A232" s="37"/>
      <c r="B232" s="38"/>
      <c r="C232" s="39"/>
      <c r="D232" s="194" t="s">
        <v>228</v>
      </c>
      <c r="E232" s="39"/>
      <c r="F232" s="195" t="s">
        <v>705</v>
      </c>
      <c r="G232" s="39"/>
      <c r="H232" s="39"/>
      <c r="I232" s="196"/>
      <c r="J232" s="39"/>
      <c r="K232" s="39"/>
      <c r="L232" s="42"/>
      <c r="M232" s="246"/>
      <c r="N232" s="247"/>
      <c r="O232" s="248"/>
      <c r="P232" s="248"/>
      <c r="Q232" s="248"/>
      <c r="R232" s="248"/>
      <c r="S232" s="248"/>
      <c r="T232" s="249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20" t="s">
        <v>228</v>
      </c>
      <c r="AU232" s="20" t="s">
        <v>81</v>
      </c>
    </row>
    <row r="233" spans="1:65" s="2" customFormat="1" ht="6.95" customHeight="1">
      <c r="A233" s="37"/>
      <c r="B233" s="50"/>
      <c r="C233" s="51"/>
      <c r="D233" s="51"/>
      <c r="E233" s="51"/>
      <c r="F233" s="51"/>
      <c r="G233" s="51"/>
      <c r="H233" s="51"/>
      <c r="I233" s="51"/>
      <c r="J233" s="51"/>
      <c r="K233" s="51"/>
      <c r="L233" s="42"/>
      <c r="M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</row>
  </sheetData>
  <sheetProtection algorithmName="SHA-512" hashValue="L7trRG8A2mvFQMCEnAZq6nXrA4PCWkbXIxkSyt3YgsVe7lNbccLmV576F6NdNFl7y2SyEAuXhrzfGJDzusVLoA==" saltValue="lPDftI9x9jZeyapYZWnxmbLBZCgNjPNdgRCGz2jP8Nn9HHr5igwh37jyJPXeyTep6DA5ygE3yfeJcVZzb8ZGgA==" spinCount="100000" sheet="1" objects="1" scenarios="1" formatColumns="0" formatRows="0" autoFilter="0"/>
  <autoFilter ref="C99:K232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5" r:id="rId19"/>
    <hyperlink ref="F178" r:id="rId20"/>
    <hyperlink ref="F182" r:id="rId21"/>
    <hyperlink ref="F185" r:id="rId22"/>
    <hyperlink ref="F188" r:id="rId23"/>
    <hyperlink ref="F190" r:id="rId24"/>
    <hyperlink ref="F192" r:id="rId25"/>
    <hyperlink ref="F194" r:id="rId26"/>
    <hyperlink ref="F196" r:id="rId27"/>
    <hyperlink ref="F198" r:id="rId28"/>
    <hyperlink ref="F203" r:id="rId29"/>
    <hyperlink ref="F205" r:id="rId30"/>
    <hyperlink ref="F208" r:id="rId31"/>
    <hyperlink ref="F210" r:id="rId32"/>
    <hyperlink ref="F218" r:id="rId33"/>
    <hyperlink ref="F222" r:id="rId34"/>
    <hyperlink ref="F225" r:id="rId35"/>
    <hyperlink ref="F227" r:id="rId36"/>
    <hyperlink ref="F230" r:id="rId37"/>
    <hyperlink ref="F232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116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1094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ROUND((SUM(BE100:BE236)),  2)</f>
        <v>0</v>
      </c>
      <c r="G35" s="37"/>
      <c r="H35" s="37"/>
      <c r="I35" s="127">
        <v>0.21</v>
      </c>
      <c r="J35" s="126">
        <f>ROUND(((SUM(BE100:BE236))*I35),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ROUND((SUM(BF100:BF236)),  2)</f>
        <v>0</v>
      </c>
      <c r="G36" s="37"/>
      <c r="H36" s="37"/>
      <c r="I36" s="127">
        <v>0.12</v>
      </c>
      <c r="J36" s="126">
        <f>ROUND(((SUM(BF100:BF236))*I36),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ROUND((SUM(BG100:BG236)),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ROUND((SUM(BH100:BH236)),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ROUND((SUM(BI100:BI236)),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08 - 2.NP 245,246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J121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J145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J155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J158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J159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J166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J170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J182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J189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J192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J212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J229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08 - 2.NP 245,246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P101+P158</f>
        <v>0</v>
      </c>
      <c r="Q100" s="75"/>
      <c r="R100" s="162">
        <f>R101+R158</f>
        <v>3.5300268999999997</v>
      </c>
      <c r="S100" s="75"/>
      <c r="T100" s="163">
        <f>T101+T158</f>
        <v>4.5304352000000003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BK101+BK158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P102+P109+P121+P145+P155</f>
        <v>0</v>
      </c>
      <c r="Q101" s="173"/>
      <c r="R101" s="174">
        <f>R102+R109+R121+R145+R155</f>
        <v>2.0990394999999999</v>
      </c>
      <c r="S101" s="173"/>
      <c r="T101" s="175">
        <f>T102+T109+T121+T145+T155</f>
        <v>4.0283360000000004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BK102+BK109+BK121+BK145+BK155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1095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1096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SUM(P110:P120)</f>
        <v>0</v>
      </c>
      <c r="Q109" s="173"/>
      <c r="R109" s="174">
        <f>SUM(R110:R120)</f>
        <v>1.8627994999999999</v>
      </c>
      <c r="S109" s="173"/>
      <c r="T109" s="175">
        <f>SUM(T110:T120)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SUM(BK110:BK120)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1097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44.59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0.93639000000000017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1098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1099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2" customFormat="1" ht="37.9" customHeight="1">
      <c r="A117" s="37"/>
      <c r="B117" s="38"/>
      <c r="C117" s="181" t="s">
        <v>238</v>
      </c>
      <c r="D117" s="181" t="s">
        <v>221</v>
      </c>
      <c r="E117" s="182" t="s">
        <v>1100</v>
      </c>
      <c r="F117" s="183" t="s">
        <v>1101</v>
      </c>
      <c r="G117" s="184" t="s">
        <v>249</v>
      </c>
      <c r="H117" s="185">
        <v>4</v>
      </c>
      <c r="I117" s="186"/>
      <c r="J117" s="187">
        <f>ROUND(I117*H117,2)</f>
        <v>0</v>
      </c>
      <c r="K117" s="183" t="s">
        <v>225</v>
      </c>
      <c r="L117" s="42"/>
      <c r="M117" s="188" t="s">
        <v>19</v>
      </c>
      <c r="N117" s="189" t="s">
        <v>43</v>
      </c>
      <c r="O117" s="67"/>
      <c r="P117" s="190">
        <f>O117*H117</f>
        <v>0</v>
      </c>
      <c r="Q117" s="190">
        <v>5.6439999999999997E-2</v>
      </c>
      <c r="R117" s="190">
        <f>Q117*H117</f>
        <v>0.22575999999999999</v>
      </c>
      <c r="S117" s="190">
        <v>0</v>
      </c>
      <c r="T117" s="191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92" t="s">
        <v>226</v>
      </c>
      <c r="AT117" s="192" t="s">
        <v>221</v>
      </c>
      <c r="AU117" s="192" t="s">
        <v>81</v>
      </c>
      <c r="AY117" s="20" t="s">
        <v>218</v>
      </c>
      <c r="BE117" s="193">
        <f>IF(N117="základní",J117,0)</f>
        <v>0</v>
      </c>
      <c r="BF117" s="193">
        <f>IF(N117="snížená",J117,0)</f>
        <v>0</v>
      </c>
      <c r="BG117" s="193">
        <f>IF(N117="zákl. přenesená",J117,0)</f>
        <v>0</v>
      </c>
      <c r="BH117" s="193">
        <f>IF(N117="sníž. přenesená",J117,0)</f>
        <v>0</v>
      </c>
      <c r="BI117" s="193">
        <f>IF(N117="nulová",J117,0)</f>
        <v>0</v>
      </c>
      <c r="BJ117" s="20" t="s">
        <v>79</v>
      </c>
      <c r="BK117" s="193">
        <f>ROUND(I117*H117,2)</f>
        <v>0</v>
      </c>
      <c r="BL117" s="20" t="s">
        <v>226</v>
      </c>
      <c r="BM117" s="192" t="s">
        <v>1102</v>
      </c>
    </row>
    <row r="118" spans="1:65" s="2" customFormat="1" ht="11.25">
      <c r="A118" s="37"/>
      <c r="B118" s="38"/>
      <c r="C118" s="39"/>
      <c r="D118" s="194" t="s">
        <v>228</v>
      </c>
      <c r="E118" s="39"/>
      <c r="F118" s="195" t="s">
        <v>1103</v>
      </c>
      <c r="G118" s="39"/>
      <c r="H118" s="39"/>
      <c r="I118" s="196"/>
      <c r="J118" s="39"/>
      <c r="K118" s="39"/>
      <c r="L118" s="42"/>
      <c r="M118" s="197"/>
      <c r="N118" s="198"/>
      <c r="O118" s="67"/>
      <c r="P118" s="67"/>
      <c r="Q118" s="67"/>
      <c r="R118" s="67"/>
      <c r="S118" s="67"/>
      <c r="T118" s="68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20" t="s">
        <v>228</v>
      </c>
      <c r="AU118" s="20" t="s">
        <v>81</v>
      </c>
    </row>
    <row r="119" spans="1:65" s="2" customFormat="1" ht="24.2" customHeight="1">
      <c r="A119" s="37"/>
      <c r="B119" s="38"/>
      <c r="C119" s="222" t="s">
        <v>263</v>
      </c>
      <c r="D119" s="222" t="s">
        <v>380</v>
      </c>
      <c r="E119" s="223" t="s">
        <v>1104</v>
      </c>
      <c r="F119" s="224" t="s">
        <v>1105</v>
      </c>
      <c r="G119" s="225" t="s">
        <v>249</v>
      </c>
      <c r="H119" s="226">
        <v>2</v>
      </c>
      <c r="I119" s="227"/>
      <c r="J119" s="228">
        <f>ROUND(I119*H119,2)</f>
        <v>0</v>
      </c>
      <c r="K119" s="224" t="s">
        <v>225</v>
      </c>
      <c r="L119" s="229"/>
      <c r="M119" s="230" t="s">
        <v>19</v>
      </c>
      <c r="N119" s="231" t="s">
        <v>43</v>
      </c>
      <c r="O119" s="67"/>
      <c r="P119" s="190">
        <f>O119*H119</f>
        <v>0</v>
      </c>
      <c r="Q119" s="190">
        <v>1.201E-2</v>
      </c>
      <c r="R119" s="190">
        <f>Q119*H119</f>
        <v>2.402E-2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270</v>
      </c>
      <c r="AT119" s="192" t="s">
        <v>380</v>
      </c>
      <c r="AU119" s="192" t="s">
        <v>81</v>
      </c>
      <c r="AY119" s="20" t="s">
        <v>218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79</v>
      </c>
      <c r="BK119" s="193">
        <f>ROUND(I119*H119,2)</f>
        <v>0</v>
      </c>
      <c r="BL119" s="20" t="s">
        <v>226</v>
      </c>
      <c r="BM119" s="192" t="s">
        <v>1106</v>
      </c>
    </row>
    <row r="120" spans="1:65" s="2" customFormat="1" ht="24.2" customHeight="1">
      <c r="A120" s="37"/>
      <c r="B120" s="38"/>
      <c r="C120" s="222" t="s">
        <v>270</v>
      </c>
      <c r="D120" s="222" t="s">
        <v>380</v>
      </c>
      <c r="E120" s="223" t="s">
        <v>1107</v>
      </c>
      <c r="F120" s="224" t="s">
        <v>1108</v>
      </c>
      <c r="G120" s="225" t="s">
        <v>249</v>
      </c>
      <c r="H120" s="226">
        <v>2</v>
      </c>
      <c r="I120" s="227"/>
      <c r="J120" s="228">
        <f>ROUND(I120*H120,2)</f>
        <v>0</v>
      </c>
      <c r="K120" s="224" t="s">
        <v>225</v>
      </c>
      <c r="L120" s="229"/>
      <c r="M120" s="230" t="s">
        <v>19</v>
      </c>
      <c r="N120" s="231" t="s">
        <v>43</v>
      </c>
      <c r="O120" s="67"/>
      <c r="P120" s="190">
        <f>O120*H120</f>
        <v>0</v>
      </c>
      <c r="Q120" s="190">
        <v>1.225E-2</v>
      </c>
      <c r="R120" s="190">
        <f>Q120*H120</f>
        <v>2.4500000000000001E-2</v>
      </c>
      <c r="S120" s="190">
        <v>0</v>
      </c>
      <c r="T120" s="19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270</v>
      </c>
      <c r="AT120" s="192" t="s">
        <v>380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1109</v>
      </c>
    </row>
    <row r="121" spans="1:65" s="12" customFormat="1" ht="22.9" customHeight="1">
      <c r="B121" s="165"/>
      <c r="C121" s="166"/>
      <c r="D121" s="167" t="s">
        <v>71</v>
      </c>
      <c r="E121" s="179" t="s">
        <v>257</v>
      </c>
      <c r="F121" s="179" t="s">
        <v>258</v>
      </c>
      <c r="G121" s="166"/>
      <c r="H121" s="166"/>
      <c r="I121" s="169"/>
      <c r="J121" s="180">
        <f>BK121</f>
        <v>0</v>
      </c>
      <c r="K121" s="166"/>
      <c r="L121" s="171"/>
      <c r="M121" s="172"/>
      <c r="N121" s="173"/>
      <c r="O121" s="173"/>
      <c r="P121" s="174">
        <f>SUM(P122:P144)</f>
        <v>0</v>
      </c>
      <c r="Q121" s="173"/>
      <c r="R121" s="174">
        <f>SUM(R122:R144)</f>
        <v>4.0000000000000002E-4</v>
      </c>
      <c r="S121" s="173"/>
      <c r="T121" s="175">
        <f>SUM(T122:T144)</f>
        <v>4.0283360000000004</v>
      </c>
      <c r="AR121" s="176" t="s">
        <v>79</v>
      </c>
      <c r="AT121" s="177" t="s">
        <v>71</v>
      </c>
      <c r="AU121" s="177" t="s">
        <v>79</v>
      </c>
      <c r="AY121" s="176" t="s">
        <v>218</v>
      </c>
      <c r="BK121" s="178">
        <f>SUM(BK122:BK144)</f>
        <v>0</v>
      </c>
    </row>
    <row r="122" spans="1:65" s="2" customFormat="1" ht="37.9" customHeight="1">
      <c r="A122" s="37"/>
      <c r="B122" s="38"/>
      <c r="C122" s="181" t="s">
        <v>257</v>
      </c>
      <c r="D122" s="181" t="s">
        <v>221</v>
      </c>
      <c r="E122" s="182" t="s">
        <v>516</v>
      </c>
      <c r="F122" s="183" t="s">
        <v>517</v>
      </c>
      <c r="G122" s="184" t="s">
        <v>224</v>
      </c>
      <c r="H122" s="185">
        <v>10</v>
      </c>
      <c r="I122" s="186"/>
      <c r="J122" s="187">
        <f>ROUND(I122*H122,2)</f>
        <v>0</v>
      </c>
      <c r="K122" s="183" t="s">
        <v>225</v>
      </c>
      <c r="L122" s="42"/>
      <c r="M122" s="188" t="s">
        <v>19</v>
      </c>
      <c r="N122" s="189" t="s">
        <v>43</v>
      </c>
      <c r="O122" s="67"/>
      <c r="P122" s="190">
        <f>O122*H122</f>
        <v>0</v>
      </c>
      <c r="Q122" s="190">
        <v>4.0000000000000003E-5</v>
      </c>
      <c r="R122" s="190">
        <f>Q122*H122</f>
        <v>4.0000000000000002E-4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226</v>
      </c>
      <c r="AT122" s="192" t="s">
        <v>221</v>
      </c>
      <c r="AU122" s="192" t="s">
        <v>81</v>
      </c>
      <c r="AY122" s="20" t="s">
        <v>218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20" t="s">
        <v>79</v>
      </c>
      <c r="BK122" s="193">
        <f>ROUND(I122*H122,2)</f>
        <v>0</v>
      </c>
      <c r="BL122" s="20" t="s">
        <v>226</v>
      </c>
      <c r="BM122" s="192" t="s">
        <v>1110</v>
      </c>
    </row>
    <row r="123" spans="1:65" s="2" customFormat="1" ht="11.25">
      <c r="A123" s="37"/>
      <c r="B123" s="38"/>
      <c r="C123" s="39"/>
      <c r="D123" s="194" t="s">
        <v>228</v>
      </c>
      <c r="E123" s="39"/>
      <c r="F123" s="195" t="s">
        <v>519</v>
      </c>
      <c r="G123" s="39"/>
      <c r="H123" s="39"/>
      <c r="I123" s="196"/>
      <c r="J123" s="39"/>
      <c r="K123" s="39"/>
      <c r="L123" s="42"/>
      <c r="M123" s="197"/>
      <c r="N123" s="198"/>
      <c r="O123" s="67"/>
      <c r="P123" s="67"/>
      <c r="Q123" s="67"/>
      <c r="R123" s="67"/>
      <c r="S123" s="67"/>
      <c r="T123" s="68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20" t="s">
        <v>228</v>
      </c>
      <c r="AU123" s="20" t="s">
        <v>81</v>
      </c>
    </row>
    <row r="124" spans="1:65" s="2" customFormat="1" ht="24.2" customHeight="1">
      <c r="A124" s="37"/>
      <c r="B124" s="38"/>
      <c r="C124" s="181" t="s">
        <v>120</v>
      </c>
      <c r="D124" s="181" t="s">
        <v>221</v>
      </c>
      <c r="E124" s="182" t="s">
        <v>259</v>
      </c>
      <c r="F124" s="183" t="s">
        <v>260</v>
      </c>
      <c r="G124" s="184" t="s">
        <v>224</v>
      </c>
      <c r="H124" s="185">
        <v>4.4800000000000004</v>
      </c>
      <c r="I124" s="186"/>
      <c r="J124" s="187">
        <f>ROUND(I124*H124,2)</f>
        <v>0</v>
      </c>
      <c r="K124" s="183" t="s">
        <v>225</v>
      </c>
      <c r="L124" s="42"/>
      <c r="M124" s="188" t="s">
        <v>19</v>
      </c>
      <c r="N124" s="189" t="s">
        <v>43</v>
      </c>
      <c r="O124" s="67"/>
      <c r="P124" s="190">
        <f>O124*H124</f>
        <v>0</v>
      </c>
      <c r="Q124" s="190">
        <v>0</v>
      </c>
      <c r="R124" s="190">
        <f>Q124*H124</f>
        <v>0</v>
      </c>
      <c r="S124" s="190">
        <v>0.08</v>
      </c>
      <c r="T124" s="191">
        <f>S124*H124</f>
        <v>0.35840000000000005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226</v>
      </c>
      <c r="AT124" s="192" t="s">
        <v>221</v>
      </c>
      <c r="AU124" s="192" t="s">
        <v>81</v>
      </c>
      <c r="AY124" s="20" t="s">
        <v>218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20" t="s">
        <v>79</v>
      </c>
      <c r="BK124" s="193">
        <f>ROUND(I124*H124,2)</f>
        <v>0</v>
      </c>
      <c r="BL124" s="20" t="s">
        <v>226</v>
      </c>
      <c r="BM124" s="192" t="s">
        <v>1111</v>
      </c>
    </row>
    <row r="125" spans="1:65" s="2" customFormat="1" ht="11.25">
      <c r="A125" s="37"/>
      <c r="B125" s="38"/>
      <c r="C125" s="39"/>
      <c r="D125" s="194" t="s">
        <v>228</v>
      </c>
      <c r="E125" s="39"/>
      <c r="F125" s="195" t="s">
        <v>262</v>
      </c>
      <c r="G125" s="39"/>
      <c r="H125" s="39"/>
      <c r="I125" s="196"/>
      <c r="J125" s="39"/>
      <c r="K125" s="39"/>
      <c r="L125" s="42"/>
      <c r="M125" s="197"/>
      <c r="N125" s="198"/>
      <c r="O125" s="67"/>
      <c r="P125" s="67"/>
      <c r="Q125" s="67"/>
      <c r="R125" s="67"/>
      <c r="S125" s="67"/>
      <c r="T125" s="68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20" t="s">
        <v>228</v>
      </c>
      <c r="AU125" s="20" t="s">
        <v>81</v>
      </c>
    </row>
    <row r="126" spans="1:65" s="13" customFormat="1" ht="11.25">
      <c r="B126" s="199"/>
      <c r="C126" s="200"/>
      <c r="D126" s="201" t="s">
        <v>230</v>
      </c>
      <c r="E126" s="202" t="s">
        <v>19</v>
      </c>
      <c r="F126" s="203" t="s">
        <v>231</v>
      </c>
      <c r="G126" s="200"/>
      <c r="H126" s="204">
        <v>4.4800000000000004</v>
      </c>
      <c r="I126" s="205"/>
      <c r="J126" s="200"/>
      <c r="K126" s="200"/>
      <c r="L126" s="206"/>
      <c r="M126" s="207"/>
      <c r="N126" s="208"/>
      <c r="O126" s="208"/>
      <c r="P126" s="208"/>
      <c r="Q126" s="208"/>
      <c r="R126" s="208"/>
      <c r="S126" s="208"/>
      <c r="T126" s="209"/>
      <c r="AT126" s="210" t="s">
        <v>230</v>
      </c>
      <c r="AU126" s="210" t="s">
        <v>81</v>
      </c>
      <c r="AV126" s="13" t="s">
        <v>81</v>
      </c>
      <c r="AW126" s="13" t="s">
        <v>33</v>
      </c>
      <c r="AX126" s="13" t="s">
        <v>79</v>
      </c>
      <c r="AY126" s="210" t="s">
        <v>218</v>
      </c>
    </row>
    <row r="127" spans="1:65" s="2" customFormat="1" ht="24.2" customHeight="1">
      <c r="A127" s="37"/>
      <c r="B127" s="38"/>
      <c r="C127" s="181" t="s">
        <v>123</v>
      </c>
      <c r="D127" s="181" t="s">
        <v>221</v>
      </c>
      <c r="E127" s="182" t="s">
        <v>521</v>
      </c>
      <c r="F127" s="183" t="s">
        <v>522</v>
      </c>
      <c r="G127" s="184" t="s">
        <v>513</v>
      </c>
      <c r="H127" s="185">
        <v>0.22500000000000001</v>
      </c>
      <c r="I127" s="186"/>
      <c r="J127" s="187">
        <f>ROUND(I127*H127,2)</f>
        <v>0</v>
      </c>
      <c r="K127" s="183" t="s">
        <v>225</v>
      </c>
      <c r="L127" s="42"/>
      <c r="M127" s="188" t="s">
        <v>19</v>
      </c>
      <c r="N127" s="189" t="s">
        <v>43</v>
      </c>
      <c r="O127" s="67"/>
      <c r="P127" s="190">
        <f>O127*H127</f>
        <v>0</v>
      </c>
      <c r="Q127" s="190">
        <v>0</v>
      </c>
      <c r="R127" s="190">
        <f>Q127*H127</f>
        <v>0</v>
      </c>
      <c r="S127" s="190">
        <v>2.2000000000000002</v>
      </c>
      <c r="T127" s="191">
        <f>S127*H127</f>
        <v>0.49500000000000005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226</v>
      </c>
      <c r="AT127" s="192" t="s">
        <v>221</v>
      </c>
      <c r="AU127" s="192" t="s">
        <v>81</v>
      </c>
      <c r="AY127" s="20" t="s">
        <v>218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20" t="s">
        <v>79</v>
      </c>
      <c r="BK127" s="193">
        <f>ROUND(I127*H127,2)</f>
        <v>0</v>
      </c>
      <c r="BL127" s="20" t="s">
        <v>226</v>
      </c>
      <c r="BM127" s="192" t="s">
        <v>1112</v>
      </c>
    </row>
    <row r="128" spans="1:65" s="2" customFormat="1" ht="11.25">
      <c r="A128" s="37"/>
      <c r="B128" s="38"/>
      <c r="C128" s="39"/>
      <c r="D128" s="194" t="s">
        <v>228</v>
      </c>
      <c r="E128" s="39"/>
      <c r="F128" s="195" t="s">
        <v>524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228</v>
      </c>
      <c r="AU128" s="20" t="s">
        <v>81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525</v>
      </c>
      <c r="G129" s="200"/>
      <c r="H129" s="204">
        <v>0.22500000000000001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79</v>
      </c>
      <c r="AY129" s="210" t="s">
        <v>218</v>
      </c>
    </row>
    <row r="130" spans="1:65" s="2" customFormat="1" ht="37.9" customHeight="1">
      <c r="A130" s="37"/>
      <c r="B130" s="38"/>
      <c r="C130" s="181" t="s">
        <v>8</v>
      </c>
      <c r="D130" s="181" t="s">
        <v>221</v>
      </c>
      <c r="E130" s="182" t="s">
        <v>1113</v>
      </c>
      <c r="F130" s="183" t="s">
        <v>1114</v>
      </c>
      <c r="G130" s="184" t="s">
        <v>224</v>
      </c>
      <c r="H130" s="185">
        <v>5.2</v>
      </c>
      <c r="I130" s="186"/>
      <c r="J130" s="187">
        <f>ROUND(I130*H130,2)</f>
        <v>0</v>
      </c>
      <c r="K130" s="183" t="s">
        <v>225</v>
      </c>
      <c r="L130" s="42"/>
      <c r="M130" s="188" t="s">
        <v>19</v>
      </c>
      <c r="N130" s="189" t="s">
        <v>43</v>
      </c>
      <c r="O130" s="67"/>
      <c r="P130" s="190">
        <f>O130*H130</f>
        <v>0</v>
      </c>
      <c r="Q130" s="190">
        <v>0</v>
      </c>
      <c r="R130" s="190">
        <f>Q130*H130</f>
        <v>0</v>
      </c>
      <c r="S130" s="190">
        <v>7.5999999999999998E-2</v>
      </c>
      <c r="T130" s="191">
        <f>S130*H130</f>
        <v>0.3952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226</v>
      </c>
      <c r="AT130" s="192" t="s">
        <v>221</v>
      </c>
      <c r="AU130" s="192" t="s">
        <v>81</v>
      </c>
      <c r="AY130" s="20" t="s">
        <v>218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0" t="s">
        <v>79</v>
      </c>
      <c r="BK130" s="193">
        <f>ROUND(I130*H130,2)</f>
        <v>0</v>
      </c>
      <c r="BL130" s="20" t="s">
        <v>226</v>
      </c>
      <c r="BM130" s="192" t="s">
        <v>1115</v>
      </c>
    </row>
    <row r="131" spans="1:65" s="2" customFormat="1" ht="11.25">
      <c r="A131" s="37"/>
      <c r="B131" s="38"/>
      <c r="C131" s="39"/>
      <c r="D131" s="194" t="s">
        <v>228</v>
      </c>
      <c r="E131" s="39"/>
      <c r="F131" s="195" t="s">
        <v>1116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228</v>
      </c>
      <c r="AU131" s="20" t="s">
        <v>81</v>
      </c>
    </row>
    <row r="132" spans="1:65" s="13" customFormat="1" ht="11.25">
      <c r="B132" s="199"/>
      <c r="C132" s="200"/>
      <c r="D132" s="201" t="s">
        <v>230</v>
      </c>
      <c r="E132" s="202" t="s">
        <v>19</v>
      </c>
      <c r="F132" s="203" t="s">
        <v>1117</v>
      </c>
      <c r="G132" s="200"/>
      <c r="H132" s="204">
        <v>5.2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79</v>
      </c>
      <c r="AY132" s="210" t="s">
        <v>218</v>
      </c>
    </row>
    <row r="133" spans="1:65" s="2" customFormat="1" ht="44.25" customHeight="1">
      <c r="A133" s="37"/>
      <c r="B133" s="38"/>
      <c r="C133" s="181" t="s">
        <v>128</v>
      </c>
      <c r="D133" s="181" t="s">
        <v>221</v>
      </c>
      <c r="E133" s="182" t="s">
        <v>526</v>
      </c>
      <c r="F133" s="183" t="s">
        <v>527</v>
      </c>
      <c r="G133" s="184" t="s">
        <v>224</v>
      </c>
      <c r="H133" s="185">
        <v>11.472</v>
      </c>
      <c r="I133" s="186"/>
      <c r="J133" s="187">
        <f>ROUND(I133*H133,2)</f>
        <v>0</v>
      </c>
      <c r="K133" s="183" t="s">
        <v>225</v>
      </c>
      <c r="L133" s="42"/>
      <c r="M133" s="188" t="s">
        <v>19</v>
      </c>
      <c r="N133" s="189" t="s">
        <v>43</v>
      </c>
      <c r="O133" s="67"/>
      <c r="P133" s="190">
        <f>O133*H133</f>
        <v>0</v>
      </c>
      <c r="Q133" s="190">
        <v>0</v>
      </c>
      <c r="R133" s="190">
        <f>Q133*H133</f>
        <v>0</v>
      </c>
      <c r="S133" s="190">
        <v>4.5999999999999999E-2</v>
      </c>
      <c r="T133" s="191">
        <f>S133*H133</f>
        <v>0.52771199999999996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226</v>
      </c>
      <c r="AT133" s="192" t="s">
        <v>221</v>
      </c>
      <c r="AU133" s="192" t="s">
        <v>81</v>
      </c>
      <c r="AY133" s="20" t="s">
        <v>218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20" t="s">
        <v>79</v>
      </c>
      <c r="BK133" s="193">
        <f>ROUND(I133*H133,2)</f>
        <v>0</v>
      </c>
      <c r="BL133" s="20" t="s">
        <v>226</v>
      </c>
      <c r="BM133" s="192" t="s">
        <v>1118</v>
      </c>
    </row>
    <row r="134" spans="1:65" s="2" customFormat="1" ht="11.25">
      <c r="A134" s="37"/>
      <c r="B134" s="38"/>
      <c r="C134" s="39"/>
      <c r="D134" s="194" t="s">
        <v>228</v>
      </c>
      <c r="E134" s="39"/>
      <c r="F134" s="195" t="s">
        <v>529</v>
      </c>
      <c r="G134" s="39"/>
      <c r="H134" s="39"/>
      <c r="I134" s="196"/>
      <c r="J134" s="39"/>
      <c r="K134" s="39"/>
      <c r="L134" s="42"/>
      <c r="M134" s="197"/>
      <c r="N134" s="198"/>
      <c r="O134" s="67"/>
      <c r="P134" s="67"/>
      <c r="Q134" s="67"/>
      <c r="R134" s="67"/>
      <c r="S134" s="67"/>
      <c r="T134" s="68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20" t="s">
        <v>228</v>
      </c>
      <c r="AU134" s="20" t="s">
        <v>81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1119</v>
      </c>
      <c r="G135" s="200"/>
      <c r="H135" s="204">
        <v>5.7119999999999997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3" customFormat="1" ht="11.25">
      <c r="B136" s="199"/>
      <c r="C136" s="200"/>
      <c r="D136" s="201" t="s">
        <v>230</v>
      </c>
      <c r="E136" s="202" t="s">
        <v>19</v>
      </c>
      <c r="F136" s="203" t="s">
        <v>1120</v>
      </c>
      <c r="G136" s="200"/>
      <c r="H136" s="204">
        <v>5.76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72</v>
      </c>
      <c r="AY136" s="210" t="s">
        <v>218</v>
      </c>
    </row>
    <row r="137" spans="1:65" s="14" customFormat="1" ht="11.25">
      <c r="B137" s="211"/>
      <c r="C137" s="212"/>
      <c r="D137" s="201" t="s">
        <v>230</v>
      </c>
      <c r="E137" s="213" t="s">
        <v>19</v>
      </c>
      <c r="F137" s="214" t="s">
        <v>246</v>
      </c>
      <c r="G137" s="212"/>
      <c r="H137" s="215">
        <v>11.472</v>
      </c>
      <c r="I137" s="216"/>
      <c r="J137" s="212"/>
      <c r="K137" s="212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230</v>
      </c>
      <c r="AU137" s="221" t="s">
        <v>81</v>
      </c>
      <c r="AV137" s="14" t="s">
        <v>226</v>
      </c>
      <c r="AW137" s="14" t="s">
        <v>33</v>
      </c>
      <c r="AX137" s="14" t="s">
        <v>79</v>
      </c>
      <c r="AY137" s="221" t="s">
        <v>218</v>
      </c>
    </row>
    <row r="138" spans="1:65" s="2" customFormat="1" ht="37.9" customHeight="1">
      <c r="A138" s="37"/>
      <c r="B138" s="38"/>
      <c r="C138" s="181" t="s">
        <v>131</v>
      </c>
      <c r="D138" s="181" t="s">
        <v>221</v>
      </c>
      <c r="E138" s="182" t="s">
        <v>271</v>
      </c>
      <c r="F138" s="183" t="s">
        <v>272</v>
      </c>
      <c r="G138" s="184" t="s">
        <v>224</v>
      </c>
      <c r="H138" s="185">
        <v>33.118000000000002</v>
      </c>
      <c r="I138" s="186"/>
      <c r="J138" s="187">
        <f>ROUND(I138*H138,2)</f>
        <v>0</v>
      </c>
      <c r="K138" s="183" t="s">
        <v>225</v>
      </c>
      <c r="L138" s="42"/>
      <c r="M138" s="188" t="s">
        <v>19</v>
      </c>
      <c r="N138" s="189" t="s">
        <v>43</v>
      </c>
      <c r="O138" s="67"/>
      <c r="P138" s="190">
        <f>O138*H138</f>
        <v>0</v>
      </c>
      <c r="Q138" s="190">
        <v>0</v>
      </c>
      <c r="R138" s="190">
        <f>Q138*H138</f>
        <v>0</v>
      </c>
      <c r="S138" s="190">
        <v>6.8000000000000005E-2</v>
      </c>
      <c r="T138" s="191">
        <f>S138*H138</f>
        <v>2.2520240000000005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226</v>
      </c>
      <c r="AT138" s="192" t="s">
        <v>221</v>
      </c>
      <c r="AU138" s="192" t="s">
        <v>81</v>
      </c>
      <c r="AY138" s="20" t="s">
        <v>218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0" t="s">
        <v>79</v>
      </c>
      <c r="BK138" s="193">
        <f>ROUND(I138*H138,2)</f>
        <v>0</v>
      </c>
      <c r="BL138" s="20" t="s">
        <v>226</v>
      </c>
      <c r="BM138" s="192" t="s">
        <v>1121</v>
      </c>
    </row>
    <row r="139" spans="1:65" s="2" customFormat="1" ht="11.25">
      <c r="A139" s="37"/>
      <c r="B139" s="38"/>
      <c r="C139" s="39"/>
      <c r="D139" s="194" t="s">
        <v>228</v>
      </c>
      <c r="E139" s="39"/>
      <c r="F139" s="195" t="s">
        <v>274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228</v>
      </c>
      <c r="AU139" s="20" t="s">
        <v>81</v>
      </c>
    </row>
    <row r="140" spans="1:65" s="13" customFormat="1" ht="11.25">
      <c r="B140" s="199"/>
      <c r="C140" s="200"/>
      <c r="D140" s="201" t="s">
        <v>230</v>
      </c>
      <c r="E140" s="202" t="s">
        <v>19</v>
      </c>
      <c r="F140" s="203" t="s">
        <v>1122</v>
      </c>
      <c r="G140" s="200"/>
      <c r="H140" s="204">
        <v>19.04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230</v>
      </c>
      <c r="AU140" s="210" t="s">
        <v>81</v>
      </c>
      <c r="AV140" s="13" t="s">
        <v>81</v>
      </c>
      <c r="AW140" s="13" t="s">
        <v>33</v>
      </c>
      <c r="AX140" s="13" t="s">
        <v>72</v>
      </c>
      <c r="AY140" s="210" t="s">
        <v>218</v>
      </c>
    </row>
    <row r="141" spans="1:65" s="13" customFormat="1" ht="11.25">
      <c r="B141" s="199"/>
      <c r="C141" s="200"/>
      <c r="D141" s="201" t="s">
        <v>230</v>
      </c>
      <c r="E141" s="202" t="s">
        <v>19</v>
      </c>
      <c r="F141" s="203" t="s">
        <v>1123</v>
      </c>
      <c r="G141" s="200"/>
      <c r="H141" s="204">
        <v>19.2</v>
      </c>
      <c r="I141" s="205"/>
      <c r="J141" s="200"/>
      <c r="K141" s="200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230</v>
      </c>
      <c r="AU141" s="210" t="s">
        <v>81</v>
      </c>
      <c r="AV141" s="13" t="s">
        <v>81</v>
      </c>
      <c r="AW141" s="13" t="s">
        <v>33</v>
      </c>
      <c r="AX141" s="13" t="s">
        <v>72</v>
      </c>
      <c r="AY141" s="210" t="s">
        <v>218</v>
      </c>
    </row>
    <row r="142" spans="1:65" s="13" customFormat="1" ht="11.25">
      <c r="B142" s="199"/>
      <c r="C142" s="200"/>
      <c r="D142" s="201" t="s">
        <v>230</v>
      </c>
      <c r="E142" s="202" t="s">
        <v>19</v>
      </c>
      <c r="F142" s="203" t="s">
        <v>1124</v>
      </c>
      <c r="G142" s="200"/>
      <c r="H142" s="204">
        <v>-5.1219999999999999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230</v>
      </c>
      <c r="AU142" s="210" t="s">
        <v>81</v>
      </c>
      <c r="AV142" s="13" t="s">
        <v>81</v>
      </c>
      <c r="AW142" s="13" t="s">
        <v>33</v>
      </c>
      <c r="AX142" s="13" t="s">
        <v>72</v>
      </c>
      <c r="AY142" s="210" t="s">
        <v>218</v>
      </c>
    </row>
    <row r="143" spans="1:65" s="14" customFormat="1" ht="11.25">
      <c r="B143" s="211"/>
      <c r="C143" s="212"/>
      <c r="D143" s="201" t="s">
        <v>230</v>
      </c>
      <c r="E143" s="213" t="s">
        <v>19</v>
      </c>
      <c r="F143" s="214" t="s">
        <v>246</v>
      </c>
      <c r="G143" s="212"/>
      <c r="H143" s="215">
        <v>33.117999999999995</v>
      </c>
      <c r="I143" s="216"/>
      <c r="J143" s="212"/>
      <c r="K143" s="212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230</v>
      </c>
      <c r="AU143" s="221" t="s">
        <v>81</v>
      </c>
      <c r="AV143" s="14" t="s">
        <v>226</v>
      </c>
      <c r="AW143" s="14" t="s">
        <v>33</v>
      </c>
      <c r="AX143" s="14" t="s">
        <v>79</v>
      </c>
      <c r="AY143" s="221" t="s">
        <v>218</v>
      </c>
    </row>
    <row r="144" spans="1:65" s="2" customFormat="1" ht="24.2" customHeight="1">
      <c r="A144" s="37"/>
      <c r="B144" s="38"/>
      <c r="C144" s="181" t="s">
        <v>134</v>
      </c>
      <c r="D144" s="181" t="s">
        <v>221</v>
      </c>
      <c r="E144" s="182" t="s">
        <v>275</v>
      </c>
      <c r="F144" s="183" t="s">
        <v>276</v>
      </c>
      <c r="G144" s="184" t="s">
        <v>249</v>
      </c>
      <c r="H144" s="185">
        <v>1</v>
      </c>
      <c r="I144" s="186"/>
      <c r="J144" s="187">
        <f>ROUND(I144*H144,2)</f>
        <v>0</v>
      </c>
      <c r="K144" s="183" t="s">
        <v>19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226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226</v>
      </c>
      <c r="BM144" s="192" t="s">
        <v>1125</v>
      </c>
    </row>
    <row r="145" spans="1:65" s="12" customFormat="1" ht="22.9" customHeight="1">
      <c r="B145" s="165"/>
      <c r="C145" s="166"/>
      <c r="D145" s="167" t="s">
        <v>71</v>
      </c>
      <c r="E145" s="179" t="s">
        <v>278</v>
      </c>
      <c r="F145" s="179" t="s">
        <v>279</v>
      </c>
      <c r="G145" s="166"/>
      <c r="H145" s="166"/>
      <c r="I145" s="169"/>
      <c r="J145" s="180">
        <f>BK145</f>
        <v>0</v>
      </c>
      <c r="K145" s="166"/>
      <c r="L145" s="171"/>
      <c r="M145" s="172"/>
      <c r="N145" s="173"/>
      <c r="O145" s="173"/>
      <c r="P145" s="174">
        <f>SUM(P146:P154)</f>
        <v>0</v>
      </c>
      <c r="Q145" s="173"/>
      <c r="R145" s="174">
        <f>SUM(R146:R154)</f>
        <v>0</v>
      </c>
      <c r="S145" s="173"/>
      <c r="T145" s="175">
        <f>SUM(T146:T154)</f>
        <v>0</v>
      </c>
      <c r="AR145" s="176" t="s">
        <v>79</v>
      </c>
      <c r="AT145" s="177" t="s">
        <v>71</v>
      </c>
      <c r="AU145" s="177" t="s">
        <v>79</v>
      </c>
      <c r="AY145" s="176" t="s">
        <v>218</v>
      </c>
      <c r="BK145" s="178">
        <f>SUM(BK146:BK154)</f>
        <v>0</v>
      </c>
    </row>
    <row r="146" spans="1:65" s="2" customFormat="1" ht="44.25" customHeight="1">
      <c r="A146" s="37"/>
      <c r="B146" s="38"/>
      <c r="C146" s="181" t="s">
        <v>137</v>
      </c>
      <c r="D146" s="181" t="s">
        <v>221</v>
      </c>
      <c r="E146" s="182" t="s">
        <v>537</v>
      </c>
      <c r="F146" s="183" t="s">
        <v>538</v>
      </c>
      <c r="G146" s="184" t="s">
        <v>282</v>
      </c>
      <c r="H146" s="185">
        <v>4.53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1126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540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2" customFormat="1" ht="33" customHeight="1">
      <c r="A148" s="37"/>
      <c r="B148" s="38"/>
      <c r="C148" s="181" t="s">
        <v>140</v>
      </c>
      <c r="D148" s="181" t="s">
        <v>221</v>
      </c>
      <c r="E148" s="182" t="s">
        <v>285</v>
      </c>
      <c r="F148" s="183" t="s">
        <v>286</v>
      </c>
      <c r="G148" s="184" t="s">
        <v>282</v>
      </c>
      <c r="H148" s="185">
        <v>4.53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226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226</v>
      </c>
      <c r="BM148" s="192" t="s">
        <v>1127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288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2" customFormat="1" ht="44.25" customHeight="1">
      <c r="A150" s="37"/>
      <c r="B150" s="38"/>
      <c r="C150" s="181" t="s">
        <v>143</v>
      </c>
      <c r="D150" s="181" t="s">
        <v>221</v>
      </c>
      <c r="E150" s="182" t="s">
        <v>289</v>
      </c>
      <c r="F150" s="183" t="s">
        <v>290</v>
      </c>
      <c r="G150" s="184" t="s">
        <v>282</v>
      </c>
      <c r="H150" s="185">
        <v>86.07</v>
      </c>
      <c r="I150" s="186"/>
      <c r="J150" s="187">
        <f>ROUND(I150*H150,2)</f>
        <v>0</v>
      </c>
      <c r="K150" s="183" t="s">
        <v>225</v>
      </c>
      <c r="L150" s="42"/>
      <c r="M150" s="188" t="s">
        <v>19</v>
      </c>
      <c r="N150" s="189" t="s">
        <v>43</v>
      </c>
      <c r="O150" s="67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226</v>
      </c>
      <c r="AT150" s="192" t="s">
        <v>221</v>
      </c>
      <c r="AU150" s="192" t="s">
        <v>81</v>
      </c>
      <c r="AY150" s="20" t="s">
        <v>218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20" t="s">
        <v>79</v>
      </c>
      <c r="BK150" s="193">
        <f>ROUND(I150*H150,2)</f>
        <v>0</v>
      </c>
      <c r="BL150" s="20" t="s">
        <v>226</v>
      </c>
      <c r="BM150" s="192" t="s">
        <v>1128</v>
      </c>
    </row>
    <row r="151" spans="1:65" s="2" customFormat="1" ht="11.25">
      <c r="A151" s="37"/>
      <c r="B151" s="38"/>
      <c r="C151" s="39"/>
      <c r="D151" s="194" t="s">
        <v>228</v>
      </c>
      <c r="E151" s="39"/>
      <c r="F151" s="195" t="s">
        <v>292</v>
      </c>
      <c r="G151" s="39"/>
      <c r="H151" s="39"/>
      <c r="I151" s="196"/>
      <c r="J151" s="39"/>
      <c r="K151" s="39"/>
      <c r="L151" s="42"/>
      <c r="M151" s="197"/>
      <c r="N151" s="198"/>
      <c r="O151" s="67"/>
      <c r="P151" s="67"/>
      <c r="Q151" s="67"/>
      <c r="R151" s="67"/>
      <c r="S151" s="67"/>
      <c r="T151" s="68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20" t="s">
        <v>228</v>
      </c>
      <c r="AU151" s="20" t="s">
        <v>81</v>
      </c>
    </row>
    <row r="152" spans="1:65" s="13" customFormat="1" ht="11.25">
      <c r="B152" s="199"/>
      <c r="C152" s="200"/>
      <c r="D152" s="201" t="s">
        <v>230</v>
      </c>
      <c r="E152" s="202" t="s">
        <v>19</v>
      </c>
      <c r="F152" s="203" t="s">
        <v>1129</v>
      </c>
      <c r="G152" s="200"/>
      <c r="H152" s="204">
        <v>86.07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230</v>
      </c>
      <c r="AU152" s="210" t="s">
        <v>81</v>
      </c>
      <c r="AV152" s="13" t="s">
        <v>81</v>
      </c>
      <c r="AW152" s="13" t="s">
        <v>33</v>
      </c>
      <c r="AX152" s="13" t="s">
        <v>79</v>
      </c>
      <c r="AY152" s="210" t="s">
        <v>218</v>
      </c>
    </row>
    <row r="153" spans="1:65" s="2" customFormat="1" ht="44.25" customHeight="1">
      <c r="A153" s="37"/>
      <c r="B153" s="38"/>
      <c r="C153" s="181" t="s">
        <v>146</v>
      </c>
      <c r="D153" s="181" t="s">
        <v>221</v>
      </c>
      <c r="E153" s="182" t="s">
        <v>294</v>
      </c>
      <c r="F153" s="183" t="s">
        <v>295</v>
      </c>
      <c r="G153" s="184" t="s">
        <v>282</v>
      </c>
      <c r="H153" s="185">
        <v>4.53</v>
      </c>
      <c r="I153" s="186"/>
      <c r="J153" s="187">
        <f>ROUND(I153*H153,2)</f>
        <v>0</v>
      </c>
      <c r="K153" s="183" t="s">
        <v>225</v>
      </c>
      <c r="L153" s="42"/>
      <c r="M153" s="188" t="s">
        <v>19</v>
      </c>
      <c r="N153" s="189" t="s">
        <v>43</v>
      </c>
      <c r="O153" s="67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226</v>
      </c>
      <c r="AT153" s="192" t="s">
        <v>221</v>
      </c>
      <c r="AU153" s="192" t="s">
        <v>81</v>
      </c>
      <c r="AY153" s="20" t="s">
        <v>218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20" t="s">
        <v>79</v>
      </c>
      <c r="BK153" s="193">
        <f>ROUND(I153*H153,2)</f>
        <v>0</v>
      </c>
      <c r="BL153" s="20" t="s">
        <v>226</v>
      </c>
      <c r="BM153" s="192" t="s">
        <v>1130</v>
      </c>
    </row>
    <row r="154" spans="1:65" s="2" customFormat="1" ht="11.25">
      <c r="A154" s="37"/>
      <c r="B154" s="38"/>
      <c r="C154" s="39"/>
      <c r="D154" s="194" t="s">
        <v>228</v>
      </c>
      <c r="E154" s="39"/>
      <c r="F154" s="195" t="s">
        <v>297</v>
      </c>
      <c r="G154" s="39"/>
      <c r="H154" s="39"/>
      <c r="I154" s="196"/>
      <c r="J154" s="39"/>
      <c r="K154" s="39"/>
      <c r="L154" s="42"/>
      <c r="M154" s="197"/>
      <c r="N154" s="198"/>
      <c r="O154" s="67"/>
      <c r="P154" s="67"/>
      <c r="Q154" s="67"/>
      <c r="R154" s="67"/>
      <c r="S154" s="67"/>
      <c r="T154" s="68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20" t="s">
        <v>228</v>
      </c>
      <c r="AU154" s="20" t="s">
        <v>81</v>
      </c>
    </row>
    <row r="155" spans="1:65" s="12" customFormat="1" ht="22.9" customHeight="1">
      <c r="B155" s="165"/>
      <c r="C155" s="166"/>
      <c r="D155" s="167" t="s">
        <v>71</v>
      </c>
      <c r="E155" s="179" t="s">
        <v>298</v>
      </c>
      <c r="F155" s="179" t="s">
        <v>299</v>
      </c>
      <c r="G155" s="166"/>
      <c r="H155" s="166"/>
      <c r="I155" s="169"/>
      <c r="J155" s="180">
        <f>BK155</f>
        <v>0</v>
      </c>
      <c r="K155" s="166"/>
      <c r="L155" s="171"/>
      <c r="M155" s="172"/>
      <c r="N155" s="173"/>
      <c r="O155" s="173"/>
      <c r="P155" s="174">
        <f>SUM(P156:P157)</f>
        <v>0</v>
      </c>
      <c r="Q155" s="173"/>
      <c r="R155" s="174">
        <f>SUM(R156:R157)</f>
        <v>0</v>
      </c>
      <c r="S155" s="173"/>
      <c r="T155" s="175">
        <f>SUM(T156:T157)</f>
        <v>0</v>
      </c>
      <c r="AR155" s="176" t="s">
        <v>79</v>
      </c>
      <c r="AT155" s="177" t="s">
        <v>71</v>
      </c>
      <c r="AU155" s="177" t="s">
        <v>79</v>
      </c>
      <c r="AY155" s="176" t="s">
        <v>218</v>
      </c>
      <c r="BK155" s="178">
        <f>SUM(BK156:BK157)</f>
        <v>0</v>
      </c>
    </row>
    <row r="156" spans="1:65" s="2" customFormat="1" ht="66.75" customHeight="1">
      <c r="A156" s="37"/>
      <c r="B156" s="38"/>
      <c r="C156" s="181" t="s">
        <v>149</v>
      </c>
      <c r="D156" s="181" t="s">
        <v>221</v>
      </c>
      <c r="E156" s="182" t="s">
        <v>300</v>
      </c>
      <c r="F156" s="183" t="s">
        <v>301</v>
      </c>
      <c r="G156" s="184" t="s">
        <v>282</v>
      </c>
      <c r="H156" s="185">
        <v>2.0990000000000002</v>
      </c>
      <c r="I156" s="186"/>
      <c r="J156" s="187">
        <f>ROUND(I156*H156,2)</f>
        <v>0</v>
      </c>
      <c r="K156" s="183" t="s">
        <v>225</v>
      </c>
      <c r="L156" s="42"/>
      <c r="M156" s="188" t="s">
        <v>19</v>
      </c>
      <c r="N156" s="189" t="s">
        <v>43</v>
      </c>
      <c r="O156" s="67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226</v>
      </c>
      <c r="AT156" s="192" t="s">
        <v>221</v>
      </c>
      <c r="AU156" s="192" t="s">
        <v>81</v>
      </c>
      <c r="AY156" s="20" t="s">
        <v>218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79</v>
      </c>
      <c r="BK156" s="193">
        <f>ROUND(I156*H156,2)</f>
        <v>0</v>
      </c>
      <c r="BL156" s="20" t="s">
        <v>226</v>
      </c>
      <c r="BM156" s="192" t="s">
        <v>1131</v>
      </c>
    </row>
    <row r="157" spans="1:65" s="2" customFormat="1" ht="11.25">
      <c r="A157" s="37"/>
      <c r="B157" s="38"/>
      <c r="C157" s="39"/>
      <c r="D157" s="194" t="s">
        <v>228</v>
      </c>
      <c r="E157" s="39"/>
      <c r="F157" s="195" t="s">
        <v>303</v>
      </c>
      <c r="G157" s="39"/>
      <c r="H157" s="39"/>
      <c r="I157" s="196"/>
      <c r="J157" s="39"/>
      <c r="K157" s="39"/>
      <c r="L157" s="42"/>
      <c r="M157" s="197"/>
      <c r="N157" s="198"/>
      <c r="O157" s="67"/>
      <c r="P157" s="67"/>
      <c r="Q157" s="67"/>
      <c r="R157" s="67"/>
      <c r="S157" s="67"/>
      <c r="T157" s="68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20" t="s">
        <v>228</v>
      </c>
      <c r="AU157" s="20" t="s">
        <v>81</v>
      </c>
    </row>
    <row r="158" spans="1:65" s="12" customFormat="1" ht="25.9" customHeight="1">
      <c r="B158" s="165"/>
      <c r="C158" s="166"/>
      <c r="D158" s="167" t="s">
        <v>71</v>
      </c>
      <c r="E158" s="168" t="s">
        <v>304</v>
      </c>
      <c r="F158" s="168" t="s">
        <v>305</v>
      </c>
      <c r="G158" s="166"/>
      <c r="H158" s="166"/>
      <c r="I158" s="169"/>
      <c r="J158" s="170">
        <f>BK158</f>
        <v>0</v>
      </c>
      <c r="K158" s="166"/>
      <c r="L158" s="171"/>
      <c r="M158" s="172"/>
      <c r="N158" s="173"/>
      <c r="O158" s="173"/>
      <c r="P158" s="174">
        <f>P159+P166+P170+P182+P189+P192+P212+P229</f>
        <v>0</v>
      </c>
      <c r="Q158" s="173"/>
      <c r="R158" s="174">
        <f>R159+R166+R170+R182+R189+R192+R212+R229</f>
        <v>1.4309873999999998</v>
      </c>
      <c r="S158" s="173"/>
      <c r="T158" s="175">
        <f>T159+T166+T170+T182+T189+T192+T212+T229</f>
        <v>0.50209919999999997</v>
      </c>
      <c r="AR158" s="176" t="s">
        <v>81</v>
      </c>
      <c r="AT158" s="177" t="s">
        <v>71</v>
      </c>
      <c r="AU158" s="177" t="s">
        <v>72</v>
      </c>
      <c r="AY158" s="176" t="s">
        <v>218</v>
      </c>
      <c r="BK158" s="178">
        <f>BK159+BK166+BK170+BK182+BK189+BK192+BK212+BK229</f>
        <v>0</v>
      </c>
    </row>
    <row r="159" spans="1:65" s="12" customFormat="1" ht="22.9" customHeight="1">
      <c r="B159" s="165"/>
      <c r="C159" s="166"/>
      <c r="D159" s="167" t="s">
        <v>71</v>
      </c>
      <c r="E159" s="179" t="s">
        <v>546</v>
      </c>
      <c r="F159" s="179" t="s">
        <v>547</v>
      </c>
      <c r="G159" s="166"/>
      <c r="H159" s="166"/>
      <c r="I159" s="169"/>
      <c r="J159" s="180">
        <f>BK159</f>
        <v>0</v>
      </c>
      <c r="K159" s="166"/>
      <c r="L159" s="171"/>
      <c r="M159" s="172"/>
      <c r="N159" s="173"/>
      <c r="O159" s="173"/>
      <c r="P159" s="174">
        <f>SUM(P160:P165)</f>
        <v>0</v>
      </c>
      <c r="Q159" s="173"/>
      <c r="R159" s="174">
        <f>SUM(R160:R165)</f>
        <v>0</v>
      </c>
      <c r="S159" s="173"/>
      <c r="T159" s="175">
        <f>SUM(T160:T165)</f>
        <v>0</v>
      </c>
      <c r="AR159" s="176" t="s">
        <v>81</v>
      </c>
      <c r="AT159" s="177" t="s">
        <v>71</v>
      </c>
      <c r="AU159" s="177" t="s">
        <v>79</v>
      </c>
      <c r="AY159" s="176" t="s">
        <v>218</v>
      </c>
      <c r="BK159" s="178">
        <f>SUM(BK160:BK165)</f>
        <v>0</v>
      </c>
    </row>
    <row r="160" spans="1:65" s="2" customFormat="1" ht="16.5" customHeight="1">
      <c r="A160" s="37"/>
      <c r="B160" s="38"/>
      <c r="C160" s="181" t="s">
        <v>7</v>
      </c>
      <c r="D160" s="181" t="s">
        <v>221</v>
      </c>
      <c r="E160" s="182" t="s">
        <v>548</v>
      </c>
      <c r="F160" s="183" t="s">
        <v>549</v>
      </c>
      <c r="G160" s="184" t="s">
        <v>249</v>
      </c>
      <c r="H160" s="185">
        <v>1</v>
      </c>
      <c r="I160" s="186"/>
      <c r="J160" s="187">
        <f t="shared" ref="J160:J165" si="0">ROUND(I160*H160,2)</f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 t="shared" ref="P160:P165" si="1">O160*H160</f>
        <v>0</v>
      </c>
      <c r="Q160" s="190">
        <v>0</v>
      </c>
      <c r="R160" s="190">
        <f t="shared" ref="R160:R165" si="2">Q160*H160</f>
        <v>0</v>
      </c>
      <c r="S160" s="190">
        <v>0</v>
      </c>
      <c r="T160" s="191">
        <f t="shared" ref="T160:T165" si="3"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 t="shared" ref="BE160:BE165" si="4">IF(N160="základní",J160,0)</f>
        <v>0</v>
      </c>
      <c r="BF160" s="193">
        <f t="shared" ref="BF160:BF165" si="5">IF(N160="snížená",J160,0)</f>
        <v>0</v>
      </c>
      <c r="BG160" s="193">
        <f t="shared" ref="BG160:BG165" si="6">IF(N160="zákl. přenesená",J160,0)</f>
        <v>0</v>
      </c>
      <c r="BH160" s="193">
        <f t="shared" ref="BH160:BH165" si="7">IF(N160="sníž. přenesená",J160,0)</f>
        <v>0</v>
      </c>
      <c r="BI160" s="193">
        <f t="shared" ref="BI160:BI165" si="8">IF(N160="nulová",J160,0)</f>
        <v>0</v>
      </c>
      <c r="BJ160" s="20" t="s">
        <v>79</v>
      </c>
      <c r="BK160" s="193">
        <f t="shared" ref="BK160:BK165" si="9">ROUND(I160*H160,2)</f>
        <v>0</v>
      </c>
      <c r="BL160" s="20" t="s">
        <v>137</v>
      </c>
      <c r="BM160" s="192" t="s">
        <v>1132</v>
      </c>
    </row>
    <row r="161" spans="1:65" s="2" customFormat="1" ht="16.5" customHeight="1">
      <c r="A161" s="37"/>
      <c r="B161" s="38"/>
      <c r="C161" s="181" t="s">
        <v>154</v>
      </c>
      <c r="D161" s="181" t="s">
        <v>221</v>
      </c>
      <c r="E161" s="182" t="s">
        <v>551</v>
      </c>
      <c r="F161" s="183" t="s">
        <v>552</v>
      </c>
      <c r="G161" s="184" t="s">
        <v>249</v>
      </c>
      <c r="H161" s="185">
        <v>1</v>
      </c>
      <c r="I161" s="186"/>
      <c r="J161" s="187">
        <f t="shared" si="0"/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 t="shared" si="1"/>
        <v>0</v>
      </c>
      <c r="Q161" s="190">
        <v>0</v>
      </c>
      <c r="R161" s="190">
        <f t="shared" si="2"/>
        <v>0</v>
      </c>
      <c r="S161" s="190">
        <v>0</v>
      </c>
      <c r="T161" s="191">
        <f t="shared" si="3"/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 t="shared" si="4"/>
        <v>0</v>
      </c>
      <c r="BF161" s="193">
        <f t="shared" si="5"/>
        <v>0</v>
      </c>
      <c r="BG161" s="193">
        <f t="shared" si="6"/>
        <v>0</v>
      </c>
      <c r="BH161" s="193">
        <f t="shared" si="7"/>
        <v>0</v>
      </c>
      <c r="BI161" s="193">
        <f t="shared" si="8"/>
        <v>0</v>
      </c>
      <c r="BJ161" s="20" t="s">
        <v>79</v>
      </c>
      <c r="BK161" s="193">
        <f t="shared" si="9"/>
        <v>0</v>
      </c>
      <c r="BL161" s="20" t="s">
        <v>137</v>
      </c>
      <c r="BM161" s="192" t="s">
        <v>1133</v>
      </c>
    </row>
    <row r="162" spans="1:65" s="2" customFormat="1" ht="24.2" customHeight="1">
      <c r="A162" s="37"/>
      <c r="B162" s="38"/>
      <c r="C162" s="181" t="s">
        <v>157</v>
      </c>
      <c r="D162" s="181" t="s">
        <v>221</v>
      </c>
      <c r="E162" s="182" t="s">
        <v>554</v>
      </c>
      <c r="F162" s="183" t="s">
        <v>555</v>
      </c>
      <c r="G162" s="184" t="s">
        <v>249</v>
      </c>
      <c r="H162" s="185">
        <v>2</v>
      </c>
      <c r="I162" s="186"/>
      <c r="J162" s="187">
        <f t="shared" si="0"/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 t="shared" si="1"/>
        <v>0</v>
      </c>
      <c r="Q162" s="190">
        <v>0</v>
      </c>
      <c r="R162" s="190">
        <f t="shared" si="2"/>
        <v>0</v>
      </c>
      <c r="S162" s="190">
        <v>0</v>
      </c>
      <c r="T162" s="191">
        <f t="shared" si="3"/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 t="shared" si="4"/>
        <v>0</v>
      </c>
      <c r="BF162" s="193">
        <f t="shared" si="5"/>
        <v>0</v>
      </c>
      <c r="BG162" s="193">
        <f t="shared" si="6"/>
        <v>0</v>
      </c>
      <c r="BH162" s="193">
        <f t="shared" si="7"/>
        <v>0</v>
      </c>
      <c r="BI162" s="193">
        <f t="shared" si="8"/>
        <v>0</v>
      </c>
      <c r="BJ162" s="20" t="s">
        <v>79</v>
      </c>
      <c r="BK162" s="193">
        <f t="shared" si="9"/>
        <v>0</v>
      </c>
      <c r="BL162" s="20" t="s">
        <v>137</v>
      </c>
      <c r="BM162" s="192" t="s">
        <v>1134</v>
      </c>
    </row>
    <row r="163" spans="1:65" s="2" customFormat="1" ht="16.5" customHeight="1">
      <c r="A163" s="37"/>
      <c r="B163" s="38"/>
      <c r="C163" s="181" t="s">
        <v>160</v>
      </c>
      <c r="D163" s="181" t="s">
        <v>221</v>
      </c>
      <c r="E163" s="182" t="s">
        <v>560</v>
      </c>
      <c r="F163" s="183" t="s">
        <v>561</v>
      </c>
      <c r="G163" s="184" t="s">
        <v>249</v>
      </c>
      <c r="H163" s="185">
        <v>2</v>
      </c>
      <c r="I163" s="186"/>
      <c r="J163" s="187">
        <f t="shared" si="0"/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 t="shared" si="1"/>
        <v>0</v>
      </c>
      <c r="Q163" s="190">
        <v>0</v>
      </c>
      <c r="R163" s="190">
        <f t="shared" si="2"/>
        <v>0</v>
      </c>
      <c r="S163" s="190">
        <v>0</v>
      </c>
      <c r="T163" s="191">
        <f t="shared" si="3"/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 t="shared" si="4"/>
        <v>0</v>
      </c>
      <c r="BF163" s="193">
        <f t="shared" si="5"/>
        <v>0</v>
      </c>
      <c r="BG163" s="193">
        <f t="shared" si="6"/>
        <v>0</v>
      </c>
      <c r="BH163" s="193">
        <f t="shared" si="7"/>
        <v>0</v>
      </c>
      <c r="BI163" s="193">
        <f t="shared" si="8"/>
        <v>0</v>
      </c>
      <c r="BJ163" s="20" t="s">
        <v>79</v>
      </c>
      <c r="BK163" s="193">
        <f t="shared" si="9"/>
        <v>0</v>
      </c>
      <c r="BL163" s="20" t="s">
        <v>137</v>
      </c>
      <c r="BM163" s="192" t="s">
        <v>1135</v>
      </c>
    </row>
    <row r="164" spans="1:65" s="2" customFormat="1" ht="16.5" customHeight="1">
      <c r="A164" s="37"/>
      <c r="B164" s="38"/>
      <c r="C164" s="181" t="s">
        <v>352</v>
      </c>
      <c r="D164" s="181" t="s">
        <v>221</v>
      </c>
      <c r="E164" s="182" t="s">
        <v>563</v>
      </c>
      <c r="F164" s="183" t="s">
        <v>564</v>
      </c>
      <c r="G164" s="184" t="s">
        <v>249</v>
      </c>
      <c r="H164" s="185">
        <v>2</v>
      </c>
      <c r="I164" s="186"/>
      <c r="J164" s="187">
        <f t="shared" si="0"/>
        <v>0</v>
      </c>
      <c r="K164" s="183" t="s">
        <v>19</v>
      </c>
      <c r="L164" s="42"/>
      <c r="M164" s="188" t="s">
        <v>19</v>
      </c>
      <c r="N164" s="189" t="s">
        <v>43</v>
      </c>
      <c r="O164" s="67"/>
      <c r="P164" s="190">
        <f t="shared" si="1"/>
        <v>0</v>
      </c>
      <c r="Q164" s="190">
        <v>0</v>
      </c>
      <c r="R164" s="190">
        <f t="shared" si="2"/>
        <v>0</v>
      </c>
      <c r="S164" s="190">
        <v>0</v>
      </c>
      <c r="T164" s="191">
        <f t="shared" si="3"/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 t="shared" si="4"/>
        <v>0</v>
      </c>
      <c r="BF164" s="193">
        <f t="shared" si="5"/>
        <v>0</v>
      </c>
      <c r="BG164" s="193">
        <f t="shared" si="6"/>
        <v>0</v>
      </c>
      <c r="BH164" s="193">
        <f t="shared" si="7"/>
        <v>0</v>
      </c>
      <c r="BI164" s="193">
        <f t="shared" si="8"/>
        <v>0</v>
      </c>
      <c r="BJ164" s="20" t="s">
        <v>79</v>
      </c>
      <c r="BK164" s="193">
        <f t="shared" si="9"/>
        <v>0</v>
      </c>
      <c r="BL164" s="20" t="s">
        <v>137</v>
      </c>
      <c r="BM164" s="192" t="s">
        <v>1136</v>
      </c>
    </row>
    <row r="165" spans="1:65" s="2" customFormat="1" ht="16.5" customHeight="1">
      <c r="A165" s="37"/>
      <c r="B165" s="38"/>
      <c r="C165" s="181" t="s">
        <v>357</v>
      </c>
      <c r="D165" s="181" t="s">
        <v>221</v>
      </c>
      <c r="E165" s="182" t="s">
        <v>566</v>
      </c>
      <c r="F165" s="183" t="s">
        <v>567</v>
      </c>
      <c r="G165" s="184" t="s">
        <v>249</v>
      </c>
      <c r="H165" s="185">
        <v>1</v>
      </c>
      <c r="I165" s="186"/>
      <c r="J165" s="187">
        <f t="shared" si="0"/>
        <v>0</v>
      </c>
      <c r="K165" s="183" t="s">
        <v>19</v>
      </c>
      <c r="L165" s="42"/>
      <c r="M165" s="188" t="s">
        <v>19</v>
      </c>
      <c r="N165" s="189" t="s">
        <v>43</v>
      </c>
      <c r="O165" s="67"/>
      <c r="P165" s="190">
        <f t="shared" si="1"/>
        <v>0</v>
      </c>
      <c r="Q165" s="190">
        <v>0</v>
      </c>
      <c r="R165" s="190">
        <f t="shared" si="2"/>
        <v>0</v>
      </c>
      <c r="S165" s="190">
        <v>0</v>
      </c>
      <c r="T165" s="191">
        <f t="shared" si="3"/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 t="shared" si="4"/>
        <v>0</v>
      </c>
      <c r="BF165" s="193">
        <f t="shared" si="5"/>
        <v>0</v>
      </c>
      <c r="BG165" s="193">
        <f t="shared" si="6"/>
        <v>0</v>
      </c>
      <c r="BH165" s="193">
        <f t="shared" si="7"/>
        <v>0</v>
      </c>
      <c r="BI165" s="193">
        <f t="shared" si="8"/>
        <v>0</v>
      </c>
      <c r="BJ165" s="20" t="s">
        <v>79</v>
      </c>
      <c r="BK165" s="193">
        <f t="shared" si="9"/>
        <v>0</v>
      </c>
      <c r="BL165" s="20" t="s">
        <v>137</v>
      </c>
      <c r="BM165" s="192" t="s">
        <v>1137</v>
      </c>
    </row>
    <row r="166" spans="1:65" s="12" customFormat="1" ht="22.9" customHeight="1">
      <c r="B166" s="165"/>
      <c r="C166" s="166"/>
      <c r="D166" s="167" t="s">
        <v>71</v>
      </c>
      <c r="E166" s="179" t="s">
        <v>569</v>
      </c>
      <c r="F166" s="179" t="s">
        <v>570</v>
      </c>
      <c r="G166" s="166"/>
      <c r="H166" s="166"/>
      <c r="I166" s="169"/>
      <c r="J166" s="180">
        <f>BK166</f>
        <v>0</v>
      </c>
      <c r="K166" s="166"/>
      <c r="L166" s="171"/>
      <c r="M166" s="172"/>
      <c r="N166" s="173"/>
      <c r="O166" s="173"/>
      <c r="P166" s="174">
        <f>SUM(P167:P169)</f>
        <v>0</v>
      </c>
      <c r="Q166" s="173"/>
      <c r="R166" s="174">
        <f>SUM(R167:R169)</f>
        <v>0</v>
      </c>
      <c r="S166" s="173"/>
      <c r="T166" s="175">
        <f>SUM(T167:T169)</f>
        <v>0</v>
      </c>
      <c r="AR166" s="176" t="s">
        <v>81</v>
      </c>
      <c r="AT166" s="177" t="s">
        <v>71</v>
      </c>
      <c r="AU166" s="177" t="s">
        <v>79</v>
      </c>
      <c r="AY166" s="176" t="s">
        <v>218</v>
      </c>
      <c r="BK166" s="178">
        <f>SUM(BK167:BK169)</f>
        <v>0</v>
      </c>
    </row>
    <row r="167" spans="1:65" s="2" customFormat="1" ht="16.5" customHeight="1">
      <c r="A167" s="37"/>
      <c r="B167" s="38"/>
      <c r="C167" s="181" t="s">
        <v>362</v>
      </c>
      <c r="D167" s="181" t="s">
        <v>221</v>
      </c>
      <c r="E167" s="182" t="s">
        <v>571</v>
      </c>
      <c r="F167" s="183" t="s">
        <v>572</v>
      </c>
      <c r="G167" s="184" t="s">
        <v>249</v>
      </c>
      <c r="H167" s="185">
        <v>1</v>
      </c>
      <c r="I167" s="186"/>
      <c r="J167" s="187">
        <f>ROUND(I167*H167,2)</f>
        <v>0</v>
      </c>
      <c r="K167" s="183" t="s">
        <v>19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1138</v>
      </c>
    </row>
    <row r="168" spans="1:65" s="2" customFormat="1" ht="16.5" customHeight="1">
      <c r="A168" s="37"/>
      <c r="B168" s="38"/>
      <c r="C168" s="181" t="s">
        <v>369</v>
      </c>
      <c r="D168" s="181" t="s">
        <v>221</v>
      </c>
      <c r="E168" s="182" t="s">
        <v>574</v>
      </c>
      <c r="F168" s="183" t="s">
        <v>575</v>
      </c>
      <c r="G168" s="184" t="s">
        <v>249</v>
      </c>
      <c r="H168" s="185">
        <v>6</v>
      </c>
      <c r="I168" s="186"/>
      <c r="J168" s="187">
        <f>ROUND(I168*H168,2)</f>
        <v>0</v>
      </c>
      <c r="K168" s="183" t="s">
        <v>19</v>
      </c>
      <c r="L168" s="42"/>
      <c r="M168" s="188" t="s">
        <v>19</v>
      </c>
      <c r="N168" s="189" t="s">
        <v>43</v>
      </c>
      <c r="O168" s="67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137</v>
      </c>
      <c r="AT168" s="192" t="s">
        <v>221</v>
      </c>
      <c r="AU168" s="192" t="s">
        <v>81</v>
      </c>
      <c r="AY168" s="20" t="s">
        <v>218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20" t="s">
        <v>79</v>
      </c>
      <c r="BK168" s="193">
        <f>ROUND(I168*H168,2)</f>
        <v>0</v>
      </c>
      <c r="BL168" s="20" t="s">
        <v>137</v>
      </c>
      <c r="BM168" s="192" t="s">
        <v>1139</v>
      </c>
    </row>
    <row r="169" spans="1:65" s="2" customFormat="1" ht="16.5" customHeight="1">
      <c r="A169" s="37"/>
      <c r="B169" s="38"/>
      <c r="C169" s="181" t="s">
        <v>374</v>
      </c>
      <c r="D169" s="181" t="s">
        <v>221</v>
      </c>
      <c r="E169" s="182" t="s">
        <v>577</v>
      </c>
      <c r="F169" s="183" t="s">
        <v>578</v>
      </c>
      <c r="G169" s="184" t="s">
        <v>249</v>
      </c>
      <c r="H169" s="185">
        <v>6</v>
      </c>
      <c r="I169" s="186"/>
      <c r="J169" s="187">
        <f>ROUND(I169*H169,2)</f>
        <v>0</v>
      </c>
      <c r="K169" s="183" t="s">
        <v>19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1140</v>
      </c>
    </row>
    <row r="170" spans="1:65" s="12" customFormat="1" ht="22.9" customHeight="1">
      <c r="B170" s="165"/>
      <c r="C170" s="166"/>
      <c r="D170" s="167" t="s">
        <v>71</v>
      </c>
      <c r="E170" s="179" t="s">
        <v>580</v>
      </c>
      <c r="F170" s="179" t="s">
        <v>581</v>
      </c>
      <c r="G170" s="166"/>
      <c r="H170" s="166"/>
      <c r="I170" s="169"/>
      <c r="J170" s="180">
        <f>BK170</f>
        <v>0</v>
      </c>
      <c r="K170" s="166"/>
      <c r="L170" s="171"/>
      <c r="M170" s="172"/>
      <c r="N170" s="173"/>
      <c r="O170" s="173"/>
      <c r="P170" s="174">
        <f>SUM(P171:P181)</f>
        <v>0</v>
      </c>
      <c r="Q170" s="173"/>
      <c r="R170" s="174">
        <f>SUM(R171:R181)</f>
        <v>9.2303999999999997E-2</v>
      </c>
      <c r="S170" s="173"/>
      <c r="T170" s="175">
        <f>SUM(T171:T181)</f>
        <v>0</v>
      </c>
      <c r="AR170" s="176" t="s">
        <v>81</v>
      </c>
      <c r="AT170" s="177" t="s">
        <v>71</v>
      </c>
      <c r="AU170" s="177" t="s">
        <v>79</v>
      </c>
      <c r="AY170" s="176" t="s">
        <v>218</v>
      </c>
      <c r="BK170" s="178">
        <f>SUM(BK171:BK181)</f>
        <v>0</v>
      </c>
    </row>
    <row r="171" spans="1:65" s="2" customFormat="1" ht="55.5" customHeight="1">
      <c r="A171" s="37"/>
      <c r="B171" s="38"/>
      <c r="C171" s="181" t="s">
        <v>379</v>
      </c>
      <c r="D171" s="181" t="s">
        <v>221</v>
      </c>
      <c r="E171" s="182" t="s">
        <v>582</v>
      </c>
      <c r="F171" s="183" t="s">
        <v>583</v>
      </c>
      <c r="G171" s="184" t="s">
        <v>224</v>
      </c>
      <c r="H171" s="185">
        <v>3</v>
      </c>
      <c r="I171" s="186"/>
      <c r="J171" s="187">
        <f>ROUND(I171*H171,2)</f>
        <v>0</v>
      </c>
      <c r="K171" s="183" t="s">
        <v>225</v>
      </c>
      <c r="L171" s="42"/>
      <c r="M171" s="188" t="s">
        <v>19</v>
      </c>
      <c r="N171" s="189" t="s">
        <v>43</v>
      </c>
      <c r="O171" s="67"/>
      <c r="P171" s="190">
        <f>O171*H171</f>
        <v>0</v>
      </c>
      <c r="Q171" s="190">
        <v>1.214E-2</v>
      </c>
      <c r="R171" s="190">
        <f>Q171*H171</f>
        <v>3.6420000000000001E-2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137</v>
      </c>
      <c r="AT171" s="192" t="s">
        <v>221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1141</v>
      </c>
    </row>
    <row r="172" spans="1:65" s="2" customFormat="1" ht="11.25">
      <c r="A172" s="37"/>
      <c r="B172" s="38"/>
      <c r="C172" s="39"/>
      <c r="D172" s="194" t="s">
        <v>228</v>
      </c>
      <c r="E172" s="39"/>
      <c r="F172" s="195" t="s">
        <v>585</v>
      </c>
      <c r="G172" s="39"/>
      <c r="H172" s="39"/>
      <c r="I172" s="196"/>
      <c r="J172" s="39"/>
      <c r="K172" s="39"/>
      <c r="L172" s="42"/>
      <c r="M172" s="197"/>
      <c r="N172" s="198"/>
      <c r="O172" s="67"/>
      <c r="P172" s="67"/>
      <c r="Q172" s="67"/>
      <c r="R172" s="67"/>
      <c r="S172" s="67"/>
      <c r="T172" s="68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20" t="s">
        <v>228</v>
      </c>
      <c r="AU172" s="20" t="s">
        <v>81</v>
      </c>
    </row>
    <row r="173" spans="1:65" s="2" customFormat="1" ht="44.25" customHeight="1">
      <c r="A173" s="37"/>
      <c r="B173" s="38"/>
      <c r="C173" s="181" t="s">
        <v>386</v>
      </c>
      <c r="D173" s="181" t="s">
        <v>221</v>
      </c>
      <c r="E173" s="182" t="s">
        <v>586</v>
      </c>
      <c r="F173" s="183" t="s">
        <v>587</v>
      </c>
      <c r="G173" s="184" t="s">
        <v>224</v>
      </c>
      <c r="H173" s="185">
        <v>3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1E-4</v>
      </c>
      <c r="R173" s="190">
        <f>Q173*H173</f>
        <v>3.0000000000000003E-4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1142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589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2" customFormat="1" ht="37.9" customHeight="1">
      <c r="A175" s="37"/>
      <c r="B175" s="38"/>
      <c r="C175" s="181" t="s">
        <v>383</v>
      </c>
      <c r="D175" s="181" t="s">
        <v>221</v>
      </c>
      <c r="E175" s="182" t="s">
        <v>590</v>
      </c>
      <c r="F175" s="183" t="s">
        <v>591</v>
      </c>
      <c r="G175" s="184" t="s">
        <v>224</v>
      </c>
      <c r="H175" s="185">
        <v>5.76</v>
      </c>
      <c r="I175" s="186"/>
      <c r="J175" s="187">
        <f>ROUND(I175*H175,2)</f>
        <v>0</v>
      </c>
      <c r="K175" s="183" t="s">
        <v>225</v>
      </c>
      <c r="L175" s="42"/>
      <c r="M175" s="188" t="s">
        <v>19</v>
      </c>
      <c r="N175" s="189" t="s">
        <v>43</v>
      </c>
      <c r="O175" s="67"/>
      <c r="P175" s="190">
        <f>O175*H175</f>
        <v>0</v>
      </c>
      <c r="Q175" s="190">
        <v>1.25E-3</v>
      </c>
      <c r="R175" s="190">
        <f>Q175*H175</f>
        <v>7.1999999999999998E-3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137</v>
      </c>
      <c r="AT175" s="192" t="s">
        <v>221</v>
      </c>
      <c r="AU175" s="192" t="s">
        <v>81</v>
      </c>
      <c r="AY175" s="20" t="s">
        <v>218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20" t="s">
        <v>79</v>
      </c>
      <c r="BK175" s="193">
        <f>ROUND(I175*H175,2)</f>
        <v>0</v>
      </c>
      <c r="BL175" s="20" t="s">
        <v>137</v>
      </c>
      <c r="BM175" s="192" t="s">
        <v>1143</v>
      </c>
    </row>
    <row r="176" spans="1:65" s="2" customFormat="1" ht="11.25">
      <c r="A176" s="37"/>
      <c r="B176" s="38"/>
      <c r="C176" s="39"/>
      <c r="D176" s="194" t="s">
        <v>228</v>
      </c>
      <c r="E176" s="39"/>
      <c r="F176" s="195" t="s">
        <v>593</v>
      </c>
      <c r="G176" s="39"/>
      <c r="H176" s="39"/>
      <c r="I176" s="196"/>
      <c r="J176" s="39"/>
      <c r="K176" s="39"/>
      <c r="L176" s="42"/>
      <c r="M176" s="197"/>
      <c r="N176" s="198"/>
      <c r="O176" s="67"/>
      <c r="P176" s="67"/>
      <c r="Q176" s="67"/>
      <c r="R176" s="67"/>
      <c r="S176" s="67"/>
      <c r="T176" s="68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20" t="s">
        <v>228</v>
      </c>
      <c r="AU176" s="20" t="s">
        <v>81</v>
      </c>
    </row>
    <row r="177" spans="1:65" s="13" customFormat="1" ht="11.25">
      <c r="B177" s="199"/>
      <c r="C177" s="200"/>
      <c r="D177" s="201" t="s">
        <v>230</v>
      </c>
      <c r="E177" s="202" t="s">
        <v>19</v>
      </c>
      <c r="F177" s="203" t="s">
        <v>1144</v>
      </c>
      <c r="G177" s="200"/>
      <c r="H177" s="204">
        <v>5.76</v>
      </c>
      <c r="I177" s="205"/>
      <c r="J177" s="200"/>
      <c r="K177" s="200"/>
      <c r="L177" s="206"/>
      <c r="M177" s="207"/>
      <c r="N177" s="208"/>
      <c r="O177" s="208"/>
      <c r="P177" s="208"/>
      <c r="Q177" s="208"/>
      <c r="R177" s="208"/>
      <c r="S177" s="208"/>
      <c r="T177" s="209"/>
      <c r="AT177" s="210" t="s">
        <v>230</v>
      </c>
      <c r="AU177" s="210" t="s">
        <v>81</v>
      </c>
      <c r="AV177" s="13" t="s">
        <v>81</v>
      </c>
      <c r="AW177" s="13" t="s">
        <v>33</v>
      </c>
      <c r="AX177" s="13" t="s">
        <v>79</v>
      </c>
      <c r="AY177" s="210" t="s">
        <v>218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594</v>
      </c>
      <c r="F178" s="224" t="s">
        <v>595</v>
      </c>
      <c r="G178" s="225" t="s">
        <v>224</v>
      </c>
      <c r="H178" s="226">
        <v>6.048</v>
      </c>
      <c r="I178" s="227"/>
      <c r="J178" s="228">
        <f>ROUND(I178*H178,2)</f>
        <v>0</v>
      </c>
      <c r="K178" s="224" t="s">
        <v>225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8.0000000000000002E-3</v>
      </c>
      <c r="R178" s="190">
        <f>Q178*H178</f>
        <v>4.8384000000000003E-2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1145</v>
      </c>
    </row>
    <row r="179" spans="1:65" s="13" customFormat="1" ht="11.25">
      <c r="B179" s="199"/>
      <c r="C179" s="200"/>
      <c r="D179" s="201" t="s">
        <v>230</v>
      </c>
      <c r="E179" s="200"/>
      <c r="F179" s="203" t="s">
        <v>1146</v>
      </c>
      <c r="G179" s="200"/>
      <c r="H179" s="204">
        <v>6.048</v>
      </c>
      <c r="I179" s="205"/>
      <c r="J179" s="200"/>
      <c r="K179" s="200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230</v>
      </c>
      <c r="AU179" s="210" t="s">
        <v>81</v>
      </c>
      <c r="AV179" s="13" t="s">
        <v>81</v>
      </c>
      <c r="AW179" s="13" t="s">
        <v>4</v>
      </c>
      <c r="AX179" s="13" t="s">
        <v>79</v>
      </c>
      <c r="AY179" s="210" t="s">
        <v>218</v>
      </c>
    </row>
    <row r="180" spans="1:65" s="2" customFormat="1" ht="78" customHeight="1">
      <c r="A180" s="37"/>
      <c r="B180" s="38"/>
      <c r="C180" s="181" t="s">
        <v>402</v>
      </c>
      <c r="D180" s="181" t="s">
        <v>221</v>
      </c>
      <c r="E180" s="182" t="s">
        <v>598</v>
      </c>
      <c r="F180" s="183" t="s">
        <v>599</v>
      </c>
      <c r="G180" s="184" t="s">
        <v>282</v>
      </c>
      <c r="H180" s="185">
        <v>9.1999999999999998E-2</v>
      </c>
      <c r="I180" s="186"/>
      <c r="J180" s="187">
        <f>ROUND(I180*H180,2)</f>
        <v>0</v>
      </c>
      <c r="K180" s="183" t="s">
        <v>225</v>
      </c>
      <c r="L180" s="42"/>
      <c r="M180" s="188" t="s">
        <v>19</v>
      </c>
      <c r="N180" s="189" t="s">
        <v>43</v>
      </c>
      <c r="O180" s="67"/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137</v>
      </c>
      <c r="AT180" s="192" t="s">
        <v>221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1147</v>
      </c>
    </row>
    <row r="181" spans="1:65" s="2" customFormat="1" ht="11.25">
      <c r="A181" s="37"/>
      <c r="B181" s="38"/>
      <c r="C181" s="39"/>
      <c r="D181" s="194" t="s">
        <v>228</v>
      </c>
      <c r="E181" s="39"/>
      <c r="F181" s="195" t="s">
        <v>601</v>
      </c>
      <c r="G181" s="39"/>
      <c r="H181" s="39"/>
      <c r="I181" s="196"/>
      <c r="J181" s="39"/>
      <c r="K181" s="39"/>
      <c r="L181" s="42"/>
      <c r="M181" s="197"/>
      <c r="N181" s="198"/>
      <c r="O181" s="67"/>
      <c r="P181" s="67"/>
      <c r="Q181" s="67"/>
      <c r="R181" s="67"/>
      <c r="S181" s="67"/>
      <c r="T181" s="68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20" t="s">
        <v>228</v>
      </c>
      <c r="AU181" s="20" t="s">
        <v>81</v>
      </c>
    </row>
    <row r="182" spans="1:65" s="12" customFormat="1" ht="22.9" customHeight="1">
      <c r="B182" s="165"/>
      <c r="C182" s="166"/>
      <c r="D182" s="167" t="s">
        <v>71</v>
      </c>
      <c r="E182" s="179" t="s">
        <v>602</v>
      </c>
      <c r="F182" s="179" t="s">
        <v>603</v>
      </c>
      <c r="G182" s="166"/>
      <c r="H182" s="166"/>
      <c r="I182" s="169"/>
      <c r="J182" s="180">
        <f>BK182</f>
        <v>0</v>
      </c>
      <c r="K182" s="166"/>
      <c r="L182" s="171"/>
      <c r="M182" s="172"/>
      <c r="N182" s="173"/>
      <c r="O182" s="173"/>
      <c r="P182" s="174">
        <f>SUM(P183:P188)</f>
        <v>0</v>
      </c>
      <c r="Q182" s="173"/>
      <c r="R182" s="174">
        <f>SUM(R183:R188)</f>
        <v>7.36092E-2</v>
      </c>
      <c r="S182" s="173"/>
      <c r="T182" s="175">
        <f>SUM(T183:T188)</f>
        <v>0</v>
      </c>
      <c r="AR182" s="176" t="s">
        <v>81</v>
      </c>
      <c r="AT182" s="177" t="s">
        <v>71</v>
      </c>
      <c r="AU182" s="177" t="s">
        <v>79</v>
      </c>
      <c r="AY182" s="176" t="s">
        <v>218</v>
      </c>
      <c r="BK182" s="178">
        <f>SUM(BK183:BK188)</f>
        <v>0</v>
      </c>
    </row>
    <row r="183" spans="1:65" s="2" customFormat="1" ht="37.9" customHeight="1">
      <c r="A183" s="37"/>
      <c r="B183" s="38"/>
      <c r="C183" s="181" t="s">
        <v>407</v>
      </c>
      <c r="D183" s="181" t="s">
        <v>221</v>
      </c>
      <c r="E183" s="182" t="s">
        <v>604</v>
      </c>
      <c r="F183" s="183" t="s">
        <v>605</v>
      </c>
      <c r="G183" s="184" t="s">
        <v>249</v>
      </c>
      <c r="H183" s="185">
        <v>4</v>
      </c>
      <c r="I183" s="186"/>
      <c r="J183" s="187">
        <f>ROUND(I183*H183,2)</f>
        <v>0</v>
      </c>
      <c r="K183" s="183" t="s">
        <v>225</v>
      </c>
      <c r="L183" s="42"/>
      <c r="M183" s="188" t="s">
        <v>19</v>
      </c>
      <c r="N183" s="189" t="s">
        <v>43</v>
      </c>
      <c r="O183" s="67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137</v>
      </c>
      <c r="AT183" s="192" t="s">
        <v>221</v>
      </c>
      <c r="AU183" s="192" t="s">
        <v>81</v>
      </c>
      <c r="AY183" s="20" t="s">
        <v>218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79</v>
      </c>
      <c r="BK183" s="193">
        <f>ROUND(I183*H183,2)</f>
        <v>0</v>
      </c>
      <c r="BL183" s="20" t="s">
        <v>137</v>
      </c>
      <c r="BM183" s="192" t="s">
        <v>1148</v>
      </c>
    </row>
    <row r="184" spans="1:65" s="2" customFormat="1" ht="11.25">
      <c r="A184" s="37"/>
      <c r="B184" s="38"/>
      <c r="C184" s="39"/>
      <c r="D184" s="194" t="s">
        <v>228</v>
      </c>
      <c r="E184" s="39"/>
      <c r="F184" s="195" t="s">
        <v>607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228</v>
      </c>
      <c r="AU184" s="20" t="s">
        <v>81</v>
      </c>
    </row>
    <row r="185" spans="1:65" s="2" customFormat="1" ht="24.2" customHeight="1">
      <c r="A185" s="37"/>
      <c r="B185" s="38"/>
      <c r="C185" s="222" t="s">
        <v>414</v>
      </c>
      <c r="D185" s="222" t="s">
        <v>380</v>
      </c>
      <c r="E185" s="223" t="s">
        <v>608</v>
      </c>
      <c r="F185" s="224" t="s">
        <v>609</v>
      </c>
      <c r="G185" s="225" t="s">
        <v>249</v>
      </c>
      <c r="H185" s="226">
        <v>2.6669999999999998</v>
      </c>
      <c r="I185" s="227"/>
      <c r="J185" s="228">
        <f>ROUND(I185*H185,2)</f>
        <v>0</v>
      </c>
      <c r="K185" s="224" t="s">
        <v>19</v>
      </c>
      <c r="L185" s="229"/>
      <c r="M185" s="230" t="s">
        <v>19</v>
      </c>
      <c r="N185" s="231" t="s">
        <v>43</v>
      </c>
      <c r="O185" s="67"/>
      <c r="P185" s="190">
        <f>O185*H185</f>
        <v>0</v>
      </c>
      <c r="Q185" s="190">
        <v>1.38E-2</v>
      </c>
      <c r="R185" s="190">
        <f>Q185*H185</f>
        <v>3.68046E-2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383</v>
      </c>
      <c r="AT185" s="192" t="s">
        <v>380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1149</v>
      </c>
    </row>
    <row r="186" spans="1:65" s="2" customFormat="1" ht="24.2" customHeight="1">
      <c r="A186" s="37"/>
      <c r="B186" s="38"/>
      <c r="C186" s="222" t="s">
        <v>627</v>
      </c>
      <c r="D186" s="222" t="s">
        <v>380</v>
      </c>
      <c r="E186" s="223" t="s">
        <v>756</v>
      </c>
      <c r="F186" s="224" t="s">
        <v>757</v>
      </c>
      <c r="G186" s="225" t="s">
        <v>249</v>
      </c>
      <c r="H186" s="226">
        <v>2.6669999999999998</v>
      </c>
      <c r="I186" s="227"/>
      <c r="J186" s="228">
        <f>ROUND(I186*H186,2)</f>
        <v>0</v>
      </c>
      <c r="K186" s="224" t="s">
        <v>19</v>
      </c>
      <c r="L186" s="229"/>
      <c r="M186" s="230" t="s">
        <v>19</v>
      </c>
      <c r="N186" s="231" t="s">
        <v>43</v>
      </c>
      <c r="O186" s="67"/>
      <c r="P186" s="190">
        <f>O186*H186</f>
        <v>0</v>
      </c>
      <c r="Q186" s="190">
        <v>1.38E-2</v>
      </c>
      <c r="R186" s="190">
        <f>Q186*H186</f>
        <v>3.68046E-2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383</v>
      </c>
      <c r="AT186" s="192" t="s">
        <v>380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1150</v>
      </c>
    </row>
    <row r="187" spans="1:65" s="2" customFormat="1" ht="55.5" customHeight="1">
      <c r="A187" s="37"/>
      <c r="B187" s="38"/>
      <c r="C187" s="181" t="s">
        <v>632</v>
      </c>
      <c r="D187" s="181" t="s">
        <v>221</v>
      </c>
      <c r="E187" s="182" t="s">
        <v>611</v>
      </c>
      <c r="F187" s="183" t="s">
        <v>612</v>
      </c>
      <c r="G187" s="184" t="s">
        <v>282</v>
      </c>
      <c r="H187" s="185">
        <v>7.3999999999999996E-2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1151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614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12" customFormat="1" ht="22.9" customHeight="1">
      <c r="B189" s="165"/>
      <c r="C189" s="166"/>
      <c r="D189" s="167" t="s">
        <v>71</v>
      </c>
      <c r="E189" s="179" t="s">
        <v>615</v>
      </c>
      <c r="F189" s="179" t="s">
        <v>616</v>
      </c>
      <c r="G189" s="166"/>
      <c r="H189" s="166"/>
      <c r="I189" s="169"/>
      <c r="J189" s="180">
        <f>BK189</f>
        <v>0</v>
      </c>
      <c r="K189" s="166"/>
      <c r="L189" s="171"/>
      <c r="M189" s="172"/>
      <c r="N189" s="173"/>
      <c r="O189" s="173"/>
      <c r="P189" s="174">
        <f>SUM(P190:P191)</f>
        <v>0</v>
      </c>
      <c r="Q189" s="173"/>
      <c r="R189" s="174">
        <f>SUM(R190:R191)</f>
        <v>0</v>
      </c>
      <c r="S189" s="173"/>
      <c r="T189" s="175">
        <f>SUM(T190:T191)</f>
        <v>2.3039999999999998E-2</v>
      </c>
      <c r="AR189" s="176" t="s">
        <v>81</v>
      </c>
      <c r="AT189" s="177" t="s">
        <v>71</v>
      </c>
      <c r="AU189" s="177" t="s">
        <v>79</v>
      </c>
      <c r="AY189" s="176" t="s">
        <v>218</v>
      </c>
      <c r="BK189" s="178">
        <f>SUM(BK190:BK191)</f>
        <v>0</v>
      </c>
    </row>
    <row r="190" spans="1:65" s="2" customFormat="1" ht="16.5" customHeight="1">
      <c r="A190" s="37"/>
      <c r="B190" s="38"/>
      <c r="C190" s="181" t="s">
        <v>637</v>
      </c>
      <c r="D190" s="181" t="s">
        <v>221</v>
      </c>
      <c r="E190" s="182" t="s">
        <v>617</v>
      </c>
      <c r="F190" s="183" t="s">
        <v>618</v>
      </c>
      <c r="G190" s="184" t="s">
        <v>224</v>
      </c>
      <c r="H190" s="185">
        <v>5.76</v>
      </c>
      <c r="I190" s="186"/>
      <c r="J190" s="187">
        <f>ROUND(I190*H190,2)</f>
        <v>0</v>
      </c>
      <c r="K190" s="183" t="s">
        <v>225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4.0000000000000001E-3</v>
      </c>
      <c r="T190" s="191">
        <f>S190*H190</f>
        <v>2.3039999999999998E-2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1152</v>
      </c>
    </row>
    <row r="191" spans="1:65" s="2" customFormat="1" ht="11.25">
      <c r="A191" s="37"/>
      <c r="B191" s="38"/>
      <c r="C191" s="39"/>
      <c r="D191" s="194" t="s">
        <v>228</v>
      </c>
      <c r="E191" s="39"/>
      <c r="F191" s="195" t="s">
        <v>620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228</v>
      </c>
      <c r="AU191" s="20" t="s">
        <v>81</v>
      </c>
    </row>
    <row r="192" spans="1:65" s="12" customFormat="1" ht="22.9" customHeight="1">
      <c r="B192" s="165"/>
      <c r="C192" s="166"/>
      <c r="D192" s="167" t="s">
        <v>71</v>
      </c>
      <c r="E192" s="179" t="s">
        <v>621</v>
      </c>
      <c r="F192" s="179" t="s">
        <v>622</v>
      </c>
      <c r="G192" s="166"/>
      <c r="H192" s="166"/>
      <c r="I192" s="169"/>
      <c r="J192" s="180">
        <f>BK192</f>
        <v>0</v>
      </c>
      <c r="K192" s="166"/>
      <c r="L192" s="171"/>
      <c r="M192" s="172"/>
      <c r="N192" s="173"/>
      <c r="O192" s="173"/>
      <c r="P192" s="174">
        <f>SUM(P193:P211)</f>
        <v>0</v>
      </c>
      <c r="Q192" s="173"/>
      <c r="R192" s="174">
        <f>SUM(R193:R211)</f>
        <v>0.22394879999999998</v>
      </c>
      <c r="S192" s="173"/>
      <c r="T192" s="175">
        <f>SUM(T193:T211)</f>
        <v>0.47905919999999996</v>
      </c>
      <c r="AR192" s="176" t="s">
        <v>81</v>
      </c>
      <c r="AT192" s="177" t="s">
        <v>71</v>
      </c>
      <c r="AU192" s="177" t="s">
        <v>79</v>
      </c>
      <c r="AY192" s="176" t="s">
        <v>218</v>
      </c>
      <c r="BK192" s="178">
        <f>SUM(BK193:BK211)</f>
        <v>0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623</v>
      </c>
      <c r="F193" s="183" t="s">
        <v>624</v>
      </c>
      <c r="G193" s="184" t="s">
        <v>224</v>
      </c>
      <c r="H193" s="185">
        <v>5.76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1153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626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24.2" customHeight="1">
      <c r="A195" s="37"/>
      <c r="B195" s="38"/>
      <c r="C195" s="181" t="s">
        <v>647</v>
      </c>
      <c r="D195" s="181" t="s">
        <v>221</v>
      </c>
      <c r="E195" s="182" t="s">
        <v>628</v>
      </c>
      <c r="F195" s="183" t="s">
        <v>629</v>
      </c>
      <c r="G195" s="184" t="s">
        <v>224</v>
      </c>
      <c r="H195" s="185">
        <v>5.76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2.9999999999999997E-4</v>
      </c>
      <c r="R195" s="190">
        <f>Q195*H195</f>
        <v>1.7279999999999997E-3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1154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631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33" customHeight="1">
      <c r="A197" s="37"/>
      <c r="B197" s="38"/>
      <c r="C197" s="181" t="s">
        <v>653</v>
      </c>
      <c r="D197" s="181" t="s">
        <v>221</v>
      </c>
      <c r="E197" s="182" t="s">
        <v>633</v>
      </c>
      <c r="F197" s="183" t="s">
        <v>634</v>
      </c>
      <c r="G197" s="184" t="s">
        <v>224</v>
      </c>
      <c r="H197" s="185">
        <v>5.76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1155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636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2" customFormat="1" ht="37.9" customHeight="1">
      <c r="A199" s="37"/>
      <c r="B199" s="38"/>
      <c r="C199" s="181" t="s">
        <v>658</v>
      </c>
      <c r="D199" s="181" t="s">
        <v>221</v>
      </c>
      <c r="E199" s="182" t="s">
        <v>638</v>
      </c>
      <c r="F199" s="183" t="s">
        <v>639</v>
      </c>
      <c r="G199" s="184" t="s">
        <v>224</v>
      </c>
      <c r="H199" s="185">
        <v>5.76</v>
      </c>
      <c r="I199" s="186"/>
      <c r="J199" s="187">
        <f>ROUND(I199*H199,2)</f>
        <v>0</v>
      </c>
      <c r="K199" s="183" t="s">
        <v>225</v>
      </c>
      <c r="L199" s="42"/>
      <c r="M199" s="188" t="s">
        <v>19</v>
      </c>
      <c r="N199" s="189" t="s">
        <v>43</v>
      </c>
      <c r="O199" s="67"/>
      <c r="P199" s="190">
        <f>O199*H199</f>
        <v>0</v>
      </c>
      <c r="Q199" s="190">
        <v>7.4999999999999997E-3</v>
      </c>
      <c r="R199" s="190">
        <f>Q199*H199</f>
        <v>4.3199999999999995E-2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137</v>
      </c>
      <c r="AT199" s="192" t="s">
        <v>221</v>
      </c>
      <c r="AU199" s="192" t="s">
        <v>81</v>
      </c>
      <c r="AY199" s="20" t="s">
        <v>218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0" t="s">
        <v>79</v>
      </c>
      <c r="BK199" s="193">
        <f>ROUND(I199*H199,2)</f>
        <v>0</v>
      </c>
      <c r="BL199" s="20" t="s">
        <v>137</v>
      </c>
      <c r="BM199" s="192" t="s">
        <v>1156</v>
      </c>
    </row>
    <row r="200" spans="1:65" s="2" customFormat="1" ht="11.25">
      <c r="A200" s="37"/>
      <c r="B200" s="38"/>
      <c r="C200" s="39"/>
      <c r="D200" s="194" t="s">
        <v>228</v>
      </c>
      <c r="E200" s="39"/>
      <c r="F200" s="195" t="s">
        <v>641</v>
      </c>
      <c r="G200" s="39"/>
      <c r="H200" s="39"/>
      <c r="I200" s="196"/>
      <c r="J200" s="39"/>
      <c r="K200" s="39"/>
      <c r="L200" s="42"/>
      <c r="M200" s="197"/>
      <c r="N200" s="198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20" t="s">
        <v>228</v>
      </c>
      <c r="AU200" s="20" t="s">
        <v>81</v>
      </c>
    </row>
    <row r="201" spans="1:65" s="2" customFormat="1" ht="24.2" customHeight="1">
      <c r="A201" s="37"/>
      <c r="B201" s="38"/>
      <c r="C201" s="181" t="s">
        <v>663</v>
      </c>
      <c r="D201" s="181" t="s">
        <v>221</v>
      </c>
      <c r="E201" s="182" t="s">
        <v>643</v>
      </c>
      <c r="F201" s="183" t="s">
        <v>644</v>
      </c>
      <c r="G201" s="184" t="s">
        <v>224</v>
      </c>
      <c r="H201" s="185">
        <v>5.76</v>
      </c>
      <c r="I201" s="186"/>
      <c r="J201" s="187">
        <f>ROUND(I201*H201,2)</f>
        <v>0</v>
      </c>
      <c r="K201" s="183" t="s">
        <v>225</v>
      </c>
      <c r="L201" s="42"/>
      <c r="M201" s="188" t="s">
        <v>19</v>
      </c>
      <c r="N201" s="189" t="s">
        <v>43</v>
      </c>
      <c r="O201" s="67"/>
      <c r="P201" s="190">
        <f>O201*H201</f>
        <v>0</v>
      </c>
      <c r="Q201" s="190">
        <v>0</v>
      </c>
      <c r="R201" s="190">
        <f>Q201*H201</f>
        <v>0</v>
      </c>
      <c r="S201" s="190">
        <v>8.3169999999999994E-2</v>
      </c>
      <c r="T201" s="191">
        <f>S201*H201</f>
        <v>0.47905919999999996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137</v>
      </c>
      <c r="AT201" s="192" t="s">
        <v>221</v>
      </c>
      <c r="AU201" s="192" t="s">
        <v>81</v>
      </c>
      <c r="AY201" s="20" t="s">
        <v>218</v>
      </c>
      <c r="BE201" s="193">
        <f>IF(N201="základní",J201,0)</f>
        <v>0</v>
      </c>
      <c r="BF201" s="193">
        <f>IF(N201="snížená",J201,0)</f>
        <v>0</v>
      </c>
      <c r="BG201" s="193">
        <f>IF(N201="zákl. přenesená",J201,0)</f>
        <v>0</v>
      </c>
      <c r="BH201" s="193">
        <f>IF(N201="sníž. přenesená",J201,0)</f>
        <v>0</v>
      </c>
      <c r="BI201" s="193">
        <f>IF(N201="nulová",J201,0)</f>
        <v>0</v>
      </c>
      <c r="BJ201" s="20" t="s">
        <v>79</v>
      </c>
      <c r="BK201" s="193">
        <f>ROUND(I201*H201,2)</f>
        <v>0</v>
      </c>
      <c r="BL201" s="20" t="s">
        <v>137</v>
      </c>
      <c r="BM201" s="192" t="s">
        <v>1157</v>
      </c>
    </row>
    <row r="202" spans="1:65" s="2" customFormat="1" ht="11.25">
      <c r="A202" s="37"/>
      <c r="B202" s="38"/>
      <c r="C202" s="39"/>
      <c r="D202" s="194" t="s">
        <v>228</v>
      </c>
      <c r="E202" s="39"/>
      <c r="F202" s="195" t="s">
        <v>646</v>
      </c>
      <c r="G202" s="39"/>
      <c r="H202" s="39"/>
      <c r="I202" s="196"/>
      <c r="J202" s="39"/>
      <c r="K202" s="39"/>
      <c r="L202" s="42"/>
      <c r="M202" s="197"/>
      <c r="N202" s="198"/>
      <c r="O202" s="67"/>
      <c r="P202" s="67"/>
      <c r="Q202" s="67"/>
      <c r="R202" s="67"/>
      <c r="S202" s="67"/>
      <c r="T202" s="68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20" t="s">
        <v>228</v>
      </c>
      <c r="AU202" s="20" t="s">
        <v>81</v>
      </c>
    </row>
    <row r="203" spans="1:65" s="2" customFormat="1" ht="44.25" customHeight="1">
      <c r="A203" s="37"/>
      <c r="B203" s="38"/>
      <c r="C203" s="181" t="s">
        <v>668</v>
      </c>
      <c r="D203" s="181" t="s">
        <v>221</v>
      </c>
      <c r="E203" s="182" t="s">
        <v>648</v>
      </c>
      <c r="F203" s="183" t="s">
        <v>649</v>
      </c>
      <c r="G203" s="184" t="s">
        <v>224</v>
      </c>
      <c r="H203" s="185">
        <v>5.76</v>
      </c>
      <c r="I203" s="186"/>
      <c r="J203" s="187">
        <f>ROUND(I203*H203,2)</f>
        <v>0</v>
      </c>
      <c r="K203" s="183" t="s">
        <v>225</v>
      </c>
      <c r="L203" s="42"/>
      <c r="M203" s="188" t="s">
        <v>19</v>
      </c>
      <c r="N203" s="189" t="s">
        <v>43</v>
      </c>
      <c r="O203" s="67"/>
      <c r="P203" s="190">
        <f>O203*H203</f>
        <v>0</v>
      </c>
      <c r="Q203" s="190">
        <v>5.3800000000000002E-3</v>
      </c>
      <c r="R203" s="190">
        <f>Q203*H203</f>
        <v>3.09888E-2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137</v>
      </c>
      <c r="AT203" s="192" t="s">
        <v>221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1158</v>
      </c>
    </row>
    <row r="204" spans="1:65" s="2" customFormat="1" ht="11.25">
      <c r="A204" s="37"/>
      <c r="B204" s="38"/>
      <c r="C204" s="39"/>
      <c r="D204" s="194" t="s">
        <v>228</v>
      </c>
      <c r="E204" s="39"/>
      <c r="F204" s="195" t="s">
        <v>651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228</v>
      </c>
      <c r="AU204" s="20" t="s">
        <v>81</v>
      </c>
    </row>
    <row r="205" spans="1:65" s="13" customFormat="1" ht="11.25">
      <c r="B205" s="199"/>
      <c r="C205" s="200"/>
      <c r="D205" s="201" t="s">
        <v>230</v>
      </c>
      <c r="E205" s="202" t="s">
        <v>19</v>
      </c>
      <c r="F205" s="203" t="s">
        <v>1144</v>
      </c>
      <c r="G205" s="200"/>
      <c r="H205" s="204">
        <v>5.76</v>
      </c>
      <c r="I205" s="205"/>
      <c r="J205" s="200"/>
      <c r="K205" s="200"/>
      <c r="L205" s="206"/>
      <c r="M205" s="207"/>
      <c r="N205" s="208"/>
      <c r="O205" s="208"/>
      <c r="P205" s="208"/>
      <c r="Q205" s="208"/>
      <c r="R205" s="208"/>
      <c r="S205" s="208"/>
      <c r="T205" s="209"/>
      <c r="AT205" s="210" t="s">
        <v>230</v>
      </c>
      <c r="AU205" s="210" t="s">
        <v>81</v>
      </c>
      <c r="AV205" s="13" t="s">
        <v>81</v>
      </c>
      <c r="AW205" s="13" t="s">
        <v>33</v>
      </c>
      <c r="AX205" s="13" t="s">
        <v>79</v>
      </c>
      <c r="AY205" s="210" t="s">
        <v>218</v>
      </c>
    </row>
    <row r="206" spans="1:65" s="2" customFormat="1" ht="24.2" customHeight="1">
      <c r="A206" s="37"/>
      <c r="B206" s="38"/>
      <c r="C206" s="222" t="s">
        <v>670</v>
      </c>
      <c r="D206" s="222" t="s">
        <v>380</v>
      </c>
      <c r="E206" s="223" t="s">
        <v>654</v>
      </c>
      <c r="F206" s="224" t="s">
        <v>655</v>
      </c>
      <c r="G206" s="225" t="s">
        <v>224</v>
      </c>
      <c r="H206" s="226">
        <v>6.3360000000000003</v>
      </c>
      <c r="I206" s="227"/>
      <c r="J206" s="228">
        <f>ROUND(I206*H206,2)</f>
        <v>0</v>
      </c>
      <c r="K206" s="224" t="s">
        <v>225</v>
      </c>
      <c r="L206" s="229"/>
      <c r="M206" s="230" t="s">
        <v>19</v>
      </c>
      <c r="N206" s="231" t="s">
        <v>43</v>
      </c>
      <c r="O206" s="67"/>
      <c r="P206" s="190">
        <f>O206*H206</f>
        <v>0</v>
      </c>
      <c r="Q206" s="190">
        <v>2.1999999999999999E-2</v>
      </c>
      <c r="R206" s="190">
        <f>Q206*H206</f>
        <v>0.13939199999999999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383</v>
      </c>
      <c r="AT206" s="192" t="s">
        <v>380</v>
      </c>
      <c r="AU206" s="192" t="s">
        <v>81</v>
      </c>
      <c r="AY206" s="20" t="s">
        <v>218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20" t="s">
        <v>79</v>
      </c>
      <c r="BK206" s="193">
        <f>ROUND(I206*H206,2)</f>
        <v>0</v>
      </c>
      <c r="BL206" s="20" t="s">
        <v>137</v>
      </c>
      <c r="BM206" s="192" t="s">
        <v>1159</v>
      </c>
    </row>
    <row r="207" spans="1:65" s="13" customFormat="1" ht="11.25">
      <c r="B207" s="199"/>
      <c r="C207" s="200"/>
      <c r="D207" s="201" t="s">
        <v>230</v>
      </c>
      <c r="E207" s="200"/>
      <c r="F207" s="203" t="s">
        <v>1160</v>
      </c>
      <c r="G207" s="200"/>
      <c r="H207" s="204">
        <v>6.3360000000000003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230</v>
      </c>
      <c r="AU207" s="210" t="s">
        <v>81</v>
      </c>
      <c r="AV207" s="13" t="s">
        <v>81</v>
      </c>
      <c r="AW207" s="13" t="s">
        <v>4</v>
      </c>
      <c r="AX207" s="13" t="s">
        <v>79</v>
      </c>
      <c r="AY207" s="210" t="s">
        <v>218</v>
      </c>
    </row>
    <row r="208" spans="1:65" s="2" customFormat="1" ht="24.2" customHeight="1">
      <c r="A208" s="37"/>
      <c r="B208" s="38"/>
      <c r="C208" s="181" t="s">
        <v>674</v>
      </c>
      <c r="D208" s="181" t="s">
        <v>221</v>
      </c>
      <c r="E208" s="182" t="s">
        <v>659</v>
      </c>
      <c r="F208" s="183" t="s">
        <v>660</v>
      </c>
      <c r="G208" s="184" t="s">
        <v>224</v>
      </c>
      <c r="H208" s="185">
        <v>5.76</v>
      </c>
      <c r="I208" s="186"/>
      <c r="J208" s="187">
        <f>ROUND(I208*H208,2)</f>
        <v>0</v>
      </c>
      <c r="K208" s="183" t="s">
        <v>225</v>
      </c>
      <c r="L208" s="42"/>
      <c r="M208" s="188" t="s">
        <v>19</v>
      </c>
      <c r="N208" s="189" t="s">
        <v>43</v>
      </c>
      <c r="O208" s="67"/>
      <c r="P208" s="190">
        <f>O208*H208</f>
        <v>0</v>
      </c>
      <c r="Q208" s="190">
        <v>1.5E-3</v>
      </c>
      <c r="R208" s="190">
        <f>Q208*H208</f>
        <v>8.6400000000000001E-3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137</v>
      </c>
      <c r="AT208" s="192" t="s">
        <v>221</v>
      </c>
      <c r="AU208" s="192" t="s">
        <v>81</v>
      </c>
      <c r="AY208" s="20" t="s">
        <v>218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20" t="s">
        <v>79</v>
      </c>
      <c r="BK208" s="193">
        <f>ROUND(I208*H208,2)</f>
        <v>0</v>
      </c>
      <c r="BL208" s="20" t="s">
        <v>137</v>
      </c>
      <c r="BM208" s="192" t="s">
        <v>1161</v>
      </c>
    </row>
    <row r="209" spans="1:65" s="2" customFormat="1" ht="11.25">
      <c r="A209" s="37"/>
      <c r="B209" s="38"/>
      <c r="C209" s="39"/>
      <c r="D209" s="194" t="s">
        <v>228</v>
      </c>
      <c r="E209" s="39"/>
      <c r="F209" s="195" t="s">
        <v>662</v>
      </c>
      <c r="G209" s="39"/>
      <c r="H209" s="39"/>
      <c r="I209" s="196"/>
      <c r="J209" s="39"/>
      <c r="K209" s="39"/>
      <c r="L209" s="42"/>
      <c r="M209" s="197"/>
      <c r="N209" s="198"/>
      <c r="O209" s="67"/>
      <c r="P209" s="67"/>
      <c r="Q209" s="67"/>
      <c r="R209" s="67"/>
      <c r="S209" s="67"/>
      <c r="T209" s="68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20" t="s">
        <v>228</v>
      </c>
      <c r="AU209" s="20" t="s">
        <v>81</v>
      </c>
    </row>
    <row r="210" spans="1:65" s="2" customFormat="1" ht="55.5" customHeight="1">
      <c r="A210" s="37"/>
      <c r="B210" s="38"/>
      <c r="C210" s="181" t="s">
        <v>677</v>
      </c>
      <c r="D210" s="181" t="s">
        <v>221</v>
      </c>
      <c r="E210" s="182" t="s">
        <v>664</v>
      </c>
      <c r="F210" s="183" t="s">
        <v>665</v>
      </c>
      <c r="G210" s="184" t="s">
        <v>282</v>
      </c>
      <c r="H210" s="185">
        <v>0.224</v>
      </c>
      <c r="I210" s="186"/>
      <c r="J210" s="187">
        <f>ROUND(I210*H210,2)</f>
        <v>0</v>
      </c>
      <c r="K210" s="183" t="s">
        <v>225</v>
      </c>
      <c r="L210" s="42"/>
      <c r="M210" s="188" t="s">
        <v>19</v>
      </c>
      <c r="N210" s="189" t="s">
        <v>43</v>
      </c>
      <c r="O210" s="67"/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137</v>
      </c>
      <c r="AT210" s="192" t="s">
        <v>221</v>
      </c>
      <c r="AU210" s="192" t="s">
        <v>81</v>
      </c>
      <c r="AY210" s="20" t="s">
        <v>218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20" t="s">
        <v>79</v>
      </c>
      <c r="BK210" s="193">
        <f>ROUND(I210*H210,2)</f>
        <v>0</v>
      </c>
      <c r="BL210" s="20" t="s">
        <v>137</v>
      </c>
      <c r="BM210" s="192" t="s">
        <v>1162</v>
      </c>
    </row>
    <row r="211" spans="1:65" s="2" customFormat="1" ht="11.25">
      <c r="A211" s="37"/>
      <c r="B211" s="38"/>
      <c r="C211" s="39"/>
      <c r="D211" s="194" t="s">
        <v>228</v>
      </c>
      <c r="E211" s="39"/>
      <c r="F211" s="195" t="s">
        <v>667</v>
      </c>
      <c r="G211" s="39"/>
      <c r="H211" s="39"/>
      <c r="I211" s="196"/>
      <c r="J211" s="39"/>
      <c r="K211" s="39"/>
      <c r="L211" s="42"/>
      <c r="M211" s="197"/>
      <c r="N211" s="198"/>
      <c r="O211" s="67"/>
      <c r="P211" s="67"/>
      <c r="Q211" s="67"/>
      <c r="R211" s="67"/>
      <c r="S211" s="67"/>
      <c r="T211" s="68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20" t="s">
        <v>228</v>
      </c>
      <c r="AU211" s="20" t="s">
        <v>81</v>
      </c>
    </row>
    <row r="212" spans="1:65" s="12" customFormat="1" ht="22.9" customHeight="1">
      <c r="B212" s="165"/>
      <c r="C212" s="166"/>
      <c r="D212" s="167" t="s">
        <v>71</v>
      </c>
      <c r="E212" s="179" t="s">
        <v>367</v>
      </c>
      <c r="F212" s="179" t="s">
        <v>368</v>
      </c>
      <c r="G212" s="166"/>
      <c r="H212" s="166"/>
      <c r="I212" s="169"/>
      <c r="J212" s="180">
        <f>BK212</f>
        <v>0</v>
      </c>
      <c r="K212" s="166"/>
      <c r="L212" s="171"/>
      <c r="M212" s="172"/>
      <c r="N212" s="173"/>
      <c r="O212" s="173"/>
      <c r="P212" s="174">
        <f>SUM(P213:P228)</f>
        <v>0</v>
      </c>
      <c r="Q212" s="173"/>
      <c r="R212" s="174">
        <f>SUM(R213:R228)</f>
        <v>1.0396002</v>
      </c>
      <c r="S212" s="173"/>
      <c r="T212" s="175">
        <f>SUM(T213:T228)</f>
        <v>0</v>
      </c>
      <c r="AR212" s="176" t="s">
        <v>81</v>
      </c>
      <c r="AT212" s="177" t="s">
        <v>71</v>
      </c>
      <c r="AU212" s="177" t="s">
        <v>79</v>
      </c>
      <c r="AY212" s="176" t="s">
        <v>218</v>
      </c>
      <c r="BK212" s="178">
        <f>SUM(BK213:BK228)</f>
        <v>0</v>
      </c>
    </row>
    <row r="213" spans="1:65" s="2" customFormat="1" ht="24.2" customHeight="1">
      <c r="A213" s="37"/>
      <c r="B213" s="38"/>
      <c r="C213" s="181" t="s">
        <v>679</v>
      </c>
      <c r="D213" s="181" t="s">
        <v>221</v>
      </c>
      <c r="E213" s="182" t="s">
        <v>370</v>
      </c>
      <c r="F213" s="183" t="s">
        <v>371</v>
      </c>
      <c r="G213" s="184" t="s">
        <v>224</v>
      </c>
      <c r="H213" s="185">
        <v>44.59</v>
      </c>
      <c r="I213" s="186"/>
      <c r="J213" s="187">
        <f>ROUND(I213*H213,2)</f>
        <v>0</v>
      </c>
      <c r="K213" s="183" t="s">
        <v>225</v>
      </c>
      <c r="L213" s="42"/>
      <c r="M213" s="188" t="s">
        <v>19</v>
      </c>
      <c r="N213" s="189" t="s">
        <v>43</v>
      </c>
      <c r="O213" s="67"/>
      <c r="P213" s="190">
        <f>O213*H213</f>
        <v>0</v>
      </c>
      <c r="Q213" s="190">
        <v>2.9999999999999997E-4</v>
      </c>
      <c r="R213" s="190">
        <f>Q213*H213</f>
        <v>1.3377E-2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137</v>
      </c>
      <c r="AT213" s="192" t="s">
        <v>221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1163</v>
      </c>
    </row>
    <row r="214" spans="1:65" s="2" customFormat="1" ht="11.25">
      <c r="A214" s="37"/>
      <c r="B214" s="38"/>
      <c r="C214" s="39"/>
      <c r="D214" s="194" t="s">
        <v>228</v>
      </c>
      <c r="E214" s="39"/>
      <c r="F214" s="195" t="s">
        <v>373</v>
      </c>
      <c r="G214" s="39"/>
      <c r="H214" s="39"/>
      <c r="I214" s="196"/>
      <c r="J214" s="39"/>
      <c r="K214" s="39"/>
      <c r="L214" s="42"/>
      <c r="M214" s="197"/>
      <c r="N214" s="198"/>
      <c r="O214" s="67"/>
      <c r="P214" s="67"/>
      <c r="Q214" s="67"/>
      <c r="R214" s="67"/>
      <c r="S214" s="67"/>
      <c r="T214" s="68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20" t="s">
        <v>228</v>
      </c>
      <c r="AU214" s="20" t="s">
        <v>81</v>
      </c>
    </row>
    <row r="215" spans="1:65" s="2" customFormat="1" ht="37.9" customHeight="1">
      <c r="A215" s="37"/>
      <c r="B215" s="38"/>
      <c r="C215" s="181" t="s">
        <v>681</v>
      </c>
      <c r="D215" s="181" t="s">
        <v>221</v>
      </c>
      <c r="E215" s="182" t="s">
        <v>375</v>
      </c>
      <c r="F215" s="183" t="s">
        <v>376</v>
      </c>
      <c r="G215" s="184" t="s">
        <v>224</v>
      </c>
      <c r="H215" s="185">
        <v>44.59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5.3800000000000002E-3</v>
      </c>
      <c r="R215" s="190">
        <f>Q215*H215</f>
        <v>0.23989420000000003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1164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378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13" customFormat="1" ht="11.25">
      <c r="B217" s="199"/>
      <c r="C217" s="200"/>
      <c r="D217" s="201" t="s">
        <v>230</v>
      </c>
      <c r="E217" s="202" t="s">
        <v>19</v>
      </c>
      <c r="F217" s="203" t="s">
        <v>1165</v>
      </c>
      <c r="G217" s="200"/>
      <c r="H217" s="204">
        <v>24.751999999999999</v>
      </c>
      <c r="I217" s="205"/>
      <c r="J217" s="200"/>
      <c r="K217" s="200"/>
      <c r="L217" s="206"/>
      <c r="M217" s="207"/>
      <c r="N217" s="208"/>
      <c r="O217" s="208"/>
      <c r="P217" s="208"/>
      <c r="Q217" s="208"/>
      <c r="R217" s="208"/>
      <c r="S217" s="208"/>
      <c r="T217" s="209"/>
      <c r="AT217" s="210" t="s">
        <v>230</v>
      </c>
      <c r="AU217" s="210" t="s">
        <v>81</v>
      </c>
      <c r="AV217" s="13" t="s">
        <v>81</v>
      </c>
      <c r="AW217" s="13" t="s">
        <v>33</v>
      </c>
      <c r="AX217" s="13" t="s">
        <v>72</v>
      </c>
      <c r="AY217" s="210" t="s">
        <v>218</v>
      </c>
    </row>
    <row r="218" spans="1:65" s="13" customFormat="1" ht="11.25">
      <c r="B218" s="199"/>
      <c r="C218" s="200"/>
      <c r="D218" s="201" t="s">
        <v>230</v>
      </c>
      <c r="E218" s="202" t="s">
        <v>19</v>
      </c>
      <c r="F218" s="203" t="s">
        <v>1166</v>
      </c>
      <c r="G218" s="200"/>
      <c r="H218" s="204">
        <v>24.96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33</v>
      </c>
      <c r="AX218" s="13" t="s">
        <v>72</v>
      </c>
      <c r="AY218" s="210" t="s">
        <v>218</v>
      </c>
    </row>
    <row r="219" spans="1:65" s="13" customFormat="1" ht="11.25">
      <c r="B219" s="199"/>
      <c r="C219" s="200"/>
      <c r="D219" s="201" t="s">
        <v>230</v>
      </c>
      <c r="E219" s="202" t="s">
        <v>19</v>
      </c>
      <c r="F219" s="203" t="s">
        <v>1124</v>
      </c>
      <c r="G219" s="200"/>
      <c r="H219" s="204">
        <v>-5.1219999999999999</v>
      </c>
      <c r="I219" s="205"/>
      <c r="J219" s="200"/>
      <c r="K219" s="200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230</v>
      </c>
      <c r="AU219" s="210" t="s">
        <v>81</v>
      </c>
      <c r="AV219" s="13" t="s">
        <v>81</v>
      </c>
      <c r="AW219" s="13" t="s">
        <v>33</v>
      </c>
      <c r="AX219" s="13" t="s">
        <v>72</v>
      </c>
      <c r="AY219" s="210" t="s">
        <v>218</v>
      </c>
    </row>
    <row r="220" spans="1:65" s="14" customFormat="1" ht="11.25">
      <c r="B220" s="211"/>
      <c r="C220" s="212"/>
      <c r="D220" s="201" t="s">
        <v>230</v>
      </c>
      <c r="E220" s="213" t="s">
        <v>19</v>
      </c>
      <c r="F220" s="214" t="s">
        <v>246</v>
      </c>
      <c r="G220" s="212"/>
      <c r="H220" s="215">
        <v>44.59</v>
      </c>
      <c r="I220" s="216"/>
      <c r="J220" s="212"/>
      <c r="K220" s="212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230</v>
      </c>
      <c r="AU220" s="221" t="s">
        <v>81</v>
      </c>
      <c r="AV220" s="14" t="s">
        <v>226</v>
      </c>
      <c r="AW220" s="14" t="s">
        <v>33</v>
      </c>
      <c r="AX220" s="14" t="s">
        <v>79</v>
      </c>
      <c r="AY220" s="221" t="s">
        <v>218</v>
      </c>
    </row>
    <row r="221" spans="1:65" s="2" customFormat="1" ht="24.2" customHeight="1">
      <c r="A221" s="37"/>
      <c r="B221" s="38"/>
      <c r="C221" s="222" t="s">
        <v>685</v>
      </c>
      <c r="D221" s="222" t="s">
        <v>380</v>
      </c>
      <c r="E221" s="223" t="s">
        <v>381</v>
      </c>
      <c r="F221" s="224" t="s">
        <v>382</v>
      </c>
      <c r="G221" s="225" t="s">
        <v>224</v>
      </c>
      <c r="H221" s="226">
        <v>49.048999999999999</v>
      </c>
      <c r="I221" s="227"/>
      <c r="J221" s="228">
        <f>ROUND(I221*H221,2)</f>
        <v>0</v>
      </c>
      <c r="K221" s="224" t="s">
        <v>225</v>
      </c>
      <c r="L221" s="229"/>
      <c r="M221" s="230" t="s">
        <v>19</v>
      </c>
      <c r="N221" s="231" t="s">
        <v>43</v>
      </c>
      <c r="O221" s="67"/>
      <c r="P221" s="190">
        <f>O221*H221</f>
        <v>0</v>
      </c>
      <c r="Q221" s="190">
        <v>1.6E-2</v>
      </c>
      <c r="R221" s="190">
        <f>Q221*H221</f>
        <v>0.78478400000000004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383</v>
      </c>
      <c r="AT221" s="192" t="s">
        <v>380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1167</v>
      </c>
    </row>
    <row r="222" spans="1:65" s="13" customFormat="1" ht="11.25">
      <c r="B222" s="199"/>
      <c r="C222" s="200"/>
      <c r="D222" s="201" t="s">
        <v>230</v>
      </c>
      <c r="E222" s="200"/>
      <c r="F222" s="203" t="s">
        <v>1168</v>
      </c>
      <c r="G222" s="200"/>
      <c r="H222" s="204">
        <v>49.048999999999999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230</v>
      </c>
      <c r="AU222" s="210" t="s">
        <v>81</v>
      </c>
      <c r="AV222" s="13" t="s">
        <v>81</v>
      </c>
      <c r="AW222" s="13" t="s">
        <v>4</v>
      </c>
      <c r="AX222" s="13" t="s">
        <v>79</v>
      </c>
      <c r="AY222" s="210" t="s">
        <v>218</v>
      </c>
    </row>
    <row r="223" spans="1:65" s="2" customFormat="1" ht="33" customHeight="1">
      <c r="A223" s="37"/>
      <c r="B223" s="38"/>
      <c r="C223" s="181" t="s">
        <v>690</v>
      </c>
      <c r="D223" s="181" t="s">
        <v>221</v>
      </c>
      <c r="E223" s="182" t="s">
        <v>387</v>
      </c>
      <c r="F223" s="183" t="s">
        <v>388</v>
      </c>
      <c r="G223" s="184" t="s">
        <v>234</v>
      </c>
      <c r="H223" s="185">
        <v>3</v>
      </c>
      <c r="I223" s="186"/>
      <c r="J223" s="187">
        <f>ROUND(I223*H223,2)</f>
        <v>0</v>
      </c>
      <c r="K223" s="183" t="s">
        <v>225</v>
      </c>
      <c r="L223" s="42"/>
      <c r="M223" s="188" t="s">
        <v>19</v>
      </c>
      <c r="N223" s="189" t="s">
        <v>43</v>
      </c>
      <c r="O223" s="67"/>
      <c r="P223" s="190">
        <f>O223*H223</f>
        <v>0</v>
      </c>
      <c r="Q223" s="190">
        <v>2.0000000000000001E-4</v>
      </c>
      <c r="R223" s="190">
        <f>Q223*H223</f>
        <v>6.0000000000000006E-4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137</v>
      </c>
      <c r="AT223" s="192" t="s">
        <v>221</v>
      </c>
      <c r="AU223" s="192" t="s">
        <v>81</v>
      </c>
      <c r="AY223" s="20" t="s">
        <v>218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79</v>
      </c>
      <c r="BK223" s="193">
        <f>ROUND(I223*H223,2)</f>
        <v>0</v>
      </c>
      <c r="BL223" s="20" t="s">
        <v>137</v>
      </c>
      <c r="BM223" s="192" t="s">
        <v>1169</v>
      </c>
    </row>
    <row r="224" spans="1:65" s="2" customFormat="1" ht="11.25">
      <c r="A224" s="37"/>
      <c r="B224" s="38"/>
      <c r="C224" s="39"/>
      <c r="D224" s="194" t="s">
        <v>228</v>
      </c>
      <c r="E224" s="39"/>
      <c r="F224" s="195" t="s">
        <v>390</v>
      </c>
      <c r="G224" s="39"/>
      <c r="H224" s="39"/>
      <c r="I224" s="196"/>
      <c r="J224" s="39"/>
      <c r="K224" s="39"/>
      <c r="L224" s="42"/>
      <c r="M224" s="197"/>
      <c r="N224" s="198"/>
      <c r="O224" s="67"/>
      <c r="P224" s="67"/>
      <c r="Q224" s="67"/>
      <c r="R224" s="67"/>
      <c r="S224" s="67"/>
      <c r="T224" s="68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20" t="s">
        <v>228</v>
      </c>
      <c r="AU224" s="20" t="s">
        <v>81</v>
      </c>
    </row>
    <row r="225" spans="1:65" s="2" customFormat="1" ht="16.5" customHeight="1">
      <c r="A225" s="37"/>
      <c r="B225" s="38"/>
      <c r="C225" s="222" t="s">
        <v>696</v>
      </c>
      <c r="D225" s="222" t="s">
        <v>380</v>
      </c>
      <c r="E225" s="223" t="s">
        <v>391</v>
      </c>
      <c r="F225" s="224" t="s">
        <v>392</v>
      </c>
      <c r="G225" s="225" t="s">
        <v>234</v>
      </c>
      <c r="H225" s="226">
        <v>3.15</v>
      </c>
      <c r="I225" s="227"/>
      <c r="J225" s="228">
        <f>ROUND(I225*H225,2)</f>
        <v>0</v>
      </c>
      <c r="K225" s="224" t="s">
        <v>225</v>
      </c>
      <c r="L225" s="229"/>
      <c r="M225" s="230" t="s">
        <v>19</v>
      </c>
      <c r="N225" s="231" t="s">
        <v>43</v>
      </c>
      <c r="O225" s="67"/>
      <c r="P225" s="190">
        <f>O225*H225</f>
        <v>0</v>
      </c>
      <c r="Q225" s="190">
        <v>2.9999999999999997E-4</v>
      </c>
      <c r="R225" s="190">
        <f>Q225*H225</f>
        <v>9.4499999999999988E-4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383</v>
      </c>
      <c r="AT225" s="192" t="s">
        <v>380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1170</v>
      </c>
    </row>
    <row r="226" spans="1:65" s="13" customFormat="1" ht="11.25">
      <c r="B226" s="199"/>
      <c r="C226" s="200"/>
      <c r="D226" s="201" t="s">
        <v>230</v>
      </c>
      <c r="E226" s="200"/>
      <c r="F226" s="203" t="s">
        <v>394</v>
      </c>
      <c r="G226" s="200"/>
      <c r="H226" s="204">
        <v>3.15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4</v>
      </c>
      <c r="AX226" s="13" t="s">
        <v>79</v>
      </c>
      <c r="AY226" s="210" t="s">
        <v>218</v>
      </c>
    </row>
    <row r="227" spans="1:65" s="2" customFormat="1" ht="55.5" customHeight="1">
      <c r="A227" s="37"/>
      <c r="B227" s="38"/>
      <c r="C227" s="181" t="s">
        <v>701</v>
      </c>
      <c r="D227" s="181" t="s">
        <v>221</v>
      </c>
      <c r="E227" s="182" t="s">
        <v>396</v>
      </c>
      <c r="F227" s="183" t="s">
        <v>397</v>
      </c>
      <c r="G227" s="184" t="s">
        <v>282</v>
      </c>
      <c r="H227" s="185">
        <v>1.04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0</v>
      </c>
      <c r="R227" s="190">
        <f>Q227*H227</f>
        <v>0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1171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399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12" customFormat="1" ht="22.9" customHeight="1">
      <c r="B229" s="165"/>
      <c r="C229" s="166"/>
      <c r="D229" s="167" t="s">
        <v>71</v>
      </c>
      <c r="E229" s="179" t="s">
        <v>683</v>
      </c>
      <c r="F229" s="179" t="s">
        <v>684</v>
      </c>
      <c r="G229" s="166"/>
      <c r="H229" s="166"/>
      <c r="I229" s="169"/>
      <c r="J229" s="180">
        <f>BK229</f>
        <v>0</v>
      </c>
      <c r="K229" s="166"/>
      <c r="L229" s="171"/>
      <c r="M229" s="172"/>
      <c r="N229" s="173"/>
      <c r="O229" s="173"/>
      <c r="P229" s="174">
        <f>SUM(P230:P236)</f>
        <v>0</v>
      </c>
      <c r="Q229" s="173"/>
      <c r="R229" s="174">
        <f>SUM(R230:R236)</f>
        <v>1.5252E-3</v>
      </c>
      <c r="S229" s="173"/>
      <c r="T229" s="175">
        <f>SUM(T230:T236)</f>
        <v>0</v>
      </c>
      <c r="AR229" s="176" t="s">
        <v>81</v>
      </c>
      <c r="AT229" s="177" t="s">
        <v>71</v>
      </c>
      <c r="AU229" s="177" t="s">
        <v>79</v>
      </c>
      <c r="AY229" s="176" t="s">
        <v>218</v>
      </c>
      <c r="BK229" s="178">
        <f>SUM(BK230:BK236)</f>
        <v>0</v>
      </c>
    </row>
    <row r="230" spans="1:65" s="2" customFormat="1" ht="24.2" customHeight="1">
      <c r="A230" s="37"/>
      <c r="B230" s="38"/>
      <c r="C230" s="181" t="s">
        <v>804</v>
      </c>
      <c r="D230" s="181" t="s">
        <v>221</v>
      </c>
      <c r="E230" s="182" t="s">
        <v>691</v>
      </c>
      <c r="F230" s="183" t="s">
        <v>692</v>
      </c>
      <c r="G230" s="184" t="s">
        <v>224</v>
      </c>
      <c r="H230" s="185">
        <v>3.72</v>
      </c>
      <c r="I230" s="186"/>
      <c r="J230" s="187">
        <f>ROUND(I230*H230,2)</f>
        <v>0</v>
      </c>
      <c r="K230" s="183" t="s">
        <v>225</v>
      </c>
      <c r="L230" s="42"/>
      <c r="M230" s="188" t="s">
        <v>19</v>
      </c>
      <c r="N230" s="189" t="s">
        <v>43</v>
      </c>
      <c r="O230" s="67"/>
      <c r="P230" s="190">
        <f>O230*H230</f>
        <v>0</v>
      </c>
      <c r="Q230" s="190">
        <v>1.7000000000000001E-4</v>
      </c>
      <c r="R230" s="190">
        <f>Q230*H230</f>
        <v>6.3240000000000008E-4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137</v>
      </c>
      <c r="AT230" s="192" t="s">
        <v>221</v>
      </c>
      <c r="AU230" s="192" t="s">
        <v>81</v>
      </c>
      <c r="AY230" s="20" t="s">
        <v>218</v>
      </c>
      <c r="BE230" s="193">
        <f>IF(N230="základní",J230,0)</f>
        <v>0</v>
      </c>
      <c r="BF230" s="193">
        <f>IF(N230="snížená",J230,0)</f>
        <v>0</v>
      </c>
      <c r="BG230" s="193">
        <f>IF(N230="zákl. přenesená",J230,0)</f>
        <v>0</v>
      </c>
      <c r="BH230" s="193">
        <f>IF(N230="sníž. přenesená",J230,0)</f>
        <v>0</v>
      </c>
      <c r="BI230" s="193">
        <f>IF(N230="nulová",J230,0)</f>
        <v>0</v>
      </c>
      <c r="BJ230" s="20" t="s">
        <v>79</v>
      </c>
      <c r="BK230" s="193">
        <f>ROUND(I230*H230,2)</f>
        <v>0</v>
      </c>
      <c r="BL230" s="20" t="s">
        <v>137</v>
      </c>
      <c r="BM230" s="192" t="s">
        <v>1172</v>
      </c>
    </row>
    <row r="231" spans="1:65" s="2" customFormat="1" ht="11.25">
      <c r="A231" s="37"/>
      <c r="B231" s="38"/>
      <c r="C231" s="39"/>
      <c r="D231" s="194" t="s">
        <v>228</v>
      </c>
      <c r="E231" s="39"/>
      <c r="F231" s="195" t="s">
        <v>694</v>
      </c>
      <c r="G231" s="39"/>
      <c r="H231" s="39"/>
      <c r="I231" s="196"/>
      <c r="J231" s="39"/>
      <c r="K231" s="39"/>
      <c r="L231" s="42"/>
      <c r="M231" s="197"/>
      <c r="N231" s="198"/>
      <c r="O231" s="67"/>
      <c r="P231" s="67"/>
      <c r="Q231" s="67"/>
      <c r="R231" s="67"/>
      <c r="S231" s="67"/>
      <c r="T231" s="68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20" t="s">
        <v>228</v>
      </c>
      <c r="AU231" s="20" t="s">
        <v>81</v>
      </c>
    </row>
    <row r="232" spans="1:65" s="13" customFormat="1" ht="11.25">
      <c r="B232" s="199"/>
      <c r="C232" s="200"/>
      <c r="D232" s="201" t="s">
        <v>230</v>
      </c>
      <c r="E232" s="202" t="s">
        <v>19</v>
      </c>
      <c r="F232" s="203" t="s">
        <v>1173</v>
      </c>
      <c r="G232" s="200"/>
      <c r="H232" s="204">
        <v>3.72</v>
      </c>
      <c r="I232" s="205"/>
      <c r="J232" s="200"/>
      <c r="K232" s="200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230</v>
      </c>
      <c r="AU232" s="210" t="s">
        <v>81</v>
      </c>
      <c r="AV232" s="13" t="s">
        <v>81</v>
      </c>
      <c r="AW232" s="13" t="s">
        <v>33</v>
      </c>
      <c r="AX232" s="13" t="s">
        <v>79</v>
      </c>
      <c r="AY232" s="210" t="s">
        <v>218</v>
      </c>
    </row>
    <row r="233" spans="1:65" s="2" customFormat="1" ht="24.2" customHeight="1">
      <c r="A233" s="37"/>
      <c r="B233" s="38"/>
      <c r="C233" s="181" t="s">
        <v>810</v>
      </c>
      <c r="D233" s="181" t="s">
        <v>221</v>
      </c>
      <c r="E233" s="182" t="s">
        <v>697</v>
      </c>
      <c r="F233" s="183" t="s">
        <v>698</v>
      </c>
      <c r="G233" s="184" t="s">
        <v>224</v>
      </c>
      <c r="H233" s="185">
        <v>3.72</v>
      </c>
      <c r="I233" s="186"/>
      <c r="J233" s="187">
        <f>ROUND(I233*H233,2)</f>
        <v>0</v>
      </c>
      <c r="K233" s="183" t="s">
        <v>225</v>
      </c>
      <c r="L233" s="42"/>
      <c r="M233" s="188" t="s">
        <v>19</v>
      </c>
      <c r="N233" s="189" t="s">
        <v>43</v>
      </c>
      <c r="O233" s="67"/>
      <c r="P233" s="190">
        <f>O233*H233</f>
        <v>0</v>
      </c>
      <c r="Q233" s="190">
        <v>1.2E-4</v>
      </c>
      <c r="R233" s="190">
        <f>Q233*H233</f>
        <v>4.4640000000000001E-4</v>
      </c>
      <c r="S233" s="190">
        <v>0</v>
      </c>
      <c r="T233" s="19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2" t="s">
        <v>137</v>
      </c>
      <c r="AT233" s="192" t="s">
        <v>221</v>
      </c>
      <c r="AU233" s="192" t="s">
        <v>81</v>
      </c>
      <c r="AY233" s="20" t="s">
        <v>218</v>
      </c>
      <c r="BE233" s="193">
        <f>IF(N233="základní",J233,0)</f>
        <v>0</v>
      </c>
      <c r="BF233" s="193">
        <f>IF(N233="snížená",J233,0)</f>
        <v>0</v>
      </c>
      <c r="BG233" s="193">
        <f>IF(N233="zákl. přenesená",J233,0)</f>
        <v>0</v>
      </c>
      <c r="BH233" s="193">
        <f>IF(N233="sníž. přenesená",J233,0)</f>
        <v>0</v>
      </c>
      <c r="BI233" s="193">
        <f>IF(N233="nulová",J233,0)</f>
        <v>0</v>
      </c>
      <c r="BJ233" s="20" t="s">
        <v>79</v>
      </c>
      <c r="BK233" s="193">
        <f>ROUND(I233*H233,2)</f>
        <v>0</v>
      </c>
      <c r="BL233" s="20" t="s">
        <v>137</v>
      </c>
      <c r="BM233" s="192" t="s">
        <v>1174</v>
      </c>
    </row>
    <row r="234" spans="1:65" s="2" customFormat="1" ht="11.25">
      <c r="A234" s="37"/>
      <c r="B234" s="38"/>
      <c r="C234" s="39"/>
      <c r="D234" s="194" t="s">
        <v>228</v>
      </c>
      <c r="E234" s="39"/>
      <c r="F234" s="195" t="s">
        <v>700</v>
      </c>
      <c r="G234" s="39"/>
      <c r="H234" s="39"/>
      <c r="I234" s="196"/>
      <c r="J234" s="39"/>
      <c r="K234" s="39"/>
      <c r="L234" s="42"/>
      <c r="M234" s="197"/>
      <c r="N234" s="198"/>
      <c r="O234" s="67"/>
      <c r="P234" s="67"/>
      <c r="Q234" s="67"/>
      <c r="R234" s="67"/>
      <c r="S234" s="67"/>
      <c r="T234" s="68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20" t="s">
        <v>228</v>
      </c>
      <c r="AU234" s="20" t="s">
        <v>81</v>
      </c>
    </row>
    <row r="235" spans="1:65" s="2" customFormat="1" ht="24.2" customHeight="1">
      <c r="A235" s="37"/>
      <c r="B235" s="38"/>
      <c r="C235" s="181" t="s">
        <v>814</v>
      </c>
      <c r="D235" s="181" t="s">
        <v>221</v>
      </c>
      <c r="E235" s="182" t="s">
        <v>702</v>
      </c>
      <c r="F235" s="183" t="s">
        <v>703</v>
      </c>
      <c r="G235" s="184" t="s">
        <v>224</v>
      </c>
      <c r="H235" s="185">
        <v>3.72</v>
      </c>
      <c r="I235" s="186"/>
      <c r="J235" s="187">
        <f>ROUND(I235*H235,2)</f>
        <v>0</v>
      </c>
      <c r="K235" s="183" t="s">
        <v>225</v>
      </c>
      <c r="L235" s="42"/>
      <c r="M235" s="188" t="s">
        <v>19</v>
      </c>
      <c r="N235" s="189" t="s">
        <v>43</v>
      </c>
      <c r="O235" s="67"/>
      <c r="P235" s="190">
        <f>O235*H235</f>
        <v>0</v>
      </c>
      <c r="Q235" s="190">
        <v>1.2E-4</v>
      </c>
      <c r="R235" s="190">
        <f>Q235*H235</f>
        <v>4.4640000000000001E-4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137</v>
      </c>
      <c r="AT235" s="192" t="s">
        <v>221</v>
      </c>
      <c r="AU235" s="192" t="s">
        <v>81</v>
      </c>
      <c r="AY235" s="20" t="s">
        <v>218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20" t="s">
        <v>79</v>
      </c>
      <c r="BK235" s="193">
        <f>ROUND(I235*H235,2)</f>
        <v>0</v>
      </c>
      <c r="BL235" s="20" t="s">
        <v>137</v>
      </c>
      <c r="BM235" s="192" t="s">
        <v>1175</v>
      </c>
    </row>
    <row r="236" spans="1:65" s="2" customFormat="1" ht="11.25">
      <c r="A236" s="37"/>
      <c r="B236" s="38"/>
      <c r="C236" s="39"/>
      <c r="D236" s="194" t="s">
        <v>228</v>
      </c>
      <c r="E236" s="39"/>
      <c r="F236" s="195" t="s">
        <v>705</v>
      </c>
      <c r="G236" s="39"/>
      <c r="H236" s="39"/>
      <c r="I236" s="196"/>
      <c r="J236" s="39"/>
      <c r="K236" s="39"/>
      <c r="L236" s="42"/>
      <c r="M236" s="246"/>
      <c r="N236" s="247"/>
      <c r="O236" s="248"/>
      <c r="P236" s="248"/>
      <c r="Q236" s="248"/>
      <c r="R236" s="248"/>
      <c r="S236" s="248"/>
      <c r="T236" s="249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20" t="s">
        <v>228</v>
      </c>
      <c r="AU236" s="20" t="s">
        <v>81</v>
      </c>
    </row>
    <row r="237" spans="1:65" s="2" customFormat="1" ht="6.95" customHeight="1">
      <c r="A237" s="37"/>
      <c r="B237" s="50"/>
      <c r="C237" s="51"/>
      <c r="D237" s="51"/>
      <c r="E237" s="51"/>
      <c r="F237" s="51"/>
      <c r="G237" s="51"/>
      <c r="H237" s="51"/>
      <c r="I237" s="51"/>
      <c r="J237" s="51"/>
      <c r="K237" s="51"/>
      <c r="L237" s="42"/>
      <c r="M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</row>
  </sheetData>
  <sheetProtection algorithmName="SHA-512" hashValue="gQltZ2WTMXAJKZVYzCNK4IL8150OWmXlkqrkLOKrF6ik116C3CTE07/nIPRqvxmWREn2t7oYtJ29bdQ7dLY1ew==" saltValue="jARBTmkJ91Lm7ED8EbMmLlp/V0YnKFx2nd48fknhNmhnSKH3EuPBN9TKTUc71NPAxNzqLH209o+sPjkriHWyOQ==" spinCount="100000" sheet="1" objects="1" scenarios="1" formatColumns="0" formatRows="0" autoFilter="0"/>
  <autoFilter ref="C99:K236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8" r:id="rId6"/>
    <hyperlink ref="F123" r:id="rId7"/>
    <hyperlink ref="F125" r:id="rId8"/>
    <hyperlink ref="F128" r:id="rId9"/>
    <hyperlink ref="F131" r:id="rId10"/>
    <hyperlink ref="F134" r:id="rId11"/>
    <hyperlink ref="F139" r:id="rId12"/>
    <hyperlink ref="F147" r:id="rId13"/>
    <hyperlink ref="F149" r:id="rId14"/>
    <hyperlink ref="F151" r:id="rId15"/>
    <hyperlink ref="F154" r:id="rId16"/>
    <hyperlink ref="F157" r:id="rId17"/>
    <hyperlink ref="F172" r:id="rId18"/>
    <hyperlink ref="F174" r:id="rId19"/>
    <hyperlink ref="F176" r:id="rId20"/>
    <hyperlink ref="F181" r:id="rId21"/>
    <hyperlink ref="F184" r:id="rId22"/>
    <hyperlink ref="F188" r:id="rId23"/>
    <hyperlink ref="F191" r:id="rId24"/>
    <hyperlink ref="F194" r:id="rId25"/>
    <hyperlink ref="F196" r:id="rId26"/>
    <hyperlink ref="F198" r:id="rId27"/>
    <hyperlink ref="F200" r:id="rId28"/>
    <hyperlink ref="F202" r:id="rId29"/>
    <hyperlink ref="F204" r:id="rId30"/>
    <hyperlink ref="F209" r:id="rId31"/>
    <hyperlink ref="F211" r:id="rId32"/>
    <hyperlink ref="F214" r:id="rId33"/>
    <hyperlink ref="F216" r:id="rId34"/>
    <hyperlink ref="F224" r:id="rId35"/>
    <hyperlink ref="F228" r:id="rId36"/>
    <hyperlink ref="F231" r:id="rId37"/>
    <hyperlink ref="F234" r:id="rId38"/>
    <hyperlink ref="F236" r:id="rId39"/>
  </hyperlinks>
  <pageMargins left="0.39374999999999999" right="0.39374999999999999" top="0.39374999999999999" bottom="0.39374999999999999" header="0" footer="0"/>
  <pageSetup paperSize="9" scale="76" fitToHeight="100" orientation="portrait" blackAndWhite="1" r:id="rId40"/>
  <headerFooter>
    <oddFooter>&amp;CStrana &amp;P z &amp;N</oddFooter>
  </headerFooter>
  <drawing r:id="rId4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119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1176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ROUND((SUM(BE100:BE231)),  2)</f>
        <v>0</v>
      </c>
      <c r="G35" s="37"/>
      <c r="H35" s="37"/>
      <c r="I35" s="127">
        <v>0.21</v>
      </c>
      <c r="J35" s="126">
        <f>ROUND(((SUM(BE100:BE231))*I35),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ROUND((SUM(BF100:BF231)),  2)</f>
        <v>0</v>
      </c>
      <c r="G36" s="37"/>
      <c r="H36" s="37"/>
      <c r="I36" s="127">
        <v>0.12</v>
      </c>
      <c r="J36" s="126">
        <f>ROUND(((SUM(BF100:BF231))*I36),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ROUND((SUM(BG100:BG231)),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ROUND((SUM(BH100:BH231)),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ROUND((SUM(BI100:BI231)),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09 - 2.NP 249,250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J159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J163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J182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J185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J205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J222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09 - 2.NP 249,250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3.2559700999999999</v>
      </c>
      <c r="S100" s="75"/>
      <c r="T100" s="163">
        <f>T101+T151</f>
        <v>4.1352352000000003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1.8247595000000001</v>
      </c>
      <c r="S101" s="173"/>
      <c r="T101" s="175">
        <f>T102+T109+T117+T138+T148</f>
        <v>3.6331360000000004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1177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1178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1.5885195000000001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1179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44.59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0.93639000000000017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1180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1181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4.0000000000000002E-4</v>
      </c>
      <c r="S117" s="173"/>
      <c r="T117" s="175">
        <f>SUM(T118:T137)</f>
        <v>3.6331360000000004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10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4.0000000000000002E-4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1182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1183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1184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11.472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0.52771199999999996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1185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1119</v>
      </c>
      <c r="G128" s="200"/>
      <c r="H128" s="204">
        <v>5.7119999999999997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1120</v>
      </c>
      <c r="G129" s="200"/>
      <c r="H129" s="204">
        <v>5.76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11.472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33.118000000000002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2.2520240000000005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1186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1122</v>
      </c>
      <c r="G133" s="200"/>
      <c r="H133" s="204">
        <v>19.04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1123</v>
      </c>
      <c r="G134" s="200"/>
      <c r="H134" s="204">
        <v>19.2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1124</v>
      </c>
      <c r="G135" s="200"/>
      <c r="H135" s="204">
        <v>-5.1219999999999999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33.118000000000002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1187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4.1349999999999998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1188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4.1349999999999998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1189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78.564999999999998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1190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1191</v>
      </c>
      <c r="G145" s="200"/>
      <c r="H145" s="204">
        <v>78.564999999999998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4.1349999999999998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1192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1.825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1193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P152+P159+P163+P175+P182+P185+P205+P222</f>
        <v>0</v>
      </c>
      <c r="Q151" s="173"/>
      <c r="R151" s="174">
        <f>R152+R159+R163+R175+R182+R185+R205+R222</f>
        <v>1.4312106</v>
      </c>
      <c r="S151" s="173"/>
      <c r="T151" s="175">
        <f>T152+T159+T163+T175+T182+T185+T205+T222</f>
        <v>0.50209919999999997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BK152+BK159+BK163+BK175+BK182+BK185+BK205+BK222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SUM(P153:P158)</f>
        <v>0</v>
      </c>
      <c r="Q152" s="173"/>
      <c r="R152" s="174">
        <f>SUM(R153:R158)</f>
        <v>0</v>
      </c>
      <c r="S152" s="173"/>
      <c r="T152" s="175">
        <f>SUM(T153:T158)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SUM(BK153:BK158)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8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8" si="1">O153*H153</f>
        <v>0</v>
      </c>
      <c r="Q153" s="190">
        <v>0</v>
      </c>
      <c r="R153" s="190">
        <f t="shared" ref="R153:R158" si="2">Q153*H153</f>
        <v>0</v>
      </c>
      <c r="S153" s="190">
        <v>0</v>
      </c>
      <c r="T153" s="191">
        <f t="shared" ref="T153:T158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8" si="4">IF(N153="základní",J153,0)</f>
        <v>0</v>
      </c>
      <c r="BF153" s="193">
        <f t="shared" ref="BF153:BF158" si="5">IF(N153="snížená",J153,0)</f>
        <v>0</v>
      </c>
      <c r="BG153" s="193">
        <f t="shared" ref="BG153:BG158" si="6">IF(N153="zákl. přenesená",J153,0)</f>
        <v>0</v>
      </c>
      <c r="BH153" s="193">
        <f t="shared" ref="BH153:BH158" si="7">IF(N153="sníž. přenesená",J153,0)</f>
        <v>0</v>
      </c>
      <c r="BI153" s="193">
        <f t="shared" ref="BI153:BI158" si="8">IF(N153="nulová",J153,0)</f>
        <v>0</v>
      </c>
      <c r="BJ153" s="20" t="s">
        <v>79</v>
      </c>
      <c r="BK153" s="193">
        <f t="shared" ref="BK153:BK158" si="9">ROUND(I153*H153,2)</f>
        <v>0</v>
      </c>
      <c r="BL153" s="20" t="s">
        <v>137</v>
      </c>
      <c r="BM153" s="192" t="s">
        <v>1194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1195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2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1196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560</v>
      </c>
      <c r="F156" s="183" t="s">
        <v>561</v>
      </c>
      <c r="G156" s="184" t="s">
        <v>249</v>
      </c>
      <c r="H156" s="185">
        <v>2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1197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563</v>
      </c>
      <c r="F157" s="183" t="s">
        <v>564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1198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566</v>
      </c>
      <c r="F158" s="183" t="s">
        <v>567</v>
      </c>
      <c r="G158" s="184" t="s">
        <v>249</v>
      </c>
      <c r="H158" s="185">
        <v>1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1199</v>
      </c>
    </row>
    <row r="159" spans="1:65" s="12" customFormat="1" ht="22.9" customHeight="1">
      <c r="B159" s="165"/>
      <c r="C159" s="166"/>
      <c r="D159" s="167" t="s">
        <v>71</v>
      </c>
      <c r="E159" s="179" t="s">
        <v>569</v>
      </c>
      <c r="F159" s="179" t="s">
        <v>570</v>
      </c>
      <c r="G159" s="166"/>
      <c r="H159" s="166"/>
      <c r="I159" s="169"/>
      <c r="J159" s="180">
        <f>BK159</f>
        <v>0</v>
      </c>
      <c r="K159" s="166"/>
      <c r="L159" s="171"/>
      <c r="M159" s="172"/>
      <c r="N159" s="173"/>
      <c r="O159" s="173"/>
      <c r="P159" s="174">
        <f>SUM(P160:P162)</f>
        <v>0</v>
      </c>
      <c r="Q159" s="173"/>
      <c r="R159" s="174">
        <f>SUM(R160:R162)</f>
        <v>0</v>
      </c>
      <c r="S159" s="173"/>
      <c r="T159" s="175">
        <f>SUM(T160:T162)</f>
        <v>0</v>
      </c>
      <c r="AR159" s="176" t="s">
        <v>81</v>
      </c>
      <c r="AT159" s="177" t="s">
        <v>71</v>
      </c>
      <c r="AU159" s="177" t="s">
        <v>79</v>
      </c>
      <c r="AY159" s="176" t="s">
        <v>218</v>
      </c>
      <c r="BK159" s="178">
        <f>SUM(BK160:BK162)</f>
        <v>0</v>
      </c>
    </row>
    <row r="160" spans="1:65" s="2" customFormat="1" ht="16.5" customHeight="1">
      <c r="A160" s="37"/>
      <c r="B160" s="38"/>
      <c r="C160" s="181" t="s">
        <v>157</v>
      </c>
      <c r="D160" s="181" t="s">
        <v>221</v>
      </c>
      <c r="E160" s="182" t="s">
        <v>571</v>
      </c>
      <c r="F160" s="183" t="s">
        <v>572</v>
      </c>
      <c r="G160" s="184" t="s">
        <v>249</v>
      </c>
      <c r="H160" s="185">
        <v>1</v>
      </c>
      <c r="I160" s="186"/>
      <c r="J160" s="187">
        <f>ROUND(I160*H160,2)</f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20" t="s">
        <v>79</v>
      </c>
      <c r="BK160" s="193">
        <f>ROUND(I160*H160,2)</f>
        <v>0</v>
      </c>
      <c r="BL160" s="20" t="s">
        <v>137</v>
      </c>
      <c r="BM160" s="192" t="s">
        <v>1200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574</v>
      </c>
      <c r="F161" s="183" t="s">
        <v>575</v>
      </c>
      <c r="G161" s="184" t="s">
        <v>249</v>
      </c>
      <c r="H161" s="185">
        <v>6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1201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577</v>
      </c>
      <c r="F162" s="183" t="s">
        <v>578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1202</v>
      </c>
    </row>
    <row r="163" spans="1:65" s="12" customFormat="1" ht="22.9" customHeight="1">
      <c r="B163" s="165"/>
      <c r="C163" s="166"/>
      <c r="D163" s="167" t="s">
        <v>71</v>
      </c>
      <c r="E163" s="179" t="s">
        <v>580</v>
      </c>
      <c r="F163" s="179" t="s">
        <v>581</v>
      </c>
      <c r="G163" s="166"/>
      <c r="H163" s="166"/>
      <c r="I163" s="169"/>
      <c r="J163" s="180">
        <f>BK163</f>
        <v>0</v>
      </c>
      <c r="K163" s="166"/>
      <c r="L163" s="171"/>
      <c r="M163" s="172"/>
      <c r="N163" s="173"/>
      <c r="O163" s="173"/>
      <c r="P163" s="174">
        <f>SUM(P164:P174)</f>
        <v>0</v>
      </c>
      <c r="Q163" s="173"/>
      <c r="R163" s="174">
        <f>SUM(R164:R174)</f>
        <v>9.2303999999999997E-2</v>
      </c>
      <c r="S163" s="173"/>
      <c r="T163" s="175">
        <f>SUM(T164:T174)</f>
        <v>0</v>
      </c>
      <c r="AR163" s="176" t="s">
        <v>81</v>
      </c>
      <c r="AT163" s="177" t="s">
        <v>71</v>
      </c>
      <c r="AU163" s="177" t="s">
        <v>79</v>
      </c>
      <c r="AY163" s="176" t="s">
        <v>218</v>
      </c>
      <c r="BK163" s="178">
        <f>SUM(BK164:BK174)</f>
        <v>0</v>
      </c>
    </row>
    <row r="164" spans="1:65" s="2" customFormat="1" ht="55.5" customHeight="1">
      <c r="A164" s="37"/>
      <c r="B164" s="38"/>
      <c r="C164" s="181" t="s">
        <v>357</v>
      </c>
      <c r="D164" s="181" t="s">
        <v>221</v>
      </c>
      <c r="E164" s="182" t="s">
        <v>582</v>
      </c>
      <c r="F164" s="183" t="s">
        <v>583</v>
      </c>
      <c r="G164" s="184" t="s">
        <v>224</v>
      </c>
      <c r="H164" s="185">
        <v>3</v>
      </c>
      <c r="I164" s="186"/>
      <c r="J164" s="187">
        <f>ROUND(I164*H164,2)</f>
        <v>0</v>
      </c>
      <c r="K164" s="183" t="s">
        <v>225</v>
      </c>
      <c r="L164" s="42"/>
      <c r="M164" s="188" t="s">
        <v>19</v>
      </c>
      <c r="N164" s="189" t="s">
        <v>43</v>
      </c>
      <c r="O164" s="67"/>
      <c r="P164" s="190">
        <f>O164*H164</f>
        <v>0</v>
      </c>
      <c r="Q164" s="190">
        <v>1.214E-2</v>
      </c>
      <c r="R164" s="190">
        <f>Q164*H164</f>
        <v>3.6420000000000001E-2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0" t="s">
        <v>79</v>
      </c>
      <c r="BK164" s="193">
        <f>ROUND(I164*H164,2)</f>
        <v>0</v>
      </c>
      <c r="BL164" s="20" t="s">
        <v>137</v>
      </c>
      <c r="BM164" s="192" t="s">
        <v>1203</v>
      </c>
    </row>
    <row r="165" spans="1:65" s="2" customFormat="1" ht="11.25">
      <c r="A165" s="37"/>
      <c r="B165" s="38"/>
      <c r="C165" s="39"/>
      <c r="D165" s="194" t="s">
        <v>228</v>
      </c>
      <c r="E165" s="39"/>
      <c r="F165" s="195" t="s">
        <v>585</v>
      </c>
      <c r="G165" s="39"/>
      <c r="H165" s="39"/>
      <c r="I165" s="196"/>
      <c r="J165" s="39"/>
      <c r="K165" s="39"/>
      <c r="L165" s="42"/>
      <c r="M165" s="197"/>
      <c r="N165" s="198"/>
      <c r="O165" s="67"/>
      <c r="P165" s="67"/>
      <c r="Q165" s="67"/>
      <c r="R165" s="67"/>
      <c r="S165" s="67"/>
      <c r="T165" s="68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20" t="s">
        <v>228</v>
      </c>
      <c r="AU165" s="20" t="s">
        <v>81</v>
      </c>
    </row>
    <row r="166" spans="1:65" s="2" customFormat="1" ht="44.25" customHeight="1">
      <c r="A166" s="37"/>
      <c r="B166" s="38"/>
      <c r="C166" s="181" t="s">
        <v>362</v>
      </c>
      <c r="D166" s="181" t="s">
        <v>221</v>
      </c>
      <c r="E166" s="182" t="s">
        <v>586</v>
      </c>
      <c r="F166" s="183" t="s">
        <v>587</v>
      </c>
      <c r="G166" s="184" t="s">
        <v>224</v>
      </c>
      <c r="H166" s="185">
        <v>3</v>
      </c>
      <c r="I166" s="186"/>
      <c r="J166" s="187">
        <f>ROUND(I166*H166,2)</f>
        <v>0</v>
      </c>
      <c r="K166" s="183" t="s">
        <v>225</v>
      </c>
      <c r="L166" s="42"/>
      <c r="M166" s="188" t="s">
        <v>19</v>
      </c>
      <c r="N166" s="189" t="s">
        <v>43</v>
      </c>
      <c r="O166" s="67"/>
      <c r="P166" s="190">
        <f>O166*H166</f>
        <v>0</v>
      </c>
      <c r="Q166" s="190">
        <v>1E-4</v>
      </c>
      <c r="R166" s="190">
        <f>Q166*H166</f>
        <v>3.0000000000000003E-4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137</v>
      </c>
      <c r="AT166" s="192" t="s">
        <v>221</v>
      </c>
      <c r="AU166" s="192" t="s">
        <v>81</v>
      </c>
      <c r="AY166" s="20" t="s">
        <v>218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20" t="s">
        <v>79</v>
      </c>
      <c r="BK166" s="193">
        <f>ROUND(I166*H166,2)</f>
        <v>0</v>
      </c>
      <c r="BL166" s="20" t="s">
        <v>137</v>
      </c>
      <c r="BM166" s="192" t="s">
        <v>1204</v>
      </c>
    </row>
    <row r="167" spans="1:65" s="2" customFormat="1" ht="11.25">
      <c r="A167" s="37"/>
      <c r="B167" s="38"/>
      <c r="C167" s="39"/>
      <c r="D167" s="194" t="s">
        <v>228</v>
      </c>
      <c r="E167" s="39"/>
      <c r="F167" s="195" t="s">
        <v>589</v>
      </c>
      <c r="G167" s="39"/>
      <c r="H167" s="39"/>
      <c r="I167" s="196"/>
      <c r="J167" s="39"/>
      <c r="K167" s="39"/>
      <c r="L167" s="42"/>
      <c r="M167" s="197"/>
      <c r="N167" s="198"/>
      <c r="O167" s="67"/>
      <c r="P167" s="67"/>
      <c r="Q167" s="67"/>
      <c r="R167" s="67"/>
      <c r="S167" s="67"/>
      <c r="T167" s="68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20" t="s">
        <v>228</v>
      </c>
      <c r="AU167" s="20" t="s">
        <v>81</v>
      </c>
    </row>
    <row r="168" spans="1:65" s="2" customFormat="1" ht="37.9" customHeight="1">
      <c r="A168" s="37"/>
      <c r="B168" s="38"/>
      <c r="C168" s="181" t="s">
        <v>369</v>
      </c>
      <c r="D168" s="181" t="s">
        <v>221</v>
      </c>
      <c r="E168" s="182" t="s">
        <v>590</v>
      </c>
      <c r="F168" s="183" t="s">
        <v>591</v>
      </c>
      <c r="G168" s="184" t="s">
        <v>224</v>
      </c>
      <c r="H168" s="185">
        <v>5.76</v>
      </c>
      <c r="I168" s="186"/>
      <c r="J168" s="187">
        <f>ROUND(I168*H168,2)</f>
        <v>0</v>
      </c>
      <c r="K168" s="183" t="s">
        <v>225</v>
      </c>
      <c r="L168" s="42"/>
      <c r="M168" s="188" t="s">
        <v>19</v>
      </c>
      <c r="N168" s="189" t="s">
        <v>43</v>
      </c>
      <c r="O168" s="67"/>
      <c r="P168" s="190">
        <f>O168*H168</f>
        <v>0</v>
      </c>
      <c r="Q168" s="190">
        <v>1.25E-3</v>
      </c>
      <c r="R168" s="190">
        <f>Q168*H168</f>
        <v>7.1999999999999998E-3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137</v>
      </c>
      <c r="AT168" s="192" t="s">
        <v>221</v>
      </c>
      <c r="AU168" s="192" t="s">
        <v>81</v>
      </c>
      <c r="AY168" s="20" t="s">
        <v>218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20" t="s">
        <v>79</v>
      </c>
      <c r="BK168" s="193">
        <f>ROUND(I168*H168,2)</f>
        <v>0</v>
      </c>
      <c r="BL168" s="20" t="s">
        <v>137</v>
      </c>
      <c r="BM168" s="192" t="s">
        <v>1205</v>
      </c>
    </row>
    <row r="169" spans="1:65" s="2" customFormat="1" ht="11.25">
      <c r="A169" s="37"/>
      <c r="B169" s="38"/>
      <c r="C169" s="39"/>
      <c r="D169" s="194" t="s">
        <v>228</v>
      </c>
      <c r="E169" s="39"/>
      <c r="F169" s="195" t="s">
        <v>593</v>
      </c>
      <c r="G169" s="39"/>
      <c r="H169" s="39"/>
      <c r="I169" s="196"/>
      <c r="J169" s="39"/>
      <c r="K169" s="39"/>
      <c r="L169" s="42"/>
      <c r="M169" s="197"/>
      <c r="N169" s="198"/>
      <c r="O169" s="67"/>
      <c r="P169" s="67"/>
      <c r="Q169" s="67"/>
      <c r="R169" s="67"/>
      <c r="S169" s="67"/>
      <c r="T169" s="68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20" t="s">
        <v>228</v>
      </c>
      <c r="AU169" s="20" t="s">
        <v>81</v>
      </c>
    </row>
    <row r="170" spans="1:65" s="13" customFormat="1" ht="11.25">
      <c r="B170" s="199"/>
      <c r="C170" s="200"/>
      <c r="D170" s="201" t="s">
        <v>230</v>
      </c>
      <c r="E170" s="202" t="s">
        <v>19</v>
      </c>
      <c r="F170" s="203" t="s">
        <v>1144</v>
      </c>
      <c r="G170" s="200"/>
      <c r="H170" s="204">
        <v>5.76</v>
      </c>
      <c r="I170" s="205"/>
      <c r="J170" s="200"/>
      <c r="K170" s="200"/>
      <c r="L170" s="206"/>
      <c r="M170" s="207"/>
      <c r="N170" s="208"/>
      <c r="O170" s="208"/>
      <c r="P170" s="208"/>
      <c r="Q170" s="208"/>
      <c r="R170" s="208"/>
      <c r="S170" s="208"/>
      <c r="T170" s="209"/>
      <c r="AT170" s="210" t="s">
        <v>230</v>
      </c>
      <c r="AU170" s="210" t="s">
        <v>81</v>
      </c>
      <c r="AV170" s="13" t="s">
        <v>81</v>
      </c>
      <c r="AW170" s="13" t="s">
        <v>33</v>
      </c>
      <c r="AX170" s="13" t="s">
        <v>79</v>
      </c>
      <c r="AY170" s="210" t="s">
        <v>218</v>
      </c>
    </row>
    <row r="171" spans="1:65" s="2" customFormat="1" ht="24.2" customHeight="1">
      <c r="A171" s="37"/>
      <c r="B171" s="38"/>
      <c r="C171" s="222" t="s">
        <v>374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6.048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4.8384000000000003E-2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1206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1146</v>
      </c>
      <c r="G172" s="200"/>
      <c r="H172" s="204">
        <v>6.048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379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9.1999999999999998E-2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1207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SUM(P176:P181)</f>
        <v>0</v>
      </c>
      <c r="Q175" s="173"/>
      <c r="R175" s="174">
        <f>SUM(R176:R181)</f>
        <v>7.36092E-2</v>
      </c>
      <c r="S175" s="173"/>
      <c r="T175" s="175">
        <f>SUM(T176:T181)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SUM(BK176:BK181)</f>
        <v>0</v>
      </c>
    </row>
    <row r="176" spans="1:65" s="2" customFormat="1" ht="37.9" customHeight="1">
      <c r="A176" s="37"/>
      <c r="B176" s="38"/>
      <c r="C176" s="181" t="s">
        <v>386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4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1208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383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2.6669999999999998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3.68046E-2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1209</v>
      </c>
    </row>
    <row r="179" spans="1:65" s="2" customFormat="1" ht="24.2" customHeight="1">
      <c r="A179" s="37"/>
      <c r="B179" s="38"/>
      <c r="C179" s="222" t="s">
        <v>395</v>
      </c>
      <c r="D179" s="222" t="s">
        <v>380</v>
      </c>
      <c r="E179" s="223" t="s">
        <v>756</v>
      </c>
      <c r="F179" s="224" t="s">
        <v>757</v>
      </c>
      <c r="G179" s="225" t="s">
        <v>249</v>
      </c>
      <c r="H179" s="226">
        <v>2.6669999999999998</v>
      </c>
      <c r="I179" s="227"/>
      <c r="J179" s="228">
        <f>ROUND(I179*H179,2)</f>
        <v>0</v>
      </c>
      <c r="K179" s="224" t="s">
        <v>19</v>
      </c>
      <c r="L179" s="229"/>
      <c r="M179" s="230" t="s">
        <v>19</v>
      </c>
      <c r="N179" s="231" t="s">
        <v>43</v>
      </c>
      <c r="O179" s="67"/>
      <c r="P179" s="190">
        <f>O179*H179</f>
        <v>0</v>
      </c>
      <c r="Q179" s="190">
        <v>1.38E-2</v>
      </c>
      <c r="R179" s="190">
        <f>Q179*H179</f>
        <v>3.68046E-2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383</v>
      </c>
      <c r="AT179" s="192" t="s">
        <v>380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1210</v>
      </c>
    </row>
    <row r="180" spans="1:65" s="2" customFormat="1" ht="55.5" customHeight="1">
      <c r="A180" s="37"/>
      <c r="B180" s="38"/>
      <c r="C180" s="181" t="s">
        <v>402</v>
      </c>
      <c r="D180" s="181" t="s">
        <v>221</v>
      </c>
      <c r="E180" s="182" t="s">
        <v>611</v>
      </c>
      <c r="F180" s="183" t="s">
        <v>612</v>
      </c>
      <c r="G180" s="184" t="s">
        <v>282</v>
      </c>
      <c r="H180" s="185">
        <v>7.3999999999999996E-2</v>
      </c>
      <c r="I180" s="186"/>
      <c r="J180" s="187">
        <f>ROUND(I180*H180,2)</f>
        <v>0</v>
      </c>
      <c r="K180" s="183" t="s">
        <v>225</v>
      </c>
      <c r="L180" s="42"/>
      <c r="M180" s="188" t="s">
        <v>19</v>
      </c>
      <c r="N180" s="189" t="s">
        <v>43</v>
      </c>
      <c r="O180" s="67"/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137</v>
      </c>
      <c r="AT180" s="192" t="s">
        <v>221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1211</v>
      </c>
    </row>
    <row r="181" spans="1:65" s="2" customFormat="1" ht="11.25">
      <c r="A181" s="37"/>
      <c r="B181" s="38"/>
      <c r="C181" s="39"/>
      <c r="D181" s="194" t="s">
        <v>228</v>
      </c>
      <c r="E181" s="39"/>
      <c r="F181" s="195" t="s">
        <v>614</v>
      </c>
      <c r="G181" s="39"/>
      <c r="H181" s="39"/>
      <c r="I181" s="196"/>
      <c r="J181" s="39"/>
      <c r="K181" s="39"/>
      <c r="L181" s="42"/>
      <c r="M181" s="197"/>
      <c r="N181" s="198"/>
      <c r="O181" s="67"/>
      <c r="P181" s="67"/>
      <c r="Q181" s="67"/>
      <c r="R181" s="67"/>
      <c r="S181" s="67"/>
      <c r="T181" s="68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20" t="s">
        <v>228</v>
      </c>
      <c r="AU181" s="20" t="s">
        <v>81</v>
      </c>
    </row>
    <row r="182" spans="1:65" s="12" customFormat="1" ht="22.9" customHeight="1">
      <c r="B182" s="165"/>
      <c r="C182" s="166"/>
      <c r="D182" s="167" t="s">
        <v>71</v>
      </c>
      <c r="E182" s="179" t="s">
        <v>615</v>
      </c>
      <c r="F182" s="179" t="s">
        <v>616</v>
      </c>
      <c r="G182" s="166"/>
      <c r="H182" s="166"/>
      <c r="I182" s="169"/>
      <c r="J182" s="180">
        <f>BK182</f>
        <v>0</v>
      </c>
      <c r="K182" s="166"/>
      <c r="L182" s="171"/>
      <c r="M182" s="172"/>
      <c r="N182" s="173"/>
      <c r="O182" s="173"/>
      <c r="P182" s="174">
        <f>SUM(P183:P184)</f>
        <v>0</v>
      </c>
      <c r="Q182" s="173"/>
      <c r="R182" s="174">
        <f>SUM(R183:R184)</f>
        <v>0</v>
      </c>
      <c r="S182" s="173"/>
      <c r="T182" s="175">
        <f>SUM(T183:T184)</f>
        <v>2.3039999999999998E-2</v>
      </c>
      <c r="AR182" s="176" t="s">
        <v>81</v>
      </c>
      <c r="AT182" s="177" t="s">
        <v>71</v>
      </c>
      <c r="AU182" s="177" t="s">
        <v>79</v>
      </c>
      <c r="AY182" s="176" t="s">
        <v>218</v>
      </c>
      <c r="BK182" s="178">
        <f>SUM(BK183:BK184)</f>
        <v>0</v>
      </c>
    </row>
    <row r="183" spans="1:65" s="2" customFormat="1" ht="16.5" customHeight="1">
      <c r="A183" s="37"/>
      <c r="B183" s="38"/>
      <c r="C183" s="181" t="s">
        <v>407</v>
      </c>
      <c r="D183" s="181" t="s">
        <v>221</v>
      </c>
      <c r="E183" s="182" t="s">
        <v>617</v>
      </c>
      <c r="F183" s="183" t="s">
        <v>618</v>
      </c>
      <c r="G183" s="184" t="s">
        <v>224</v>
      </c>
      <c r="H183" s="185">
        <v>5.76</v>
      </c>
      <c r="I183" s="186"/>
      <c r="J183" s="187">
        <f>ROUND(I183*H183,2)</f>
        <v>0</v>
      </c>
      <c r="K183" s="183" t="s">
        <v>225</v>
      </c>
      <c r="L183" s="42"/>
      <c r="M183" s="188" t="s">
        <v>19</v>
      </c>
      <c r="N183" s="189" t="s">
        <v>43</v>
      </c>
      <c r="O183" s="67"/>
      <c r="P183" s="190">
        <f>O183*H183</f>
        <v>0</v>
      </c>
      <c r="Q183" s="190">
        <v>0</v>
      </c>
      <c r="R183" s="190">
        <f>Q183*H183</f>
        <v>0</v>
      </c>
      <c r="S183" s="190">
        <v>4.0000000000000001E-3</v>
      </c>
      <c r="T183" s="191">
        <f>S183*H183</f>
        <v>2.3039999999999998E-2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137</v>
      </c>
      <c r="AT183" s="192" t="s">
        <v>221</v>
      </c>
      <c r="AU183" s="192" t="s">
        <v>81</v>
      </c>
      <c r="AY183" s="20" t="s">
        <v>218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79</v>
      </c>
      <c r="BK183" s="193">
        <f>ROUND(I183*H183,2)</f>
        <v>0</v>
      </c>
      <c r="BL183" s="20" t="s">
        <v>137</v>
      </c>
      <c r="BM183" s="192" t="s">
        <v>1212</v>
      </c>
    </row>
    <row r="184" spans="1:65" s="2" customFormat="1" ht="11.25">
      <c r="A184" s="37"/>
      <c r="B184" s="38"/>
      <c r="C184" s="39"/>
      <c r="D184" s="194" t="s">
        <v>228</v>
      </c>
      <c r="E184" s="39"/>
      <c r="F184" s="195" t="s">
        <v>620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228</v>
      </c>
      <c r="AU184" s="20" t="s">
        <v>81</v>
      </c>
    </row>
    <row r="185" spans="1:65" s="12" customFormat="1" ht="22.9" customHeight="1">
      <c r="B185" s="165"/>
      <c r="C185" s="166"/>
      <c r="D185" s="167" t="s">
        <v>71</v>
      </c>
      <c r="E185" s="179" t="s">
        <v>621</v>
      </c>
      <c r="F185" s="179" t="s">
        <v>622</v>
      </c>
      <c r="G185" s="166"/>
      <c r="H185" s="166"/>
      <c r="I185" s="169"/>
      <c r="J185" s="180">
        <f>BK185</f>
        <v>0</v>
      </c>
      <c r="K185" s="166"/>
      <c r="L185" s="171"/>
      <c r="M185" s="172"/>
      <c r="N185" s="173"/>
      <c r="O185" s="173"/>
      <c r="P185" s="174">
        <f>SUM(P186:P204)</f>
        <v>0</v>
      </c>
      <c r="Q185" s="173"/>
      <c r="R185" s="174">
        <f>SUM(R186:R204)</f>
        <v>0.22394879999999998</v>
      </c>
      <c r="S185" s="173"/>
      <c r="T185" s="175">
        <f>SUM(T186:T204)</f>
        <v>0.47905919999999996</v>
      </c>
      <c r="AR185" s="176" t="s">
        <v>81</v>
      </c>
      <c r="AT185" s="177" t="s">
        <v>71</v>
      </c>
      <c r="AU185" s="177" t="s">
        <v>79</v>
      </c>
      <c r="AY185" s="176" t="s">
        <v>218</v>
      </c>
      <c r="BK185" s="178">
        <f>SUM(BK186:BK204)</f>
        <v>0</v>
      </c>
    </row>
    <row r="186" spans="1:65" s="2" customFormat="1" ht="24.2" customHeight="1">
      <c r="A186" s="37"/>
      <c r="B186" s="38"/>
      <c r="C186" s="181" t="s">
        <v>414</v>
      </c>
      <c r="D186" s="181" t="s">
        <v>221</v>
      </c>
      <c r="E186" s="182" t="s">
        <v>623</v>
      </c>
      <c r="F186" s="183" t="s">
        <v>624</v>
      </c>
      <c r="G186" s="184" t="s">
        <v>224</v>
      </c>
      <c r="H186" s="185">
        <v>5.76</v>
      </c>
      <c r="I186" s="186"/>
      <c r="J186" s="187">
        <f>ROUND(I186*H186,2)</f>
        <v>0</v>
      </c>
      <c r="K186" s="183" t="s">
        <v>225</v>
      </c>
      <c r="L186" s="42"/>
      <c r="M186" s="188" t="s">
        <v>19</v>
      </c>
      <c r="N186" s="189" t="s">
        <v>43</v>
      </c>
      <c r="O186" s="67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137</v>
      </c>
      <c r="AT186" s="192" t="s">
        <v>221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1213</v>
      </c>
    </row>
    <row r="187" spans="1:65" s="2" customFormat="1" ht="11.25">
      <c r="A187" s="37"/>
      <c r="B187" s="38"/>
      <c r="C187" s="39"/>
      <c r="D187" s="194" t="s">
        <v>228</v>
      </c>
      <c r="E187" s="39"/>
      <c r="F187" s="195" t="s">
        <v>626</v>
      </c>
      <c r="G187" s="39"/>
      <c r="H187" s="39"/>
      <c r="I187" s="196"/>
      <c r="J187" s="39"/>
      <c r="K187" s="39"/>
      <c r="L187" s="42"/>
      <c r="M187" s="197"/>
      <c r="N187" s="198"/>
      <c r="O187" s="67"/>
      <c r="P187" s="67"/>
      <c r="Q187" s="67"/>
      <c r="R187" s="67"/>
      <c r="S187" s="67"/>
      <c r="T187" s="68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20" t="s">
        <v>228</v>
      </c>
      <c r="AU187" s="20" t="s">
        <v>81</v>
      </c>
    </row>
    <row r="188" spans="1:65" s="2" customFormat="1" ht="24.2" customHeight="1">
      <c r="A188" s="37"/>
      <c r="B188" s="38"/>
      <c r="C188" s="181" t="s">
        <v>627</v>
      </c>
      <c r="D188" s="181" t="s">
        <v>221</v>
      </c>
      <c r="E188" s="182" t="s">
        <v>628</v>
      </c>
      <c r="F188" s="183" t="s">
        <v>629</v>
      </c>
      <c r="G188" s="184" t="s">
        <v>224</v>
      </c>
      <c r="H188" s="185">
        <v>5.76</v>
      </c>
      <c r="I188" s="186"/>
      <c r="J188" s="187">
        <f>ROUND(I188*H188,2)</f>
        <v>0</v>
      </c>
      <c r="K188" s="183" t="s">
        <v>225</v>
      </c>
      <c r="L188" s="42"/>
      <c r="M188" s="188" t="s">
        <v>19</v>
      </c>
      <c r="N188" s="189" t="s">
        <v>43</v>
      </c>
      <c r="O188" s="67"/>
      <c r="P188" s="190">
        <f>O188*H188</f>
        <v>0</v>
      </c>
      <c r="Q188" s="190">
        <v>2.9999999999999997E-4</v>
      </c>
      <c r="R188" s="190">
        <f>Q188*H188</f>
        <v>1.7279999999999997E-3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137</v>
      </c>
      <c r="AT188" s="192" t="s">
        <v>221</v>
      </c>
      <c r="AU188" s="192" t="s">
        <v>81</v>
      </c>
      <c r="AY188" s="20" t="s">
        <v>218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20" t="s">
        <v>79</v>
      </c>
      <c r="BK188" s="193">
        <f>ROUND(I188*H188,2)</f>
        <v>0</v>
      </c>
      <c r="BL188" s="20" t="s">
        <v>137</v>
      </c>
      <c r="BM188" s="192" t="s">
        <v>1214</v>
      </c>
    </row>
    <row r="189" spans="1:65" s="2" customFormat="1" ht="11.25">
      <c r="A189" s="37"/>
      <c r="B189" s="38"/>
      <c r="C189" s="39"/>
      <c r="D189" s="194" t="s">
        <v>228</v>
      </c>
      <c r="E189" s="39"/>
      <c r="F189" s="195" t="s">
        <v>631</v>
      </c>
      <c r="G189" s="39"/>
      <c r="H189" s="39"/>
      <c r="I189" s="196"/>
      <c r="J189" s="39"/>
      <c r="K189" s="39"/>
      <c r="L189" s="42"/>
      <c r="M189" s="197"/>
      <c r="N189" s="198"/>
      <c r="O189" s="67"/>
      <c r="P189" s="67"/>
      <c r="Q189" s="67"/>
      <c r="R189" s="67"/>
      <c r="S189" s="67"/>
      <c r="T189" s="68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20" t="s">
        <v>228</v>
      </c>
      <c r="AU189" s="20" t="s">
        <v>81</v>
      </c>
    </row>
    <row r="190" spans="1:65" s="2" customFormat="1" ht="33" customHeight="1">
      <c r="A190" s="37"/>
      <c r="B190" s="38"/>
      <c r="C190" s="181" t="s">
        <v>632</v>
      </c>
      <c r="D190" s="181" t="s">
        <v>221</v>
      </c>
      <c r="E190" s="182" t="s">
        <v>633</v>
      </c>
      <c r="F190" s="183" t="s">
        <v>634</v>
      </c>
      <c r="G190" s="184" t="s">
        <v>224</v>
      </c>
      <c r="H190" s="185">
        <v>5.76</v>
      </c>
      <c r="I190" s="186"/>
      <c r="J190" s="187">
        <f>ROUND(I190*H190,2)</f>
        <v>0</v>
      </c>
      <c r="K190" s="183" t="s">
        <v>225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1215</v>
      </c>
    </row>
    <row r="191" spans="1:65" s="2" customFormat="1" ht="11.25">
      <c r="A191" s="37"/>
      <c r="B191" s="38"/>
      <c r="C191" s="39"/>
      <c r="D191" s="194" t="s">
        <v>228</v>
      </c>
      <c r="E191" s="39"/>
      <c r="F191" s="195" t="s">
        <v>636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228</v>
      </c>
      <c r="AU191" s="20" t="s">
        <v>81</v>
      </c>
    </row>
    <row r="192" spans="1:65" s="2" customFormat="1" ht="37.9" customHeight="1">
      <c r="A192" s="37"/>
      <c r="B192" s="38"/>
      <c r="C192" s="181" t="s">
        <v>637</v>
      </c>
      <c r="D192" s="181" t="s">
        <v>221</v>
      </c>
      <c r="E192" s="182" t="s">
        <v>638</v>
      </c>
      <c r="F192" s="183" t="s">
        <v>639</v>
      </c>
      <c r="G192" s="184" t="s">
        <v>224</v>
      </c>
      <c r="H192" s="185">
        <v>5.76</v>
      </c>
      <c r="I192" s="186"/>
      <c r="J192" s="187">
        <f>ROUND(I192*H192,2)</f>
        <v>0</v>
      </c>
      <c r="K192" s="183" t="s">
        <v>225</v>
      </c>
      <c r="L192" s="42"/>
      <c r="M192" s="188" t="s">
        <v>19</v>
      </c>
      <c r="N192" s="189" t="s">
        <v>43</v>
      </c>
      <c r="O192" s="67"/>
      <c r="P192" s="190">
        <f>O192*H192</f>
        <v>0</v>
      </c>
      <c r="Q192" s="190">
        <v>7.4999999999999997E-3</v>
      </c>
      <c r="R192" s="190">
        <f>Q192*H192</f>
        <v>4.3199999999999995E-2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137</v>
      </c>
      <c r="AT192" s="192" t="s">
        <v>221</v>
      </c>
      <c r="AU192" s="192" t="s">
        <v>81</v>
      </c>
      <c r="AY192" s="20" t="s">
        <v>218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0" t="s">
        <v>79</v>
      </c>
      <c r="BK192" s="193">
        <f>ROUND(I192*H192,2)</f>
        <v>0</v>
      </c>
      <c r="BL192" s="20" t="s">
        <v>137</v>
      </c>
      <c r="BM192" s="192" t="s">
        <v>1216</v>
      </c>
    </row>
    <row r="193" spans="1:65" s="2" customFormat="1" ht="11.25">
      <c r="A193" s="37"/>
      <c r="B193" s="38"/>
      <c r="C193" s="39"/>
      <c r="D193" s="194" t="s">
        <v>228</v>
      </c>
      <c r="E193" s="39"/>
      <c r="F193" s="195" t="s">
        <v>641</v>
      </c>
      <c r="G193" s="39"/>
      <c r="H193" s="39"/>
      <c r="I193" s="196"/>
      <c r="J193" s="39"/>
      <c r="K193" s="39"/>
      <c r="L193" s="42"/>
      <c r="M193" s="197"/>
      <c r="N193" s="198"/>
      <c r="O193" s="67"/>
      <c r="P193" s="67"/>
      <c r="Q193" s="67"/>
      <c r="R193" s="67"/>
      <c r="S193" s="67"/>
      <c r="T193" s="68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20" t="s">
        <v>228</v>
      </c>
      <c r="AU193" s="20" t="s">
        <v>81</v>
      </c>
    </row>
    <row r="194" spans="1:65" s="2" customFormat="1" ht="24.2" customHeight="1">
      <c r="A194" s="37"/>
      <c r="B194" s="38"/>
      <c r="C194" s="181" t="s">
        <v>642</v>
      </c>
      <c r="D194" s="181" t="s">
        <v>221</v>
      </c>
      <c r="E194" s="182" t="s">
        <v>643</v>
      </c>
      <c r="F194" s="183" t="s">
        <v>644</v>
      </c>
      <c r="G194" s="184" t="s">
        <v>224</v>
      </c>
      <c r="H194" s="185">
        <v>5.76</v>
      </c>
      <c r="I194" s="186"/>
      <c r="J194" s="187">
        <f>ROUND(I194*H194,2)</f>
        <v>0</v>
      </c>
      <c r="K194" s="183" t="s">
        <v>225</v>
      </c>
      <c r="L194" s="42"/>
      <c r="M194" s="188" t="s">
        <v>19</v>
      </c>
      <c r="N194" s="189" t="s">
        <v>43</v>
      </c>
      <c r="O194" s="67"/>
      <c r="P194" s="190">
        <f>O194*H194</f>
        <v>0</v>
      </c>
      <c r="Q194" s="190">
        <v>0</v>
      </c>
      <c r="R194" s="190">
        <f>Q194*H194</f>
        <v>0</v>
      </c>
      <c r="S194" s="190">
        <v>8.3169999999999994E-2</v>
      </c>
      <c r="T194" s="191">
        <f>S194*H194</f>
        <v>0.47905919999999996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137</v>
      </c>
      <c r="AT194" s="192" t="s">
        <v>221</v>
      </c>
      <c r="AU194" s="192" t="s">
        <v>81</v>
      </c>
      <c r="AY194" s="20" t="s">
        <v>218</v>
      </c>
      <c r="BE194" s="193">
        <f>IF(N194="základní",J194,0)</f>
        <v>0</v>
      </c>
      <c r="BF194" s="193">
        <f>IF(N194="snížená",J194,0)</f>
        <v>0</v>
      </c>
      <c r="BG194" s="193">
        <f>IF(N194="zákl. přenesená",J194,0)</f>
        <v>0</v>
      </c>
      <c r="BH194" s="193">
        <f>IF(N194="sníž. přenesená",J194,0)</f>
        <v>0</v>
      </c>
      <c r="BI194" s="193">
        <f>IF(N194="nulová",J194,0)</f>
        <v>0</v>
      </c>
      <c r="BJ194" s="20" t="s">
        <v>79</v>
      </c>
      <c r="BK194" s="193">
        <f>ROUND(I194*H194,2)</f>
        <v>0</v>
      </c>
      <c r="BL194" s="20" t="s">
        <v>137</v>
      </c>
      <c r="BM194" s="192" t="s">
        <v>1217</v>
      </c>
    </row>
    <row r="195" spans="1:65" s="2" customFormat="1" ht="11.25">
      <c r="A195" s="37"/>
      <c r="B195" s="38"/>
      <c r="C195" s="39"/>
      <c r="D195" s="194" t="s">
        <v>228</v>
      </c>
      <c r="E195" s="39"/>
      <c r="F195" s="195" t="s">
        <v>646</v>
      </c>
      <c r="G195" s="39"/>
      <c r="H195" s="39"/>
      <c r="I195" s="196"/>
      <c r="J195" s="39"/>
      <c r="K195" s="39"/>
      <c r="L195" s="42"/>
      <c r="M195" s="197"/>
      <c r="N195" s="198"/>
      <c r="O195" s="67"/>
      <c r="P195" s="67"/>
      <c r="Q195" s="67"/>
      <c r="R195" s="67"/>
      <c r="S195" s="67"/>
      <c r="T195" s="68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20" t="s">
        <v>228</v>
      </c>
      <c r="AU195" s="20" t="s">
        <v>81</v>
      </c>
    </row>
    <row r="196" spans="1:65" s="2" customFormat="1" ht="44.25" customHeight="1">
      <c r="A196" s="37"/>
      <c r="B196" s="38"/>
      <c r="C196" s="181" t="s">
        <v>647</v>
      </c>
      <c r="D196" s="181" t="s">
        <v>221</v>
      </c>
      <c r="E196" s="182" t="s">
        <v>648</v>
      </c>
      <c r="F196" s="183" t="s">
        <v>649</v>
      </c>
      <c r="G196" s="184" t="s">
        <v>224</v>
      </c>
      <c r="H196" s="185">
        <v>5.76</v>
      </c>
      <c r="I196" s="186"/>
      <c r="J196" s="187">
        <f>ROUND(I196*H196,2)</f>
        <v>0</v>
      </c>
      <c r="K196" s="183" t="s">
        <v>225</v>
      </c>
      <c r="L196" s="42"/>
      <c r="M196" s="188" t="s">
        <v>19</v>
      </c>
      <c r="N196" s="189" t="s">
        <v>43</v>
      </c>
      <c r="O196" s="67"/>
      <c r="P196" s="190">
        <f>O196*H196</f>
        <v>0</v>
      </c>
      <c r="Q196" s="190">
        <v>5.3800000000000002E-3</v>
      </c>
      <c r="R196" s="190">
        <f>Q196*H196</f>
        <v>3.09888E-2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137</v>
      </c>
      <c r="AT196" s="192" t="s">
        <v>221</v>
      </c>
      <c r="AU196" s="192" t="s">
        <v>81</v>
      </c>
      <c r="AY196" s="20" t="s">
        <v>218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20" t="s">
        <v>79</v>
      </c>
      <c r="BK196" s="193">
        <f>ROUND(I196*H196,2)</f>
        <v>0</v>
      </c>
      <c r="BL196" s="20" t="s">
        <v>137</v>
      </c>
      <c r="BM196" s="192" t="s">
        <v>1218</v>
      </c>
    </row>
    <row r="197" spans="1:65" s="2" customFormat="1" ht="11.25">
      <c r="A197" s="37"/>
      <c r="B197" s="38"/>
      <c r="C197" s="39"/>
      <c r="D197" s="194" t="s">
        <v>228</v>
      </c>
      <c r="E197" s="39"/>
      <c r="F197" s="195" t="s">
        <v>651</v>
      </c>
      <c r="G197" s="39"/>
      <c r="H197" s="39"/>
      <c r="I197" s="196"/>
      <c r="J197" s="39"/>
      <c r="K197" s="39"/>
      <c r="L197" s="42"/>
      <c r="M197" s="197"/>
      <c r="N197" s="198"/>
      <c r="O197" s="67"/>
      <c r="P197" s="67"/>
      <c r="Q197" s="67"/>
      <c r="R197" s="67"/>
      <c r="S197" s="67"/>
      <c r="T197" s="68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20" t="s">
        <v>228</v>
      </c>
      <c r="AU197" s="20" t="s">
        <v>81</v>
      </c>
    </row>
    <row r="198" spans="1:65" s="13" customFormat="1" ht="11.25">
      <c r="B198" s="199"/>
      <c r="C198" s="200"/>
      <c r="D198" s="201" t="s">
        <v>230</v>
      </c>
      <c r="E198" s="202" t="s">
        <v>19</v>
      </c>
      <c r="F198" s="203" t="s">
        <v>1144</v>
      </c>
      <c r="G198" s="200"/>
      <c r="H198" s="204">
        <v>5.76</v>
      </c>
      <c r="I198" s="205"/>
      <c r="J198" s="200"/>
      <c r="K198" s="200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230</v>
      </c>
      <c r="AU198" s="210" t="s">
        <v>81</v>
      </c>
      <c r="AV198" s="13" t="s">
        <v>81</v>
      </c>
      <c r="AW198" s="13" t="s">
        <v>33</v>
      </c>
      <c r="AX198" s="13" t="s">
        <v>79</v>
      </c>
      <c r="AY198" s="210" t="s">
        <v>218</v>
      </c>
    </row>
    <row r="199" spans="1:65" s="2" customFormat="1" ht="24.2" customHeight="1">
      <c r="A199" s="37"/>
      <c r="B199" s="38"/>
      <c r="C199" s="222" t="s">
        <v>653</v>
      </c>
      <c r="D199" s="222" t="s">
        <v>380</v>
      </c>
      <c r="E199" s="223" t="s">
        <v>654</v>
      </c>
      <c r="F199" s="224" t="s">
        <v>655</v>
      </c>
      <c r="G199" s="225" t="s">
        <v>224</v>
      </c>
      <c r="H199" s="226">
        <v>6.3360000000000003</v>
      </c>
      <c r="I199" s="227"/>
      <c r="J199" s="228">
        <f>ROUND(I199*H199,2)</f>
        <v>0</v>
      </c>
      <c r="K199" s="224" t="s">
        <v>225</v>
      </c>
      <c r="L199" s="229"/>
      <c r="M199" s="230" t="s">
        <v>19</v>
      </c>
      <c r="N199" s="231" t="s">
        <v>43</v>
      </c>
      <c r="O199" s="67"/>
      <c r="P199" s="190">
        <f>O199*H199</f>
        <v>0</v>
      </c>
      <c r="Q199" s="190">
        <v>2.1999999999999999E-2</v>
      </c>
      <c r="R199" s="190">
        <f>Q199*H199</f>
        <v>0.13939199999999999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383</v>
      </c>
      <c r="AT199" s="192" t="s">
        <v>380</v>
      </c>
      <c r="AU199" s="192" t="s">
        <v>81</v>
      </c>
      <c r="AY199" s="20" t="s">
        <v>218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0" t="s">
        <v>79</v>
      </c>
      <c r="BK199" s="193">
        <f>ROUND(I199*H199,2)</f>
        <v>0</v>
      </c>
      <c r="BL199" s="20" t="s">
        <v>137</v>
      </c>
      <c r="BM199" s="192" t="s">
        <v>1219</v>
      </c>
    </row>
    <row r="200" spans="1:65" s="13" customFormat="1" ht="11.25">
      <c r="B200" s="199"/>
      <c r="C200" s="200"/>
      <c r="D200" s="201" t="s">
        <v>230</v>
      </c>
      <c r="E200" s="200"/>
      <c r="F200" s="203" t="s">
        <v>1160</v>
      </c>
      <c r="G200" s="200"/>
      <c r="H200" s="204">
        <v>6.3360000000000003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230</v>
      </c>
      <c r="AU200" s="210" t="s">
        <v>81</v>
      </c>
      <c r="AV200" s="13" t="s">
        <v>81</v>
      </c>
      <c r="AW200" s="13" t="s">
        <v>4</v>
      </c>
      <c r="AX200" s="13" t="s">
        <v>79</v>
      </c>
      <c r="AY200" s="210" t="s">
        <v>218</v>
      </c>
    </row>
    <row r="201" spans="1:65" s="2" customFormat="1" ht="24.2" customHeight="1">
      <c r="A201" s="37"/>
      <c r="B201" s="38"/>
      <c r="C201" s="181" t="s">
        <v>658</v>
      </c>
      <c r="D201" s="181" t="s">
        <v>221</v>
      </c>
      <c r="E201" s="182" t="s">
        <v>659</v>
      </c>
      <c r="F201" s="183" t="s">
        <v>660</v>
      </c>
      <c r="G201" s="184" t="s">
        <v>224</v>
      </c>
      <c r="H201" s="185">
        <v>5.76</v>
      </c>
      <c r="I201" s="186"/>
      <c r="J201" s="187">
        <f>ROUND(I201*H201,2)</f>
        <v>0</v>
      </c>
      <c r="K201" s="183" t="s">
        <v>225</v>
      </c>
      <c r="L201" s="42"/>
      <c r="M201" s="188" t="s">
        <v>19</v>
      </c>
      <c r="N201" s="189" t="s">
        <v>43</v>
      </c>
      <c r="O201" s="67"/>
      <c r="P201" s="190">
        <f>O201*H201</f>
        <v>0</v>
      </c>
      <c r="Q201" s="190">
        <v>1.5E-3</v>
      </c>
      <c r="R201" s="190">
        <f>Q201*H201</f>
        <v>8.6400000000000001E-3</v>
      </c>
      <c r="S201" s="190">
        <v>0</v>
      </c>
      <c r="T201" s="19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137</v>
      </c>
      <c r="AT201" s="192" t="s">
        <v>221</v>
      </c>
      <c r="AU201" s="192" t="s">
        <v>81</v>
      </c>
      <c r="AY201" s="20" t="s">
        <v>218</v>
      </c>
      <c r="BE201" s="193">
        <f>IF(N201="základní",J201,0)</f>
        <v>0</v>
      </c>
      <c r="BF201" s="193">
        <f>IF(N201="snížená",J201,0)</f>
        <v>0</v>
      </c>
      <c r="BG201" s="193">
        <f>IF(N201="zákl. přenesená",J201,0)</f>
        <v>0</v>
      </c>
      <c r="BH201" s="193">
        <f>IF(N201="sníž. přenesená",J201,0)</f>
        <v>0</v>
      </c>
      <c r="BI201" s="193">
        <f>IF(N201="nulová",J201,0)</f>
        <v>0</v>
      </c>
      <c r="BJ201" s="20" t="s">
        <v>79</v>
      </c>
      <c r="BK201" s="193">
        <f>ROUND(I201*H201,2)</f>
        <v>0</v>
      </c>
      <c r="BL201" s="20" t="s">
        <v>137</v>
      </c>
      <c r="BM201" s="192" t="s">
        <v>1220</v>
      </c>
    </row>
    <row r="202" spans="1:65" s="2" customFormat="1" ht="11.25">
      <c r="A202" s="37"/>
      <c r="B202" s="38"/>
      <c r="C202" s="39"/>
      <c r="D202" s="194" t="s">
        <v>228</v>
      </c>
      <c r="E202" s="39"/>
      <c r="F202" s="195" t="s">
        <v>662</v>
      </c>
      <c r="G202" s="39"/>
      <c r="H202" s="39"/>
      <c r="I202" s="196"/>
      <c r="J202" s="39"/>
      <c r="K202" s="39"/>
      <c r="L202" s="42"/>
      <c r="M202" s="197"/>
      <c r="N202" s="198"/>
      <c r="O202" s="67"/>
      <c r="P202" s="67"/>
      <c r="Q202" s="67"/>
      <c r="R202" s="67"/>
      <c r="S202" s="67"/>
      <c r="T202" s="68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20" t="s">
        <v>228</v>
      </c>
      <c r="AU202" s="20" t="s">
        <v>81</v>
      </c>
    </row>
    <row r="203" spans="1:65" s="2" customFormat="1" ht="55.5" customHeight="1">
      <c r="A203" s="37"/>
      <c r="B203" s="38"/>
      <c r="C203" s="181" t="s">
        <v>663</v>
      </c>
      <c r="D203" s="181" t="s">
        <v>221</v>
      </c>
      <c r="E203" s="182" t="s">
        <v>664</v>
      </c>
      <c r="F203" s="183" t="s">
        <v>665</v>
      </c>
      <c r="G203" s="184" t="s">
        <v>282</v>
      </c>
      <c r="H203" s="185">
        <v>0.224</v>
      </c>
      <c r="I203" s="186"/>
      <c r="J203" s="187">
        <f>ROUND(I203*H203,2)</f>
        <v>0</v>
      </c>
      <c r="K203" s="183" t="s">
        <v>225</v>
      </c>
      <c r="L203" s="42"/>
      <c r="M203" s="188" t="s">
        <v>19</v>
      </c>
      <c r="N203" s="189" t="s">
        <v>43</v>
      </c>
      <c r="O203" s="67"/>
      <c r="P203" s="190">
        <f>O203*H203</f>
        <v>0</v>
      </c>
      <c r="Q203" s="190">
        <v>0</v>
      </c>
      <c r="R203" s="190">
        <f>Q203*H203</f>
        <v>0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137</v>
      </c>
      <c r="AT203" s="192" t="s">
        <v>221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1221</v>
      </c>
    </row>
    <row r="204" spans="1:65" s="2" customFormat="1" ht="11.25">
      <c r="A204" s="37"/>
      <c r="B204" s="38"/>
      <c r="C204" s="39"/>
      <c r="D204" s="194" t="s">
        <v>228</v>
      </c>
      <c r="E204" s="39"/>
      <c r="F204" s="195" t="s">
        <v>667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228</v>
      </c>
      <c r="AU204" s="20" t="s">
        <v>81</v>
      </c>
    </row>
    <row r="205" spans="1:65" s="12" customFormat="1" ht="22.9" customHeight="1">
      <c r="B205" s="165"/>
      <c r="C205" s="166"/>
      <c r="D205" s="167" t="s">
        <v>71</v>
      </c>
      <c r="E205" s="179" t="s">
        <v>367</v>
      </c>
      <c r="F205" s="179" t="s">
        <v>368</v>
      </c>
      <c r="G205" s="166"/>
      <c r="H205" s="166"/>
      <c r="I205" s="169"/>
      <c r="J205" s="180">
        <f>BK205</f>
        <v>0</v>
      </c>
      <c r="K205" s="166"/>
      <c r="L205" s="171"/>
      <c r="M205" s="172"/>
      <c r="N205" s="173"/>
      <c r="O205" s="173"/>
      <c r="P205" s="174">
        <f>SUM(P206:P221)</f>
        <v>0</v>
      </c>
      <c r="Q205" s="173"/>
      <c r="R205" s="174">
        <f>SUM(R206:R221)</f>
        <v>1.0396002</v>
      </c>
      <c r="S205" s="173"/>
      <c r="T205" s="175">
        <f>SUM(T206:T221)</f>
        <v>0</v>
      </c>
      <c r="AR205" s="176" t="s">
        <v>81</v>
      </c>
      <c r="AT205" s="177" t="s">
        <v>71</v>
      </c>
      <c r="AU205" s="177" t="s">
        <v>79</v>
      </c>
      <c r="AY205" s="176" t="s">
        <v>218</v>
      </c>
      <c r="BK205" s="178">
        <f>SUM(BK206:BK221)</f>
        <v>0</v>
      </c>
    </row>
    <row r="206" spans="1:65" s="2" customFormat="1" ht="24.2" customHeight="1">
      <c r="A206" s="37"/>
      <c r="B206" s="38"/>
      <c r="C206" s="181" t="s">
        <v>668</v>
      </c>
      <c r="D206" s="181" t="s">
        <v>221</v>
      </c>
      <c r="E206" s="182" t="s">
        <v>370</v>
      </c>
      <c r="F206" s="183" t="s">
        <v>371</v>
      </c>
      <c r="G206" s="184" t="s">
        <v>224</v>
      </c>
      <c r="H206" s="185">
        <v>44.59</v>
      </c>
      <c r="I206" s="186"/>
      <c r="J206" s="187">
        <f>ROUND(I206*H206,2)</f>
        <v>0</v>
      </c>
      <c r="K206" s="183" t="s">
        <v>225</v>
      </c>
      <c r="L206" s="42"/>
      <c r="M206" s="188" t="s">
        <v>19</v>
      </c>
      <c r="N206" s="189" t="s">
        <v>43</v>
      </c>
      <c r="O206" s="67"/>
      <c r="P206" s="190">
        <f>O206*H206</f>
        <v>0</v>
      </c>
      <c r="Q206" s="190">
        <v>2.9999999999999997E-4</v>
      </c>
      <c r="R206" s="190">
        <f>Q206*H206</f>
        <v>1.3377E-2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137</v>
      </c>
      <c r="AT206" s="192" t="s">
        <v>221</v>
      </c>
      <c r="AU206" s="192" t="s">
        <v>81</v>
      </c>
      <c r="AY206" s="20" t="s">
        <v>218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20" t="s">
        <v>79</v>
      </c>
      <c r="BK206" s="193">
        <f>ROUND(I206*H206,2)</f>
        <v>0</v>
      </c>
      <c r="BL206" s="20" t="s">
        <v>137</v>
      </c>
      <c r="BM206" s="192" t="s">
        <v>1222</v>
      </c>
    </row>
    <row r="207" spans="1:65" s="2" customFormat="1" ht="11.25">
      <c r="A207" s="37"/>
      <c r="B207" s="38"/>
      <c r="C207" s="39"/>
      <c r="D207" s="194" t="s">
        <v>228</v>
      </c>
      <c r="E207" s="39"/>
      <c r="F207" s="195" t="s">
        <v>373</v>
      </c>
      <c r="G207" s="39"/>
      <c r="H207" s="39"/>
      <c r="I207" s="196"/>
      <c r="J207" s="39"/>
      <c r="K207" s="39"/>
      <c r="L207" s="42"/>
      <c r="M207" s="197"/>
      <c r="N207" s="198"/>
      <c r="O207" s="67"/>
      <c r="P207" s="67"/>
      <c r="Q207" s="67"/>
      <c r="R207" s="67"/>
      <c r="S207" s="67"/>
      <c r="T207" s="68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20" t="s">
        <v>228</v>
      </c>
      <c r="AU207" s="20" t="s">
        <v>81</v>
      </c>
    </row>
    <row r="208" spans="1:65" s="2" customFormat="1" ht="37.9" customHeight="1">
      <c r="A208" s="37"/>
      <c r="B208" s="38"/>
      <c r="C208" s="181" t="s">
        <v>670</v>
      </c>
      <c r="D208" s="181" t="s">
        <v>221</v>
      </c>
      <c r="E208" s="182" t="s">
        <v>375</v>
      </c>
      <c r="F208" s="183" t="s">
        <v>376</v>
      </c>
      <c r="G208" s="184" t="s">
        <v>224</v>
      </c>
      <c r="H208" s="185">
        <v>44.59</v>
      </c>
      <c r="I208" s="186"/>
      <c r="J208" s="187">
        <f>ROUND(I208*H208,2)</f>
        <v>0</v>
      </c>
      <c r="K208" s="183" t="s">
        <v>225</v>
      </c>
      <c r="L208" s="42"/>
      <c r="M208" s="188" t="s">
        <v>19</v>
      </c>
      <c r="N208" s="189" t="s">
        <v>43</v>
      </c>
      <c r="O208" s="67"/>
      <c r="P208" s="190">
        <f>O208*H208</f>
        <v>0</v>
      </c>
      <c r="Q208" s="190">
        <v>5.3800000000000002E-3</v>
      </c>
      <c r="R208" s="190">
        <f>Q208*H208</f>
        <v>0.23989420000000003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137</v>
      </c>
      <c r="AT208" s="192" t="s">
        <v>221</v>
      </c>
      <c r="AU208" s="192" t="s">
        <v>81</v>
      </c>
      <c r="AY208" s="20" t="s">
        <v>218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20" t="s">
        <v>79</v>
      </c>
      <c r="BK208" s="193">
        <f>ROUND(I208*H208,2)</f>
        <v>0</v>
      </c>
      <c r="BL208" s="20" t="s">
        <v>137</v>
      </c>
      <c r="BM208" s="192" t="s">
        <v>1223</v>
      </c>
    </row>
    <row r="209" spans="1:65" s="2" customFormat="1" ht="11.25">
      <c r="A209" s="37"/>
      <c r="B209" s="38"/>
      <c r="C209" s="39"/>
      <c r="D209" s="194" t="s">
        <v>228</v>
      </c>
      <c r="E209" s="39"/>
      <c r="F209" s="195" t="s">
        <v>378</v>
      </c>
      <c r="G209" s="39"/>
      <c r="H209" s="39"/>
      <c r="I209" s="196"/>
      <c r="J209" s="39"/>
      <c r="K209" s="39"/>
      <c r="L209" s="42"/>
      <c r="M209" s="197"/>
      <c r="N209" s="198"/>
      <c r="O209" s="67"/>
      <c r="P209" s="67"/>
      <c r="Q209" s="67"/>
      <c r="R209" s="67"/>
      <c r="S209" s="67"/>
      <c r="T209" s="68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20" t="s">
        <v>228</v>
      </c>
      <c r="AU209" s="20" t="s">
        <v>81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1165</v>
      </c>
      <c r="G210" s="200"/>
      <c r="H210" s="204">
        <v>24.751999999999999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1166</v>
      </c>
      <c r="G211" s="200"/>
      <c r="H211" s="204">
        <v>24.96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3" customFormat="1" ht="11.25">
      <c r="B212" s="199"/>
      <c r="C212" s="200"/>
      <c r="D212" s="201" t="s">
        <v>230</v>
      </c>
      <c r="E212" s="202" t="s">
        <v>19</v>
      </c>
      <c r="F212" s="203" t="s">
        <v>1124</v>
      </c>
      <c r="G212" s="200"/>
      <c r="H212" s="204">
        <v>-5.1219999999999999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230</v>
      </c>
      <c r="AU212" s="210" t="s">
        <v>81</v>
      </c>
      <c r="AV212" s="13" t="s">
        <v>81</v>
      </c>
      <c r="AW212" s="13" t="s">
        <v>33</v>
      </c>
      <c r="AX212" s="13" t="s">
        <v>72</v>
      </c>
      <c r="AY212" s="210" t="s">
        <v>218</v>
      </c>
    </row>
    <row r="213" spans="1:65" s="14" customFormat="1" ht="11.25">
      <c r="B213" s="211"/>
      <c r="C213" s="212"/>
      <c r="D213" s="201" t="s">
        <v>230</v>
      </c>
      <c r="E213" s="213" t="s">
        <v>19</v>
      </c>
      <c r="F213" s="214" t="s">
        <v>246</v>
      </c>
      <c r="G213" s="212"/>
      <c r="H213" s="215">
        <v>44.59</v>
      </c>
      <c r="I213" s="216"/>
      <c r="J213" s="212"/>
      <c r="K213" s="212"/>
      <c r="L213" s="217"/>
      <c r="M213" s="218"/>
      <c r="N213" s="219"/>
      <c r="O213" s="219"/>
      <c r="P213" s="219"/>
      <c r="Q213" s="219"/>
      <c r="R213" s="219"/>
      <c r="S213" s="219"/>
      <c r="T213" s="220"/>
      <c r="AT213" s="221" t="s">
        <v>230</v>
      </c>
      <c r="AU213" s="221" t="s">
        <v>81</v>
      </c>
      <c r="AV213" s="14" t="s">
        <v>226</v>
      </c>
      <c r="AW213" s="14" t="s">
        <v>33</v>
      </c>
      <c r="AX213" s="14" t="s">
        <v>79</v>
      </c>
      <c r="AY213" s="221" t="s">
        <v>218</v>
      </c>
    </row>
    <row r="214" spans="1:65" s="2" customFormat="1" ht="24.2" customHeight="1">
      <c r="A214" s="37"/>
      <c r="B214" s="38"/>
      <c r="C214" s="222" t="s">
        <v>674</v>
      </c>
      <c r="D214" s="222" t="s">
        <v>380</v>
      </c>
      <c r="E214" s="223" t="s">
        <v>381</v>
      </c>
      <c r="F214" s="224" t="s">
        <v>382</v>
      </c>
      <c r="G214" s="225" t="s">
        <v>224</v>
      </c>
      <c r="H214" s="226">
        <v>49.048999999999999</v>
      </c>
      <c r="I214" s="227"/>
      <c r="J214" s="228">
        <f>ROUND(I214*H214,2)</f>
        <v>0</v>
      </c>
      <c r="K214" s="224" t="s">
        <v>225</v>
      </c>
      <c r="L214" s="229"/>
      <c r="M214" s="230" t="s">
        <v>19</v>
      </c>
      <c r="N214" s="231" t="s">
        <v>43</v>
      </c>
      <c r="O214" s="67"/>
      <c r="P214" s="190">
        <f>O214*H214</f>
        <v>0</v>
      </c>
      <c r="Q214" s="190">
        <v>1.6E-2</v>
      </c>
      <c r="R214" s="190">
        <f>Q214*H214</f>
        <v>0.78478400000000004</v>
      </c>
      <c r="S214" s="190">
        <v>0</v>
      </c>
      <c r="T214" s="19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2" t="s">
        <v>383</v>
      </c>
      <c r="AT214" s="192" t="s">
        <v>380</v>
      </c>
      <c r="AU214" s="192" t="s">
        <v>81</v>
      </c>
      <c r="AY214" s="20" t="s">
        <v>218</v>
      </c>
      <c r="BE214" s="193">
        <f>IF(N214="základní",J214,0)</f>
        <v>0</v>
      </c>
      <c r="BF214" s="193">
        <f>IF(N214="snížená",J214,0)</f>
        <v>0</v>
      </c>
      <c r="BG214" s="193">
        <f>IF(N214="zákl. přenesená",J214,0)</f>
        <v>0</v>
      </c>
      <c r="BH214" s="193">
        <f>IF(N214="sníž. přenesená",J214,0)</f>
        <v>0</v>
      </c>
      <c r="BI214" s="193">
        <f>IF(N214="nulová",J214,0)</f>
        <v>0</v>
      </c>
      <c r="BJ214" s="20" t="s">
        <v>79</v>
      </c>
      <c r="BK214" s="193">
        <f>ROUND(I214*H214,2)</f>
        <v>0</v>
      </c>
      <c r="BL214" s="20" t="s">
        <v>137</v>
      </c>
      <c r="BM214" s="192" t="s">
        <v>1224</v>
      </c>
    </row>
    <row r="215" spans="1:65" s="13" customFormat="1" ht="11.25">
      <c r="B215" s="199"/>
      <c r="C215" s="200"/>
      <c r="D215" s="201" t="s">
        <v>230</v>
      </c>
      <c r="E215" s="200"/>
      <c r="F215" s="203" t="s">
        <v>1168</v>
      </c>
      <c r="G215" s="200"/>
      <c r="H215" s="204">
        <v>49.048999999999999</v>
      </c>
      <c r="I215" s="205"/>
      <c r="J215" s="200"/>
      <c r="K215" s="200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230</v>
      </c>
      <c r="AU215" s="210" t="s">
        <v>81</v>
      </c>
      <c r="AV215" s="13" t="s">
        <v>81</v>
      </c>
      <c r="AW215" s="13" t="s">
        <v>4</v>
      </c>
      <c r="AX215" s="13" t="s">
        <v>79</v>
      </c>
      <c r="AY215" s="210" t="s">
        <v>218</v>
      </c>
    </row>
    <row r="216" spans="1:65" s="2" customFormat="1" ht="33" customHeight="1">
      <c r="A216" s="37"/>
      <c r="B216" s="38"/>
      <c r="C216" s="181" t="s">
        <v>677</v>
      </c>
      <c r="D216" s="181" t="s">
        <v>221</v>
      </c>
      <c r="E216" s="182" t="s">
        <v>387</v>
      </c>
      <c r="F216" s="183" t="s">
        <v>388</v>
      </c>
      <c r="G216" s="184" t="s">
        <v>234</v>
      </c>
      <c r="H216" s="185">
        <v>3</v>
      </c>
      <c r="I216" s="186"/>
      <c r="J216" s="187">
        <f>ROUND(I216*H216,2)</f>
        <v>0</v>
      </c>
      <c r="K216" s="183" t="s">
        <v>225</v>
      </c>
      <c r="L216" s="42"/>
      <c r="M216" s="188" t="s">
        <v>19</v>
      </c>
      <c r="N216" s="189" t="s">
        <v>43</v>
      </c>
      <c r="O216" s="67"/>
      <c r="P216" s="190">
        <f>O216*H216</f>
        <v>0</v>
      </c>
      <c r="Q216" s="190">
        <v>2.0000000000000001E-4</v>
      </c>
      <c r="R216" s="190">
        <f>Q216*H216</f>
        <v>6.0000000000000006E-4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137</v>
      </c>
      <c r="AT216" s="192" t="s">
        <v>221</v>
      </c>
      <c r="AU216" s="192" t="s">
        <v>81</v>
      </c>
      <c r="AY216" s="20" t="s">
        <v>218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20" t="s">
        <v>79</v>
      </c>
      <c r="BK216" s="193">
        <f>ROUND(I216*H216,2)</f>
        <v>0</v>
      </c>
      <c r="BL216" s="20" t="s">
        <v>137</v>
      </c>
      <c r="BM216" s="192" t="s">
        <v>1225</v>
      </c>
    </row>
    <row r="217" spans="1:65" s="2" customFormat="1" ht="11.25">
      <c r="A217" s="37"/>
      <c r="B217" s="38"/>
      <c r="C217" s="39"/>
      <c r="D217" s="194" t="s">
        <v>228</v>
      </c>
      <c r="E217" s="39"/>
      <c r="F217" s="195" t="s">
        <v>390</v>
      </c>
      <c r="G217" s="39"/>
      <c r="H217" s="39"/>
      <c r="I217" s="196"/>
      <c r="J217" s="39"/>
      <c r="K217" s="39"/>
      <c r="L217" s="42"/>
      <c r="M217" s="197"/>
      <c r="N217" s="198"/>
      <c r="O217" s="67"/>
      <c r="P217" s="67"/>
      <c r="Q217" s="67"/>
      <c r="R217" s="67"/>
      <c r="S217" s="67"/>
      <c r="T217" s="68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20" t="s">
        <v>228</v>
      </c>
      <c r="AU217" s="20" t="s">
        <v>81</v>
      </c>
    </row>
    <row r="218" spans="1:65" s="2" customFormat="1" ht="16.5" customHeight="1">
      <c r="A218" s="37"/>
      <c r="B218" s="38"/>
      <c r="C218" s="222" t="s">
        <v>679</v>
      </c>
      <c r="D218" s="222" t="s">
        <v>380</v>
      </c>
      <c r="E218" s="223" t="s">
        <v>391</v>
      </c>
      <c r="F218" s="224" t="s">
        <v>392</v>
      </c>
      <c r="G218" s="225" t="s">
        <v>234</v>
      </c>
      <c r="H218" s="226">
        <v>3.15</v>
      </c>
      <c r="I218" s="227"/>
      <c r="J218" s="228">
        <f>ROUND(I218*H218,2)</f>
        <v>0</v>
      </c>
      <c r="K218" s="224" t="s">
        <v>225</v>
      </c>
      <c r="L218" s="229"/>
      <c r="M218" s="230" t="s">
        <v>19</v>
      </c>
      <c r="N218" s="231" t="s">
        <v>43</v>
      </c>
      <c r="O218" s="67"/>
      <c r="P218" s="190">
        <f>O218*H218</f>
        <v>0</v>
      </c>
      <c r="Q218" s="190">
        <v>2.9999999999999997E-4</v>
      </c>
      <c r="R218" s="190">
        <f>Q218*H218</f>
        <v>9.4499999999999988E-4</v>
      </c>
      <c r="S218" s="190">
        <v>0</v>
      </c>
      <c r="T218" s="19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2" t="s">
        <v>383</v>
      </c>
      <c r="AT218" s="192" t="s">
        <v>380</v>
      </c>
      <c r="AU218" s="192" t="s">
        <v>81</v>
      </c>
      <c r="AY218" s="20" t="s">
        <v>218</v>
      </c>
      <c r="BE218" s="193">
        <f>IF(N218="základní",J218,0)</f>
        <v>0</v>
      </c>
      <c r="BF218" s="193">
        <f>IF(N218="snížená",J218,0)</f>
        <v>0</v>
      </c>
      <c r="BG218" s="193">
        <f>IF(N218="zákl. přenesená",J218,0)</f>
        <v>0</v>
      </c>
      <c r="BH218" s="193">
        <f>IF(N218="sníž. přenesená",J218,0)</f>
        <v>0</v>
      </c>
      <c r="BI218" s="193">
        <f>IF(N218="nulová",J218,0)</f>
        <v>0</v>
      </c>
      <c r="BJ218" s="20" t="s">
        <v>79</v>
      </c>
      <c r="BK218" s="193">
        <f>ROUND(I218*H218,2)</f>
        <v>0</v>
      </c>
      <c r="BL218" s="20" t="s">
        <v>137</v>
      </c>
      <c r="BM218" s="192" t="s">
        <v>1226</v>
      </c>
    </row>
    <row r="219" spans="1:65" s="13" customFormat="1" ht="11.25">
      <c r="B219" s="199"/>
      <c r="C219" s="200"/>
      <c r="D219" s="201" t="s">
        <v>230</v>
      </c>
      <c r="E219" s="200"/>
      <c r="F219" s="203" t="s">
        <v>394</v>
      </c>
      <c r="G219" s="200"/>
      <c r="H219" s="204">
        <v>3.15</v>
      </c>
      <c r="I219" s="205"/>
      <c r="J219" s="200"/>
      <c r="K219" s="200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230</v>
      </c>
      <c r="AU219" s="210" t="s">
        <v>81</v>
      </c>
      <c r="AV219" s="13" t="s">
        <v>81</v>
      </c>
      <c r="AW219" s="13" t="s">
        <v>4</v>
      </c>
      <c r="AX219" s="13" t="s">
        <v>79</v>
      </c>
      <c r="AY219" s="210" t="s">
        <v>218</v>
      </c>
    </row>
    <row r="220" spans="1:65" s="2" customFormat="1" ht="55.5" customHeight="1">
      <c r="A220" s="37"/>
      <c r="B220" s="38"/>
      <c r="C220" s="181" t="s">
        <v>681</v>
      </c>
      <c r="D220" s="181" t="s">
        <v>221</v>
      </c>
      <c r="E220" s="182" t="s">
        <v>396</v>
      </c>
      <c r="F220" s="183" t="s">
        <v>397</v>
      </c>
      <c r="G220" s="184" t="s">
        <v>282</v>
      </c>
      <c r="H220" s="185">
        <v>1.04</v>
      </c>
      <c r="I220" s="186"/>
      <c r="J220" s="187">
        <f>ROUND(I220*H220,2)</f>
        <v>0</v>
      </c>
      <c r="K220" s="183" t="s">
        <v>225</v>
      </c>
      <c r="L220" s="42"/>
      <c r="M220" s="188" t="s">
        <v>19</v>
      </c>
      <c r="N220" s="189" t="s">
        <v>43</v>
      </c>
      <c r="O220" s="67"/>
      <c r="P220" s="190">
        <f>O220*H220</f>
        <v>0</v>
      </c>
      <c r="Q220" s="190">
        <v>0</v>
      </c>
      <c r="R220" s="190">
        <f>Q220*H220</f>
        <v>0</v>
      </c>
      <c r="S220" s="190">
        <v>0</v>
      </c>
      <c r="T220" s="19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2" t="s">
        <v>137</v>
      </c>
      <c r="AT220" s="192" t="s">
        <v>221</v>
      </c>
      <c r="AU220" s="192" t="s">
        <v>81</v>
      </c>
      <c r="AY220" s="20" t="s">
        <v>218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20" t="s">
        <v>79</v>
      </c>
      <c r="BK220" s="193">
        <f>ROUND(I220*H220,2)</f>
        <v>0</v>
      </c>
      <c r="BL220" s="20" t="s">
        <v>137</v>
      </c>
      <c r="BM220" s="192" t="s">
        <v>1227</v>
      </c>
    </row>
    <row r="221" spans="1:65" s="2" customFormat="1" ht="11.25">
      <c r="A221" s="37"/>
      <c r="B221" s="38"/>
      <c r="C221" s="39"/>
      <c r="D221" s="194" t="s">
        <v>228</v>
      </c>
      <c r="E221" s="39"/>
      <c r="F221" s="195" t="s">
        <v>399</v>
      </c>
      <c r="G221" s="39"/>
      <c r="H221" s="39"/>
      <c r="I221" s="196"/>
      <c r="J221" s="39"/>
      <c r="K221" s="39"/>
      <c r="L221" s="42"/>
      <c r="M221" s="197"/>
      <c r="N221" s="198"/>
      <c r="O221" s="67"/>
      <c r="P221" s="67"/>
      <c r="Q221" s="67"/>
      <c r="R221" s="67"/>
      <c r="S221" s="67"/>
      <c r="T221" s="68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20" t="s">
        <v>228</v>
      </c>
      <c r="AU221" s="20" t="s">
        <v>81</v>
      </c>
    </row>
    <row r="222" spans="1:65" s="12" customFormat="1" ht="22.9" customHeight="1">
      <c r="B222" s="165"/>
      <c r="C222" s="166"/>
      <c r="D222" s="167" t="s">
        <v>71</v>
      </c>
      <c r="E222" s="179" t="s">
        <v>683</v>
      </c>
      <c r="F222" s="179" t="s">
        <v>684</v>
      </c>
      <c r="G222" s="166"/>
      <c r="H222" s="166"/>
      <c r="I222" s="169"/>
      <c r="J222" s="180">
        <f>BK222</f>
        <v>0</v>
      </c>
      <c r="K222" s="166"/>
      <c r="L222" s="171"/>
      <c r="M222" s="172"/>
      <c r="N222" s="173"/>
      <c r="O222" s="173"/>
      <c r="P222" s="174">
        <f>SUM(P223:P231)</f>
        <v>0</v>
      </c>
      <c r="Q222" s="173"/>
      <c r="R222" s="174">
        <f>SUM(R223:R231)</f>
        <v>1.7484000000000002E-3</v>
      </c>
      <c r="S222" s="173"/>
      <c r="T222" s="175">
        <f>SUM(T223:T231)</f>
        <v>0</v>
      </c>
      <c r="AR222" s="176" t="s">
        <v>81</v>
      </c>
      <c r="AT222" s="177" t="s">
        <v>71</v>
      </c>
      <c r="AU222" s="177" t="s">
        <v>79</v>
      </c>
      <c r="AY222" s="176" t="s">
        <v>218</v>
      </c>
      <c r="BK222" s="178">
        <f>SUM(BK223:BK231)</f>
        <v>0</v>
      </c>
    </row>
    <row r="223" spans="1:65" s="2" customFormat="1" ht="24.2" customHeight="1">
      <c r="A223" s="37"/>
      <c r="B223" s="38"/>
      <c r="C223" s="181" t="s">
        <v>685</v>
      </c>
      <c r="D223" s="181" t="s">
        <v>221</v>
      </c>
      <c r="E223" s="182" t="s">
        <v>686</v>
      </c>
      <c r="F223" s="183" t="s">
        <v>687</v>
      </c>
      <c r="G223" s="184" t="s">
        <v>224</v>
      </c>
      <c r="H223" s="185">
        <v>3.72</v>
      </c>
      <c r="I223" s="186"/>
      <c r="J223" s="187">
        <f>ROUND(I223*H223,2)</f>
        <v>0</v>
      </c>
      <c r="K223" s="183" t="s">
        <v>225</v>
      </c>
      <c r="L223" s="42"/>
      <c r="M223" s="188" t="s">
        <v>19</v>
      </c>
      <c r="N223" s="189" t="s">
        <v>43</v>
      </c>
      <c r="O223" s="67"/>
      <c r="P223" s="190">
        <f>O223*H223</f>
        <v>0</v>
      </c>
      <c r="Q223" s="190">
        <v>6.0000000000000002E-5</v>
      </c>
      <c r="R223" s="190">
        <f>Q223*H223</f>
        <v>2.232E-4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137</v>
      </c>
      <c r="AT223" s="192" t="s">
        <v>221</v>
      </c>
      <c r="AU223" s="192" t="s">
        <v>81</v>
      </c>
      <c r="AY223" s="20" t="s">
        <v>218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79</v>
      </c>
      <c r="BK223" s="193">
        <f>ROUND(I223*H223,2)</f>
        <v>0</v>
      </c>
      <c r="BL223" s="20" t="s">
        <v>137</v>
      </c>
      <c r="BM223" s="192" t="s">
        <v>1228</v>
      </c>
    </row>
    <row r="224" spans="1:65" s="2" customFormat="1" ht="11.25">
      <c r="A224" s="37"/>
      <c r="B224" s="38"/>
      <c r="C224" s="39"/>
      <c r="D224" s="194" t="s">
        <v>228</v>
      </c>
      <c r="E224" s="39"/>
      <c r="F224" s="195" t="s">
        <v>689</v>
      </c>
      <c r="G224" s="39"/>
      <c r="H224" s="39"/>
      <c r="I224" s="196"/>
      <c r="J224" s="39"/>
      <c r="K224" s="39"/>
      <c r="L224" s="42"/>
      <c r="M224" s="197"/>
      <c r="N224" s="198"/>
      <c r="O224" s="67"/>
      <c r="P224" s="67"/>
      <c r="Q224" s="67"/>
      <c r="R224" s="67"/>
      <c r="S224" s="67"/>
      <c r="T224" s="68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20" t="s">
        <v>228</v>
      </c>
      <c r="AU224" s="20" t="s">
        <v>81</v>
      </c>
    </row>
    <row r="225" spans="1:65" s="2" customFormat="1" ht="24.2" customHeight="1">
      <c r="A225" s="37"/>
      <c r="B225" s="38"/>
      <c r="C225" s="181" t="s">
        <v>690</v>
      </c>
      <c r="D225" s="181" t="s">
        <v>221</v>
      </c>
      <c r="E225" s="182" t="s">
        <v>691</v>
      </c>
      <c r="F225" s="183" t="s">
        <v>692</v>
      </c>
      <c r="G225" s="184" t="s">
        <v>224</v>
      </c>
      <c r="H225" s="185">
        <v>3.72</v>
      </c>
      <c r="I225" s="186"/>
      <c r="J225" s="187">
        <f>ROUND(I225*H225,2)</f>
        <v>0</v>
      </c>
      <c r="K225" s="183" t="s">
        <v>225</v>
      </c>
      <c r="L225" s="42"/>
      <c r="M225" s="188" t="s">
        <v>19</v>
      </c>
      <c r="N225" s="189" t="s">
        <v>43</v>
      </c>
      <c r="O225" s="67"/>
      <c r="P225" s="190">
        <f>O225*H225</f>
        <v>0</v>
      </c>
      <c r="Q225" s="190">
        <v>1.7000000000000001E-4</v>
      </c>
      <c r="R225" s="190">
        <f>Q225*H225</f>
        <v>6.3240000000000008E-4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137</v>
      </c>
      <c r="AT225" s="192" t="s">
        <v>221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1229</v>
      </c>
    </row>
    <row r="226" spans="1:65" s="2" customFormat="1" ht="11.25">
      <c r="A226" s="37"/>
      <c r="B226" s="38"/>
      <c r="C226" s="39"/>
      <c r="D226" s="194" t="s">
        <v>228</v>
      </c>
      <c r="E226" s="39"/>
      <c r="F226" s="195" t="s">
        <v>694</v>
      </c>
      <c r="G226" s="39"/>
      <c r="H226" s="39"/>
      <c r="I226" s="196"/>
      <c r="J226" s="39"/>
      <c r="K226" s="39"/>
      <c r="L226" s="42"/>
      <c r="M226" s="197"/>
      <c r="N226" s="198"/>
      <c r="O226" s="67"/>
      <c r="P226" s="67"/>
      <c r="Q226" s="67"/>
      <c r="R226" s="67"/>
      <c r="S226" s="67"/>
      <c r="T226" s="68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20" t="s">
        <v>228</v>
      </c>
      <c r="AU226" s="20" t="s">
        <v>81</v>
      </c>
    </row>
    <row r="227" spans="1:65" s="13" customFormat="1" ht="11.25">
      <c r="B227" s="199"/>
      <c r="C227" s="200"/>
      <c r="D227" s="201" t="s">
        <v>230</v>
      </c>
      <c r="E227" s="202" t="s">
        <v>19</v>
      </c>
      <c r="F227" s="203" t="s">
        <v>1173</v>
      </c>
      <c r="G227" s="200"/>
      <c r="H227" s="204">
        <v>3.72</v>
      </c>
      <c r="I227" s="205"/>
      <c r="J227" s="200"/>
      <c r="K227" s="200"/>
      <c r="L227" s="206"/>
      <c r="M227" s="207"/>
      <c r="N227" s="208"/>
      <c r="O227" s="208"/>
      <c r="P227" s="208"/>
      <c r="Q227" s="208"/>
      <c r="R227" s="208"/>
      <c r="S227" s="208"/>
      <c r="T227" s="209"/>
      <c r="AT227" s="210" t="s">
        <v>230</v>
      </c>
      <c r="AU227" s="210" t="s">
        <v>81</v>
      </c>
      <c r="AV227" s="13" t="s">
        <v>81</v>
      </c>
      <c r="AW227" s="13" t="s">
        <v>33</v>
      </c>
      <c r="AX227" s="13" t="s">
        <v>79</v>
      </c>
      <c r="AY227" s="210" t="s">
        <v>218</v>
      </c>
    </row>
    <row r="228" spans="1:65" s="2" customFormat="1" ht="24.2" customHeight="1">
      <c r="A228" s="37"/>
      <c r="B228" s="38"/>
      <c r="C228" s="181" t="s">
        <v>696</v>
      </c>
      <c r="D228" s="181" t="s">
        <v>221</v>
      </c>
      <c r="E228" s="182" t="s">
        <v>697</v>
      </c>
      <c r="F228" s="183" t="s">
        <v>698</v>
      </c>
      <c r="G228" s="184" t="s">
        <v>224</v>
      </c>
      <c r="H228" s="185">
        <v>3.72</v>
      </c>
      <c r="I228" s="186"/>
      <c r="J228" s="187">
        <f>ROUND(I228*H228,2)</f>
        <v>0</v>
      </c>
      <c r="K228" s="183" t="s">
        <v>225</v>
      </c>
      <c r="L228" s="42"/>
      <c r="M228" s="188" t="s">
        <v>19</v>
      </c>
      <c r="N228" s="189" t="s">
        <v>43</v>
      </c>
      <c r="O228" s="67"/>
      <c r="P228" s="190">
        <f>O228*H228</f>
        <v>0</v>
      </c>
      <c r="Q228" s="190">
        <v>1.2E-4</v>
      </c>
      <c r="R228" s="190">
        <f>Q228*H228</f>
        <v>4.4640000000000001E-4</v>
      </c>
      <c r="S228" s="190">
        <v>0</v>
      </c>
      <c r="T228" s="19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2" t="s">
        <v>137</v>
      </c>
      <c r="AT228" s="192" t="s">
        <v>221</v>
      </c>
      <c r="AU228" s="192" t="s">
        <v>81</v>
      </c>
      <c r="AY228" s="20" t="s">
        <v>218</v>
      </c>
      <c r="BE228" s="193">
        <f>IF(N228="základní",J228,0)</f>
        <v>0</v>
      </c>
      <c r="BF228" s="193">
        <f>IF(N228="snížená",J228,0)</f>
        <v>0</v>
      </c>
      <c r="BG228" s="193">
        <f>IF(N228="zákl. přenesená",J228,0)</f>
        <v>0</v>
      </c>
      <c r="BH228" s="193">
        <f>IF(N228="sníž. přenesená",J228,0)</f>
        <v>0</v>
      </c>
      <c r="BI228" s="193">
        <f>IF(N228="nulová",J228,0)</f>
        <v>0</v>
      </c>
      <c r="BJ228" s="20" t="s">
        <v>79</v>
      </c>
      <c r="BK228" s="193">
        <f>ROUND(I228*H228,2)</f>
        <v>0</v>
      </c>
      <c r="BL228" s="20" t="s">
        <v>137</v>
      </c>
      <c r="BM228" s="192" t="s">
        <v>1230</v>
      </c>
    </row>
    <row r="229" spans="1:65" s="2" customFormat="1" ht="11.25">
      <c r="A229" s="37"/>
      <c r="B229" s="38"/>
      <c r="C229" s="39"/>
      <c r="D229" s="194" t="s">
        <v>228</v>
      </c>
      <c r="E229" s="39"/>
      <c r="F229" s="195" t="s">
        <v>700</v>
      </c>
      <c r="G229" s="39"/>
      <c r="H229" s="39"/>
      <c r="I229" s="196"/>
      <c r="J229" s="39"/>
      <c r="K229" s="39"/>
      <c r="L229" s="42"/>
      <c r="M229" s="197"/>
      <c r="N229" s="198"/>
      <c r="O229" s="67"/>
      <c r="P229" s="67"/>
      <c r="Q229" s="67"/>
      <c r="R229" s="67"/>
      <c r="S229" s="67"/>
      <c r="T229" s="68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20" t="s">
        <v>228</v>
      </c>
      <c r="AU229" s="20" t="s">
        <v>81</v>
      </c>
    </row>
    <row r="230" spans="1:65" s="2" customFormat="1" ht="24.2" customHeight="1">
      <c r="A230" s="37"/>
      <c r="B230" s="38"/>
      <c r="C230" s="181" t="s">
        <v>701</v>
      </c>
      <c r="D230" s="181" t="s">
        <v>221</v>
      </c>
      <c r="E230" s="182" t="s">
        <v>702</v>
      </c>
      <c r="F230" s="183" t="s">
        <v>703</v>
      </c>
      <c r="G230" s="184" t="s">
        <v>224</v>
      </c>
      <c r="H230" s="185">
        <v>3.72</v>
      </c>
      <c r="I230" s="186"/>
      <c r="J230" s="187">
        <f>ROUND(I230*H230,2)</f>
        <v>0</v>
      </c>
      <c r="K230" s="183" t="s">
        <v>225</v>
      </c>
      <c r="L230" s="42"/>
      <c r="M230" s="188" t="s">
        <v>19</v>
      </c>
      <c r="N230" s="189" t="s">
        <v>43</v>
      </c>
      <c r="O230" s="67"/>
      <c r="P230" s="190">
        <f>O230*H230</f>
        <v>0</v>
      </c>
      <c r="Q230" s="190">
        <v>1.2E-4</v>
      </c>
      <c r="R230" s="190">
        <f>Q230*H230</f>
        <v>4.4640000000000001E-4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137</v>
      </c>
      <c r="AT230" s="192" t="s">
        <v>221</v>
      </c>
      <c r="AU230" s="192" t="s">
        <v>81</v>
      </c>
      <c r="AY230" s="20" t="s">
        <v>218</v>
      </c>
      <c r="BE230" s="193">
        <f>IF(N230="základní",J230,0)</f>
        <v>0</v>
      </c>
      <c r="BF230" s="193">
        <f>IF(N230="snížená",J230,0)</f>
        <v>0</v>
      </c>
      <c r="BG230" s="193">
        <f>IF(N230="zákl. přenesená",J230,0)</f>
        <v>0</v>
      </c>
      <c r="BH230" s="193">
        <f>IF(N230="sníž. přenesená",J230,0)</f>
        <v>0</v>
      </c>
      <c r="BI230" s="193">
        <f>IF(N230="nulová",J230,0)</f>
        <v>0</v>
      </c>
      <c r="BJ230" s="20" t="s">
        <v>79</v>
      </c>
      <c r="BK230" s="193">
        <f>ROUND(I230*H230,2)</f>
        <v>0</v>
      </c>
      <c r="BL230" s="20" t="s">
        <v>137</v>
      </c>
      <c r="BM230" s="192" t="s">
        <v>1231</v>
      </c>
    </row>
    <row r="231" spans="1:65" s="2" customFormat="1" ht="11.25">
      <c r="A231" s="37"/>
      <c r="B231" s="38"/>
      <c r="C231" s="39"/>
      <c r="D231" s="194" t="s">
        <v>228</v>
      </c>
      <c r="E231" s="39"/>
      <c r="F231" s="195" t="s">
        <v>705</v>
      </c>
      <c r="G231" s="39"/>
      <c r="H231" s="39"/>
      <c r="I231" s="196"/>
      <c r="J231" s="39"/>
      <c r="K231" s="39"/>
      <c r="L231" s="42"/>
      <c r="M231" s="246"/>
      <c r="N231" s="247"/>
      <c r="O231" s="248"/>
      <c r="P231" s="248"/>
      <c r="Q231" s="248"/>
      <c r="R231" s="248"/>
      <c r="S231" s="248"/>
      <c r="T231" s="249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20" t="s">
        <v>228</v>
      </c>
      <c r="AU231" s="20" t="s">
        <v>81</v>
      </c>
    </row>
    <row r="232" spans="1:65" s="2" customFormat="1" ht="6.95" customHeight="1">
      <c r="A232" s="37"/>
      <c r="B232" s="50"/>
      <c r="C232" s="51"/>
      <c r="D232" s="51"/>
      <c r="E232" s="51"/>
      <c r="F232" s="51"/>
      <c r="G232" s="51"/>
      <c r="H232" s="51"/>
      <c r="I232" s="51"/>
      <c r="J232" s="51"/>
      <c r="K232" s="51"/>
      <c r="L232" s="42"/>
      <c r="M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</row>
  </sheetData>
  <sheetProtection algorithmName="SHA-512" hashValue="ex2gUphIldxvXHleNNi/R6CK3cRfm9cbPzJ5yhCkkd3GBrYU3HznbucW2EdkqhpJ06J3azGx93aChd09EvPmHQ==" saltValue="czuyLQyd+dvXL+Cly0BzFlSvW2GnSuuSEE+PKoyxpPfKMFD/KZ3iticc0iknM7GUkzV2jIKVzgZxysPvncZBzg==" spinCount="100000" sheet="1" objects="1" scenarios="1" formatColumns="0" formatRows="0" autoFilter="0"/>
  <autoFilter ref="C99:K231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5" r:id="rId16"/>
    <hyperlink ref="F167" r:id="rId17"/>
    <hyperlink ref="F169" r:id="rId18"/>
    <hyperlink ref="F174" r:id="rId19"/>
    <hyperlink ref="F177" r:id="rId20"/>
    <hyperlink ref="F181" r:id="rId21"/>
    <hyperlink ref="F184" r:id="rId22"/>
    <hyperlink ref="F187" r:id="rId23"/>
    <hyperlink ref="F189" r:id="rId24"/>
    <hyperlink ref="F191" r:id="rId25"/>
    <hyperlink ref="F193" r:id="rId26"/>
    <hyperlink ref="F195" r:id="rId27"/>
    <hyperlink ref="F197" r:id="rId28"/>
    <hyperlink ref="F202" r:id="rId29"/>
    <hyperlink ref="F204" r:id="rId30"/>
    <hyperlink ref="F207" r:id="rId31"/>
    <hyperlink ref="F209" r:id="rId32"/>
    <hyperlink ref="F217" r:id="rId33"/>
    <hyperlink ref="F221" r:id="rId34"/>
    <hyperlink ref="F224" r:id="rId35"/>
    <hyperlink ref="F226" r:id="rId36"/>
    <hyperlink ref="F229" r:id="rId37"/>
    <hyperlink ref="F231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122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1232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ROUND((SUM(BE100:BE232)),  2)</f>
        <v>0</v>
      </c>
      <c r="G35" s="37"/>
      <c r="H35" s="37"/>
      <c r="I35" s="127">
        <v>0.21</v>
      </c>
      <c r="J35" s="126">
        <f>ROUND(((SUM(BE100:BE232))*I35),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ROUND((SUM(BF100:BF232)),  2)</f>
        <v>0</v>
      </c>
      <c r="G36" s="37"/>
      <c r="H36" s="37"/>
      <c r="I36" s="127">
        <v>0.12</v>
      </c>
      <c r="J36" s="126">
        <f>ROUND(((SUM(BF100:BF232))*I36),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ROUND((SUM(BG100:BG232)),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ROUND((SUM(BH100:BH232)),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ROUND((SUM(BI100:BI232)),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10 - 2.NP 255,256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J176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J183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J186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J206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J223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10 - 2.NP 255,256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3.1669621000000001</v>
      </c>
      <c r="S100" s="75"/>
      <c r="T100" s="163">
        <f>T101+T151</f>
        <v>4.1615955000000007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1.7043680000000001</v>
      </c>
      <c r="S101" s="173"/>
      <c r="T101" s="175">
        <f>T102+T109+T117+T138+T148</f>
        <v>3.6255000000000006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1233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1234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1.4681280000000001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1235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47.075000000000003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0.98857500000000009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1236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0.15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0.34515299999999999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1237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4.0000000000000002E-4</v>
      </c>
      <c r="S117" s="173"/>
      <c r="T117" s="175">
        <f>SUM(T118:T137)</f>
        <v>3.6255000000000006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10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4.0000000000000002E-4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1238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1239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0.15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0.33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1240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1241</v>
      </c>
      <c r="G125" s="200"/>
      <c r="H125" s="204">
        <v>0.15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12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0.55200000000000005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1242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1243</v>
      </c>
      <c r="G128" s="200"/>
      <c r="H128" s="204">
        <v>6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1243</v>
      </c>
      <c r="G129" s="200"/>
      <c r="H129" s="204">
        <v>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12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35.075000000000003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2.3851000000000004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1244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1245</v>
      </c>
      <c r="G133" s="200"/>
      <c r="H133" s="204">
        <v>20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1245</v>
      </c>
      <c r="G134" s="200"/>
      <c r="H134" s="204">
        <v>20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1039</v>
      </c>
      <c r="G135" s="200"/>
      <c r="H135" s="204">
        <v>-4.9249999999999998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35.075000000000003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1246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4.1619999999999999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1247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4.1619999999999999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1248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79.078000000000003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1249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1250</v>
      </c>
      <c r="G145" s="200"/>
      <c r="H145" s="204">
        <v>79.078000000000003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4.1619999999999999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1251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1.704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1252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P152+P160+P164+P176+P183+P186+P206+P223</f>
        <v>0</v>
      </c>
      <c r="Q151" s="173"/>
      <c r="R151" s="174">
        <f>R152+R160+R164+R176+R183+R186+R206+R223</f>
        <v>1.4625941</v>
      </c>
      <c r="S151" s="173"/>
      <c r="T151" s="175">
        <f>T152+T160+T164+T176+T183+T186+T206+T223</f>
        <v>0.53609549999999995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BK152+BK160+BK164+BK176+BK183+BK186+BK206+BK223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1253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1254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1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1255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739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1256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1257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3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1258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1259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1260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1261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1262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SUM(P165:P175)</f>
        <v>0</v>
      </c>
      <c r="Q164" s="173"/>
      <c r="R164" s="174">
        <f>SUM(R165:R175)</f>
        <v>8.3831500000000003E-2</v>
      </c>
      <c r="S164" s="173"/>
      <c r="T164" s="175">
        <f>SUM(T165:T175)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SUM(BK165:BK175)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2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2.4279999999999999E-2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1263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2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2.0000000000000001E-4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1264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6.15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7.6875000000000008E-3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1265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3" customFormat="1" ht="11.25">
      <c r="B171" s="199"/>
      <c r="C171" s="200"/>
      <c r="D171" s="201" t="s">
        <v>230</v>
      </c>
      <c r="E171" s="202" t="s">
        <v>19</v>
      </c>
      <c r="F171" s="203" t="s">
        <v>1266</v>
      </c>
      <c r="G171" s="200"/>
      <c r="H171" s="204">
        <v>6.15</v>
      </c>
      <c r="I171" s="205"/>
      <c r="J171" s="200"/>
      <c r="K171" s="200"/>
      <c r="L171" s="206"/>
      <c r="M171" s="207"/>
      <c r="N171" s="208"/>
      <c r="O171" s="208"/>
      <c r="P171" s="208"/>
      <c r="Q171" s="208"/>
      <c r="R171" s="208"/>
      <c r="S171" s="208"/>
      <c r="T171" s="209"/>
      <c r="AT171" s="210" t="s">
        <v>230</v>
      </c>
      <c r="AU171" s="210" t="s">
        <v>81</v>
      </c>
      <c r="AV171" s="13" t="s">
        <v>81</v>
      </c>
      <c r="AW171" s="13" t="s">
        <v>33</v>
      </c>
      <c r="AX171" s="13" t="s">
        <v>79</v>
      </c>
      <c r="AY171" s="210" t="s">
        <v>218</v>
      </c>
    </row>
    <row r="172" spans="1:65" s="2" customFormat="1" ht="24.2" customHeight="1">
      <c r="A172" s="37"/>
      <c r="B172" s="38"/>
      <c r="C172" s="222" t="s">
        <v>379</v>
      </c>
      <c r="D172" s="222" t="s">
        <v>380</v>
      </c>
      <c r="E172" s="223" t="s">
        <v>594</v>
      </c>
      <c r="F172" s="224" t="s">
        <v>595</v>
      </c>
      <c r="G172" s="225" t="s">
        <v>224</v>
      </c>
      <c r="H172" s="226">
        <v>6.4580000000000002</v>
      </c>
      <c r="I172" s="227"/>
      <c r="J172" s="228">
        <f>ROUND(I172*H172,2)</f>
        <v>0</v>
      </c>
      <c r="K172" s="224" t="s">
        <v>225</v>
      </c>
      <c r="L172" s="229"/>
      <c r="M172" s="230" t="s">
        <v>19</v>
      </c>
      <c r="N172" s="231" t="s">
        <v>43</v>
      </c>
      <c r="O172" s="67"/>
      <c r="P172" s="190">
        <f>O172*H172</f>
        <v>0</v>
      </c>
      <c r="Q172" s="190">
        <v>8.0000000000000002E-3</v>
      </c>
      <c r="R172" s="190">
        <f>Q172*H172</f>
        <v>5.1664000000000002E-2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383</v>
      </c>
      <c r="AT172" s="192" t="s">
        <v>380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1267</v>
      </c>
    </row>
    <row r="173" spans="1:65" s="13" customFormat="1" ht="11.25">
      <c r="B173" s="199"/>
      <c r="C173" s="200"/>
      <c r="D173" s="201" t="s">
        <v>230</v>
      </c>
      <c r="E173" s="200"/>
      <c r="F173" s="203" t="s">
        <v>1268</v>
      </c>
      <c r="G173" s="200"/>
      <c r="H173" s="204">
        <v>6.4580000000000002</v>
      </c>
      <c r="I173" s="205"/>
      <c r="J173" s="200"/>
      <c r="K173" s="200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230</v>
      </c>
      <c r="AU173" s="210" t="s">
        <v>81</v>
      </c>
      <c r="AV173" s="13" t="s">
        <v>81</v>
      </c>
      <c r="AW173" s="13" t="s">
        <v>4</v>
      </c>
      <c r="AX173" s="13" t="s">
        <v>79</v>
      </c>
      <c r="AY173" s="210" t="s">
        <v>218</v>
      </c>
    </row>
    <row r="174" spans="1:65" s="2" customFormat="1" ht="78" customHeight="1">
      <c r="A174" s="37"/>
      <c r="B174" s="38"/>
      <c r="C174" s="181" t="s">
        <v>386</v>
      </c>
      <c r="D174" s="181" t="s">
        <v>221</v>
      </c>
      <c r="E174" s="182" t="s">
        <v>598</v>
      </c>
      <c r="F174" s="183" t="s">
        <v>599</v>
      </c>
      <c r="G174" s="184" t="s">
        <v>282</v>
      </c>
      <c r="H174" s="185">
        <v>8.4000000000000005E-2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1269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601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12" customFormat="1" ht="22.9" customHeight="1">
      <c r="B176" s="165"/>
      <c r="C176" s="166"/>
      <c r="D176" s="167" t="s">
        <v>71</v>
      </c>
      <c r="E176" s="179" t="s">
        <v>602</v>
      </c>
      <c r="F176" s="179" t="s">
        <v>603</v>
      </c>
      <c r="G176" s="166"/>
      <c r="H176" s="166"/>
      <c r="I176" s="169"/>
      <c r="J176" s="180">
        <f>BK176</f>
        <v>0</v>
      </c>
      <c r="K176" s="166"/>
      <c r="L176" s="171"/>
      <c r="M176" s="172"/>
      <c r="N176" s="173"/>
      <c r="O176" s="173"/>
      <c r="P176" s="174">
        <f>SUM(P177:P182)</f>
        <v>0</v>
      </c>
      <c r="Q176" s="173"/>
      <c r="R176" s="174">
        <f>SUM(R177:R182)</f>
        <v>4.1399999999999999E-2</v>
      </c>
      <c r="S176" s="173"/>
      <c r="T176" s="175">
        <f>SUM(T177:T182)</f>
        <v>0</v>
      </c>
      <c r="AR176" s="176" t="s">
        <v>81</v>
      </c>
      <c r="AT176" s="177" t="s">
        <v>71</v>
      </c>
      <c r="AU176" s="177" t="s">
        <v>79</v>
      </c>
      <c r="AY176" s="176" t="s">
        <v>218</v>
      </c>
      <c r="BK176" s="178">
        <f>SUM(BK177:BK182)</f>
        <v>0</v>
      </c>
    </row>
    <row r="177" spans="1:65" s="2" customFormat="1" ht="37.9" customHeight="1">
      <c r="A177" s="37"/>
      <c r="B177" s="38"/>
      <c r="C177" s="181" t="s">
        <v>383</v>
      </c>
      <c r="D177" s="181" t="s">
        <v>221</v>
      </c>
      <c r="E177" s="182" t="s">
        <v>604</v>
      </c>
      <c r="F177" s="183" t="s">
        <v>605</v>
      </c>
      <c r="G177" s="184" t="s">
        <v>249</v>
      </c>
      <c r="H177" s="185">
        <v>3</v>
      </c>
      <c r="I177" s="186"/>
      <c r="J177" s="187">
        <f>ROUND(I177*H177,2)</f>
        <v>0</v>
      </c>
      <c r="K177" s="183" t="s">
        <v>225</v>
      </c>
      <c r="L177" s="42"/>
      <c r="M177" s="188" t="s">
        <v>19</v>
      </c>
      <c r="N177" s="189" t="s">
        <v>43</v>
      </c>
      <c r="O177" s="67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137</v>
      </c>
      <c r="AT177" s="192" t="s">
        <v>221</v>
      </c>
      <c r="AU177" s="192" t="s">
        <v>81</v>
      </c>
      <c r="AY177" s="20" t="s">
        <v>218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0" t="s">
        <v>79</v>
      </c>
      <c r="BK177" s="193">
        <f>ROUND(I177*H177,2)</f>
        <v>0</v>
      </c>
      <c r="BL177" s="20" t="s">
        <v>137</v>
      </c>
      <c r="BM177" s="192" t="s">
        <v>1270</v>
      </c>
    </row>
    <row r="178" spans="1:65" s="2" customFormat="1" ht="11.25">
      <c r="A178" s="37"/>
      <c r="B178" s="38"/>
      <c r="C178" s="39"/>
      <c r="D178" s="194" t="s">
        <v>228</v>
      </c>
      <c r="E178" s="39"/>
      <c r="F178" s="195" t="s">
        <v>607</v>
      </c>
      <c r="G178" s="39"/>
      <c r="H178" s="39"/>
      <c r="I178" s="196"/>
      <c r="J178" s="39"/>
      <c r="K178" s="39"/>
      <c r="L178" s="42"/>
      <c r="M178" s="197"/>
      <c r="N178" s="19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228</v>
      </c>
      <c r="AU178" s="20" t="s">
        <v>81</v>
      </c>
    </row>
    <row r="179" spans="1:65" s="2" customFormat="1" ht="24.2" customHeight="1">
      <c r="A179" s="37"/>
      <c r="B179" s="38"/>
      <c r="C179" s="222" t="s">
        <v>395</v>
      </c>
      <c r="D179" s="222" t="s">
        <v>380</v>
      </c>
      <c r="E179" s="223" t="s">
        <v>608</v>
      </c>
      <c r="F179" s="224" t="s">
        <v>609</v>
      </c>
      <c r="G179" s="225" t="s">
        <v>249</v>
      </c>
      <c r="H179" s="226">
        <v>2</v>
      </c>
      <c r="I179" s="227"/>
      <c r="J179" s="228">
        <f>ROUND(I179*H179,2)</f>
        <v>0</v>
      </c>
      <c r="K179" s="224" t="s">
        <v>19</v>
      </c>
      <c r="L179" s="229"/>
      <c r="M179" s="230" t="s">
        <v>19</v>
      </c>
      <c r="N179" s="231" t="s">
        <v>43</v>
      </c>
      <c r="O179" s="67"/>
      <c r="P179" s="190">
        <f>O179*H179</f>
        <v>0</v>
      </c>
      <c r="Q179" s="190">
        <v>1.38E-2</v>
      </c>
      <c r="R179" s="190">
        <f>Q179*H179</f>
        <v>2.76E-2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383</v>
      </c>
      <c r="AT179" s="192" t="s">
        <v>380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1271</v>
      </c>
    </row>
    <row r="180" spans="1:65" s="2" customFormat="1" ht="24.2" customHeight="1">
      <c r="A180" s="37"/>
      <c r="B180" s="38"/>
      <c r="C180" s="222" t="s">
        <v>402</v>
      </c>
      <c r="D180" s="222" t="s">
        <v>380</v>
      </c>
      <c r="E180" s="223" t="s">
        <v>756</v>
      </c>
      <c r="F180" s="224" t="s">
        <v>757</v>
      </c>
      <c r="G180" s="225" t="s">
        <v>249</v>
      </c>
      <c r="H180" s="226">
        <v>1</v>
      </c>
      <c r="I180" s="227"/>
      <c r="J180" s="228">
        <f>ROUND(I180*H180,2)</f>
        <v>0</v>
      </c>
      <c r="K180" s="224" t="s">
        <v>19</v>
      </c>
      <c r="L180" s="229"/>
      <c r="M180" s="230" t="s">
        <v>19</v>
      </c>
      <c r="N180" s="231" t="s">
        <v>43</v>
      </c>
      <c r="O180" s="67"/>
      <c r="P180" s="190">
        <f>O180*H180</f>
        <v>0</v>
      </c>
      <c r="Q180" s="190">
        <v>1.38E-2</v>
      </c>
      <c r="R180" s="190">
        <f>Q180*H180</f>
        <v>1.38E-2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383</v>
      </c>
      <c r="AT180" s="192" t="s">
        <v>380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1272</v>
      </c>
    </row>
    <row r="181" spans="1:65" s="2" customFormat="1" ht="55.5" customHeight="1">
      <c r="A181" s="37"/>
      <c r="B181" s="38"/>
      <c r="C181" s="181" t="s">
        <v>407</v>
      </c>
      <c r="D181" s="181" t="s">
        <v>221</v>
      </c>
      <c r="E181" s="182" t="s">
        <v>611</v>
      </c>
      <c r="F181" s="183" t="s">
        <v>612</v>
      </c>
      <c r="G181" s="184" t="s">
        <v>282</v>
      </c>
      <c r="H181" s="185">
        <v>4.1000000000000002E-2</v>
      </c>
      <c r="I181" s="186"/>
      <c r="J181" s="187">
        <f>ROUND(I181*H181,2)</f>
        <v>0</v>
      </c>
      <c r="K181" s="183" t="s">
        <v>225</v>
      </c>
      <c r="L181" s="42"/>
      <c r="M181" s="188" t="s">
        <v>19</v>
      </c>
      <c r="N181" s="189" t="s">
        <v>43</v>
      </c>
      <c r="O181" s="67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137</v>
      </c>
      <c r="AT181" s="192" t="s">
        <v>221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1273</v>
      </c>
    </row>
    <row r="182" spans="1:65" s="2" customFormat="1" ht="11.25">
      <c r="A182" s="37"/>
      <c r="B182" s="38"/>
      <c r="C182" s="39"/>
      <c r="D182" s="194" t="s">
        <v>228</v>
      </c>
      <c r="E182" s="39"/>
      <c r="F182" s="195" t="s">
        <v>614</v>
      </c>
      <c r="G182" s="39"/>
      <c r="H182" s="39"/>
      <c r="I182" s="196"/>
      <c r="J182" s="39"/>
      <c r="K182" s="39"/>
      <c r="L182" s="42"/>
      <c r="M182" s="197"/>
      <c r="N182" s="198"/>
      <c r="O182" s="67"/>
      <c r="P182" s="67"/>
      <c r="Q182" s="67"/>
      <c r="R182" s="67"/>
      <c r="S182" s="67"/>
      <c r="T182" s="68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20" t="s">
        <v>228</v>
      </c>
      <c r="AU182" s="20" t="s">
        <v>81</v>
      </c>
    </row>
    <row r="183" spans="1:65" s="12" customFormat="1" ht="22.9" customHeight="1">
      <c r="B183" s="165"/>
      <c r="C183" s="166"/>
      <c r="D183" s="167" t="s">
        <v>71</v>
      </c>
      <c r="E183" s="179" t="s">
        <v>615</v>
      </c>
      <c r="F183" s="179" t="s">
        <v>616</v>
      </c>
      <c r="G183" s="166"/>
      <c r="H183" s="166"/>
      <c r="I183" s="169"/>
      <c r="J183" s="180">
        <f>BK183</f>
        <v>0</v>
      </c>
      <c r="K183" s="166"/>
      <c r="L183" s="171"/>
      <c r="M183" s="172"/>
      <c r="N183" s="173"/>
      <c r="O183" s="173"/>
      <c r="P183" s="174">
        <f>SUM(P184:P185)</f>
        <v>0</v>
      </c>
      <c r="Q183" s="173"/>
      <c r="R183" s="174">
        <f>SUM(R184:R185)</f>
        <v>0</v>
      </c>
      <c r="S183" s="173"/>
      <c r="T183" s="175">
        <f>SUM(T184:T185)</f>
        <v>2.46E-2</v>
      </c>
      <c r="AR183" s="176" t="s">
        <v>81</v>
      </c>
      <c r="AT183" s="177" t="s">
        <v>71</v>
      </c>
      <c r="AU183" s="177" t="s">
        <v>79</v>
      </c>
      <c r="AY183" s="176" t="s">
        <v>218</v>
      </c>
      <c r="BK183" s="178">
        <f>SUM(BK184:BK185)</f>
        <v>0</v>
      </c>
    </row>
    <row r="184" spans="1:65" s="2" customFormat="1" ht="16.5" customHeight="1">
      <c r="A184" s="37"/>
      <c r="B184" s="38"/>
      <c r="C184" s="181" t="s">
        <v>414</v>
      </c>
      <c r="D184" s="181" t="s">
        <v>221</v>
      </c>
      <c r="E184" s="182" t="s">
        <v>617</v>
      </c>
      <c r="F184" s="183" t="s">
        <v>618</v>
      </c>
      <c r="G184" s="184" t="s">
        <v>224</v>
      </c>
      <c r="H184" s="185">
        <v>6.15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0</v>
      </c>
      <c r="R184" s="190">
        <f>Q184*H184</f>
        <v>0</v>
      </c>
      <c r="S184" s="190">
        <v>4.0000000000000001E-3</v>
      </c>
      <c r="T184" s="191">
        <f>S184*H184</f>
        <v>2.46E-2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1274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620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12" customFormat="1" ht="22.9" customHeight="1">
      <c r="B186" s="165"/>
      <c r="C186" s="166"/>
      <c r="D186" s="167" t="s">
        <v>71</v>
      </c>
      <c r="E186" s="179" t="s">
        <v>621</v>
      </c>
      <c r="F186" s="179" t="s">
        <v>622</v>
      </c>
      <c r="G186" s="166"/>
      <c r="H186" s="166"/>
      <c r="I186" s="169"/>
      <c r="J186" s="180">
        <f>BK186</f>
        <v>0</v>
      </c>
      <c r="K186" s="166"/>
      <c r="L186" s="171"/>
      <c r="M186" s="172"/>
      <c r="N186" s="173"/>
      <c r="O186" s="173"/>
      <c r="P186" s="174">
        <f>SUM(P187:P205)</f>
        <v>0</v>
      </c>
      <c r="Q186" s="173"/>
      <c r="R186" s="174">
        <f>SUM(R187:R205)</f>
        <v>0.23911200000000002</v>
      </c>
      <c r="S186" s="173"/>
      <c r="T186" s="175">
        <f>SUM(T187:T205)</f>
        <v>0.51149549999999999</v>
      </c>
      <c r="AR186" s="176" t="s">
        <v>81</v>
      </c>
      <c r="AT186" s="177" t="s">
        <v>71</v>
      </c>
      <c r="AU186" s="177" t="s">
        <v>79</v>
      </c>
      <c r="AY186" s="176" t="s">
        <v>218</v>
      </c>
      <c r="BK186" s="178">
        <f>SUM(BK187:BK205)</f>
        <v>0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623</v>
      </c>
      <c r="F187" s="183" t="s">
        <v>624</v>
      </c>
      <c r="G187" s="184" t="s">
        <v>224</v>
      </c>
      <c r="H187" s="185">
        <v>6.15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1275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626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24.2" customHeight="1">
      <c r="A189" s="37"/>
      <c r="B189" s="38"/>
      <c r="C189" s="181" t="s">
        <v>632</v>
      </c>
      <c r="D189" s="181" t="s">
        <v>221</v>
      </c>
      <c r="E189" s="182" t="s">
        <v>628</v>
      </c>
      <c r="F189" s="183" t="s">
        <v>629</v>
      </c>
      <c r="G189" s="184" t="s">
        <v>224</v>
      </c>
      <c r="H189" s="185">
        <v>6.15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2.9999999999999997E-4</v>
      </c>
      <c r="R189" s="190">
        <f>Q189*H189</f>
        <v>1.8449999999999999E-3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1276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631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3" customHeight="1">
      <c r="A191" s="37"/>
      <c r="B191" s="38"/>
      <c r="C191" s="181" t="s">
        <v>637</v>
      </c>
      <c r="D191" s="181" t="s">
        <v>221</v>
      </c>
      <c r="E191" s="182" t="s">
        <v>633</v>
      </c>
      <c r="F191" s="183" t="s">
        <v>634</v>
      </c>
      <c r="G191" s="184" t="s">
        <v>224</v>
      </c>
      <c r="H191" s="185">
        <v>6.15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1277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636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37.9" customHeight="1">
      <c r="A193" s="37"/>
      <c r="B193" s="38"/>
      <c r="C193" s="181" t="s">
        <v>642</v>
      </c>
      <c r="D193" s="181" t="s">
        <v>221</v>
      </c>
      <c r="E193" s="182" t="s">
        <v>638</v>
      </c>
      <c r="F193" s="183" t="s">
        <v>639</v>
      </c>
      <c r="G193" s="184" t="s">
        <v>224</v>
      </c>
      <c r="H193" s="185">
        <v>6.15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7.4999999999999997E-3</v>
      </c>
      <c r="R193" s="190">
        <f>Q193*H193</f>
        <v>4.6124999999999999E-2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1278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641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24.2" customHeight="1">
      <c r="A195" s="37"/>
      <c r="B195" s="38"/>
      <c r="C195" s="181" t="s">
        <v>647</v>
      </c>
      <c r="D195" s="181" t="s">
        <v>221</v>
      </c>
      <c r="E195" s="182" t="s">
        <v>643</v>
      </c>
      <c r="F195" s="183" t="s">
        <v>644</v>
      </c>
      <c r="G195" s="184" t="s">
        <v>224</v>
      </c>
      <c r="H195" s="185">
        <v>6.15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0</v>
      </c>
      <c r="R195" s="190">
        <f>Q195*H195</f>
        <v>0</v>
      </c>
      <c r="S195" s="190">
        <v>8.3169999999999994E-2</v>
      </c>
      <c r="T195" s="191">
        <f>S195*H195</f>
        <v>0.51149549999999999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1279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646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44.25" customHeight="1">
      <c r="A197" s="37"/>
      <c r="B197" s="38"/>
      <c r="C197" s="181" t="s">
        <v>653</v>
      </c>
      <c r="D197" s="181" t="s">
        <v>221</v>
      </c>
      <c r="E197" s="182" t="s">
        <v>648</v>
      </c>
      <c r="F197" s="183" t="s">
        <v>649</v>
      </c>
      <c r="G197" s="184" t="s">
        <v>224</v>
      </c>
      <c r="H197" s="185">
        <v>6.15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5.3800000000000002E-3</v>
      </c>
      <c r="R197" s="190">
        <f>Q197*H197</f>
        <v>3.3087000000000005E-2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1280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651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13" customFormat="1" ht="11.25">
      <c r="B199" s="199"/>
      <c r="C199" s="200"/>
      <c r="D199" s="201" t="s">
        <v>230</v>
      </c>
      <c r="E199" s="202" t="s">
        <v>19</v>
      </c>
      <c r="F199" s="203" t="s">
        <v>1266</v>
      </c>
      <c r="G199" s="200"/>
      <c r="H199" s="204">
        <v>6.15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33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222" t="s">
        <v>658</v>
      </c>
      <c r="D200" s="222" t="s">
        <v>380</v>
      </c>
      <c r="E200" s="223" t="s">
        <v>654</v>
      </c>
      <c r="F200" s="224" t="s">
        <v>655</v>
      </c>
      <c r="G200" s="225" t="s">
        <v>224</v>
      </c>
      <c r="H200" s="226">
        <v>6.7649999999999997</v>
      </c>
      <c r="I200" s="227"/>
      <c r="J200" s="228">
        <f>ROUND(I200*H200,2)</f>
        <v>0</v>
      </c>
      <c r="K200" s="224" t="s">
        <v>225</v>
      </c>
      <c r="L200" s="229"/>
      <c r="M200" s="230" t="s">
        <v>19</v>
      </c>
      <c r="N200" s="231" t="s">
        <v>43</v>
      </c>
      <c r="O200" s="67"/>
      <c r="P200" s="190">
        <f>O200*H200</f>
        <v>0</v>
      </c>
      <c r="Q200" s="190">
        <v>2.1999999999999999E-2</v>
      </c>
      <c r="R200" s="190">
        <f>Q200*H200</f>
        <v>0.14882999999999999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383</v>
      </c>
      <c r="AT200" s="192" t="s">
        <v>380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1281</v>
      </c>
    </row>
    <row r="201" spans="1:65" s="13" customFormat="1" ht="11.25">
      <c r="B201" s="199"/>
      <c r="C201" s="200"/>
      <c r="D201" s="201" t="s">
        <v>230</v>
      </c>
      <c r="E201" s="200"/>
      <c r="F201" s="203" t="s">
        <v>1282</v>
      </c>
      <c r="G201" s="200"/>
      <c r="H201" s="204">
        <v>6.7649999999999997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230</v>
      </c>
      <c r="AU201" s="210" t="s">
        <v>81</v>
      </c>
      <c r="AV201" s="13" t="s">
        <v>81</v>
      </c>
      <c r="AW201" s="13" t="s">
        <v>4</v>
      </c>
      <c r="AX201" s="13" t="s">
        <v>79</v>
      </c>
      <c r="AY201" s="210" t="s">
        <v>218</v>
      </c>
    </row>
    <row r="202" spans="1:65" s="2" customFormat="1" ht="24.2" customHeight="1">
      <c r="A202" s="37"/>
      <c r="B202" s="38"/>
      <c r="C202" s="181" t="s">
        <v>663</v>
      </c>
      <c r="D202" s="181" t="s">
        <v>221</v>
      </c>
      <c r="E202" s="182" t="s">
        <v>659</v>
      </c>
      <c r="F202" s="183" t="s">
        <v>660</v>
      </c>
      <c r="G202" s="184" t="s">
        <v>224</v>
      </c>
      <c r="H202" s="185">
        <v>6.15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1.5E-3</v>
      </c>
      <c r="R202" s="190">
        <f>Q202*H202</f>
        <v>9.2250000000000006E-3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1283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662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2" customFormat="1" ht="55.5" customHeight="1">
      <c r="A204" s="37"/>
      <c r="B204" s="38"/>
      <c r="C204" s="181" t="s">
        <v>668</v>
      </c>
      <c r="D204" s="181" t="s">
        <v>221</v>
      </c>
      <c r="E204" s="182" t="s">
        <v>664</v>
      </c>
      <c r="F204" s="183" t="s">
        <v>665</v>
      </c>
      <c r="G204" s="184" t="s">
        <v>282</v>
      </c>
      <c r="H204" s="185">
        <v>0.23899999999999999</v>
      </c>
      <c r="I204" s="186"/>
      <c r="J204" s="187">
        <f>ROUND(I204*H204,2)</f>
        <v>0</v>
      </c>
      <c r="K204" s="183" t="s">
        <v>225</v>
      </c>
      <c r="L204" s="42"/>
      <c r="M204" s="188" t="s">
        <v>19</v>
      </c>
      <c r="N204" s="189" t="s">
        <v>43</v>
      </c>
      <c r="O204" s="67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137</v>
      </c>
      <c r="AT204" s="192" t="s">
        <v>221</v>
      </c>
      <c r="AU204" s="192" t="s">
        <v>81</v>
      </c>
      <c r="AY204" s="20" t="s">
        <v>218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0" t="s">
        <v>79</v>
      </c>
      <c r="BK204" s="193">
        <f>ROUND(I204*H204,2)</f>
        <v>0</v>
      </c>
      <c r="BL204" s="20" t="s">
        <v>137</v>
      </c>
      <c r="BM204" s="192" t="s">
        <v>1284</v>
      </c>
    </row>
    <row r="205" spans="1:65" s="2" customFormat="1" ht="11.25">
      <c r="A205" s="37"/>
      <c r="B205" s="38"/>
      <c r="C205" s="39"/>
      <c r="D205" s="194" t="s">
        <v>228</v>
      </c>
      <c r="E205" s="39"/>
      <c r="F205" s="195" t="s">
        <v>667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228</v>
      </c>
      <c r="AU205" s="20" t="s">
        <v>81</v>
      </c>
    </row>
    <row r="206" spans="1:65" s="12" customFormat="1" ht="22.9" customHeight="1">
      <c r="B206" s="165"/>
      <c r="C206" s="166"/>
      <c r="D206" s="167" t="s">
        <v>71</v>
      </c>
      <c r="E206" s="179" t="s">
        <v>367</v>
      </c>
      <c r="F206" s="179" t="s">
        <v>368</v>
      </c>
      <c r="G206" s="166"/>
      <c r="H206" s="166"/>
      <c r="I206" s="169"/>
      <c r="J206" s="180">
        <f>BK206</f>
        <v>0</v>
      </c>
      <c r="K206" s="166"/>
      <c r="L206" s="171"/>
      <c r="M206" s="172"/>
      <c r="N206" s="173"/>
      <c r="O206" s="173"/>
      <c r="P206" s="174">
        <f>SUM(P207:P222)</f>
        <v>0</v>
      </c>
      <c r="Q206" s="173"/>
      <c r="R206" s="174">
        <f>SUM(R207:R222)</f>
        <v>1.0969439999999999</v>
      </c>
      <c r="S206" s="173"/>
      <c r="T206" s="175">
        <f>SUM(T207:T222)</f>
        <v>0</v>
      </c>
      <c r="AR206" s="176" t="s">
        <v>81</v>
      </c>
      <c r="AT206" s="177" t="s">
        <v>71</v>
      </c>
      <c r="AU206" s="177" t="s">
        <v>79</v>
      </c>
      <c r="AY206" s="176" t="s">
        <v>218</v>
      </c>
      <c r="BK206" s="178">
        <f>SUM(BK207:BK222)</f>
        <v>0</v>
      </c>
    </row>
    <row r="207" spans="1:65" s="2" customFormat="1" ht="24.2" customHeight="1">
      <c r="A207" s="37"/>
      <c r="B207" s="38"/>
      <c r="C207" s="181" t="s">
        <v>670</v>
      </c>
      <c r="D207" s="181" t="s">
        <v>221</v>
      </c>
      <c r="E207" s="182" t="s">
        <v>370</v>
      </c>
      <c r="F207" s="183" t="s">
        <v>371</v>
      </c>
      <c r="G207" s="184" t="s">
        <v>224</v>
      </c>
      <c r="H207" s="185">
        <v>47.075000000000003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2.9999999999999997E-4</v>
      </c>
      <c r="R207" s="190">
        <f>Q207*H207</f>
        <v>1.41225E-2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1285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373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2" customFormat="1" ht="37.9" customHeight="1">
      <c r="A209" s="37"/>
      <c r="B209" s="38"/>
      <c r="C209" s="181" t="s">
        <v>674</v>
      </c>
      <c r="D209" s="181" t="s">
        <v>221</v>
      </c>
      <c r="E209" s="182" t="s">
        <v>375</v>
      </c>
      <c r="F209" s="183" t="s">
        <v>376</v>
      </c>
      <c r="G209" s="184" t="s">
        <v>224</v>
      </c>
      <c r="H209" s="185">
        <v>47.075000000000003</v>
      </c>
      <c r="I209" s="186"/>
      <c r="J209" s="187">
        <f>ROUND(I209*H209,2)</f>
        <v>0</v>
      </c>
      <c r="K209" s="183" t="s">
        <v>225</v>
      </c>
      <c r="L209" s="42"/>
      <c r="M209" s="188" t="s">
        <v>19</v>
      </c>
      <c r="N209" s="189" t="s">
        <v>43</v>
      </c>
      <c r="O209" s="67"/>
      <c r="P209" s="190">
        <f>O209*H209</f>
        <v>0</v>
      </c>
      <c r="Q209" s="190">
        <v>5.3800000000000002E-3</v>
      </c>
      <c r="R209" s="190">
        <f>Q209*H209</f>
        <v>0.25326350000000003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137</v>
      </c>
      <c r="AT209" s="192" t="s">
        <v>221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1286</v>
      </c>
    </row>
    <row r="210" spans="1:65" s="2" customFormat="1" ht="11.25">
      <c r="A210" s="37"/>
      <c r="B210" s="38"/>
      <c r="C210" s="39"/>
      <c r="D210" s="194" t="s">
        <v>228</v>
      </c>
      <c r="E210" s="39"/>
      <c r="F210" s="195" t="s">
        <v>378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228</v>
      </c>
      <c r="AU210" s="20" t="s">
        <v>81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1287</v>
      </c>
      <c r="G211" s="200"/>
      <c r="H211" s="204">
        <v>26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3" customFormat="1" ht="11.25">
      <c r="B212" s="199"/>
      <c r="C212" s="200"/>
      <c r="D212" s="201" t="s">
        <v>230</v>
      </c>
      <c r="E212" s="202" t="s">
        <v>19</v>
      </c>
      <c r="F212" s="203" t="s">
        <v>1287</v>
      </c>
      <c r="G212" s="200"/>
      <c r="H212" s="204">
        <v>26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230</v>
      </c>
      <c r="AU212" s="210" t="s">
        <v>81</v>
      </c>
      <c r="AV212" s="13" t="s">
        <v>81</v>
      </c>
      <c r="AW212" s="13" t="s">
        <v>33</v>
      </c>
      <c r="AX212" s="13" t="s">
        <v>72</v>
      </c>
      <c r="AY212" s="210" t="s">
        <v>218</v>
      </c>
    </row>
    <row r="213" spans="1:65" s="13" customFormat="1" ht="11.25">
      <c r="B213" s="199"/>
      <c r="C213" s="200"/>
      <c r="D213" s="201" t="s">
        <v>230</v>
      </c>
      <c r="E213" s="202" t="s">
        <v>19</v>
      </c>
      <c r="F213" s="203" t="s">
        <v>1039</v>
      </c>
      <c r="G213" s="200"/>
      <c r="H213" s="204">
        <v>-4.9249999999999998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230</v>
      </c>
      <c r="AU213" s="210" t="s">
        <v>81</v>
      </c>
      <c r="AV213" s="13" t="s">
        <v>81</v>
      </c>
      <c r="AW213" s="13" t="s">
        <v>33</v>
      </c>
      <c r="AX213" s="13" t="s">
        <v>72</v>
      </c>
      <c r="AY213" s="210" t="s">
        <v>218</v>
      </c>
    </row>
    <row r="214" spans="1:65" s="14" customFormat="1" ht="11.25">
      <c r="B214" s="211"/>
      <c r="C214" s="212"/>
      <c r="D214" s="201" t="s">
        <v>230</v>
      </c>
      <c r="E214" s="213" t="s">
        <v>19</v>
      </c>
      <c r="F214" s="214" t="s">
        <v>246</v>
      </c>
      <c r="G214" s="212"/>
      <c r="H214" s="215">
        <v>47.075000000000003</v>
      </c>
      <c r="I214" s="216"/>
      <c r="J214" s="212"/>
      <c r="K214" s="212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230</v>
      </c>
      <c r="AU214" s="221" t="s">
        <v>81</v>
      </c>
      <c r="AV214" s="14" t="s">
        <v>226</v>
      </c>
      <c r="AW214" s="14" t="s">
        <v>33</v>
      </c>
      <c r="AX214" s="14" t="s">
        <v>79</v>
      </c>
      <c r="AY214" s="221" t="s">
        <v>218</v>
      </c>
    </row>
    <row r="215" spans="1:65" s="2" customFormat="1" ht="24.2" customHeight="1">
      <c r="A215" s="37"/>
      <c r="B215" s="38"/>
      <c r="C215" s="222" t="s">
        <v>677</v>
      </c>
      <c r="D215" s="222" t="s">
        <v>380</v>
      </c>
      <c r="E215" s="223" t="s">
        <v>381</v>
      </c>
      <c r="F215" s="224" t="s">
        <v>382</v>
      </c>
      <c r="G215" s="225" t="s">
        <v>224</v>
      </c>
      <c r="H215" s="226">
        <v>51.783000000000001</v>
      </c>
      <c r="I215" s="227"/>
      <c r="J215" s="228">
        <f>ROUND(I215*H215,2)</f>
        <v>0</v>
      </c>
      <c r="K215" s="224" t="s">
        <v>225</v>
      </c>
      <c r="L215" s="229"/>
      <c r="M215" s="230" t="s">
        <v>19</v>
      </c>
      <c r="N215" s="231" t="s">
        <v>43</v>
      </c>
      <c r="O215" s="67"/>
      <c r="P215" s="190">
        <f>O215*H215</f>
        <v>0</v>
      </c>
      <c r="Q215" s="190">
        <v>1.6E-2</v>
      </c>
      <c r="R215" s="190">
        <f>Q215*H215</f>
        <v>0.82852800000000004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383</v>
      </c>
      <c r="AT215" s="192" t="s">
        <v>380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1288</v>
      </c>
    </row>
    <row r="216" spans="1:65" s="13" customFormat="1" ht="11.25">
      <c r="B216" s="199"/>
      <c r="C216" s="200"/>
      <c r="D216" s="201" t="s">
        <v>230</v>
      </c>
      <c r="E216" s="200"/>
      <c r="F216" s="203" t="s">
        <v>1289</v>
      </c>
      <c r="G216" s="200"/>
      <c r="H216" s="204">
        <v>51.783000000000001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4</v>
      </c>
      <c r="AX216" s="13" t="s">
        <v>79</v>
      </c>
      <c r="AY216" s="210" t="s">
        <v>218</v>
      </c>
    </row>
    <row r="217" spans="1:65" s="2" customFormat="1" ht="33" customHeight="1">
      <c r="A217" s="37"/>
      <c r="B217" s="38"/>
      <c r="C217" s="181" t="s">
        <v>679</v>
      </c>
      <c r="D217" s="181" t="s">
        <v>221</v>
      </c>
      <c r="E217" s="182" t="s">
        <v>387</v>
      </c>
      <c r="F217" s="183" t="s">
        <v>388</v>
      </c>
      <c r="G217" s="184" t="s">
        <v>234</v>
      </c>
      <c r="H217" s="185">
        <v>2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2.0000000000000001E-4</v>
      </c>
      <c r="R217" s="190">
        <f>Q217*H217</f>
        <v>4.0000000000000002E-4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1290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390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2" customFormat="1" ht="16.5" customHeight="1">
      <c r="A219" s="37"/>
      <c r="B219" s="38"/>
      <c r="C219" s="222" t="s">
        <v>681</v>
      </c>
      <c r="D219" s="222" t="s">
        <v>380</v>
      </c>
      <c r="E219" s="223" t="s">
        <v>391</v>
      </c>
      <c r="F219" s="224" t="s">
        <v>392</v>
      </c>
      <c r="G219" s="225" t="s">
        <v>234</v>
      </c>
      <c r="H219" s="226">
        <v>2.1</v>
      </c>
      <c r="I219" s="227"/>
      <c r="J219" s="228">
        <f>ROUND(I219*H219,2)</f>
        <v>0</v>
      </c>
      <c r="K219" s="224" t="s">
        <v>225</v>
      </c>
      <c r="L219" s="229"/>
      <c r="M219" s="230" t="s">
        <v>19</v>
      </c>
      <c r="N219" s="231" t="s">
        <v>43</v>
      </c>
      <c r="O219" s="67"/>
      <c r="P219" s="190">
        <f>O219*H219</f>
        <v>0</v>
      </c>
      <c r="Q219" s="190">
        <v>2.9999999999999997E-4</v>
      </c>
      <c r="R219" s="190">
        <f>Q219*H219</f>
        <v>6.2999999999999992E-4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383</v>
      </c>
      <c r="AT219" s="192" t="s">
        <v>380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1291</v>
      </c>
    </row>
    <row r="220" spans="1:65" s="13" customFormat="1" ht="11.25">
      <c r="B220" s="199"/>
      <c r="C220" s="200"/>
      <c r="D220" s="201" t="s">
        <v>230</v>
      </c>
      <c r="E220" s="200"/>
      <c r="F220" s="203" t="s">
        <v>1292</v>
      </c>
      <c r="G220" s="200"/>
      <c r="H220" s="204">
        <v>2.1</v>
      </c>
      <c r="I220" s="205"/>
      <c r="J220" s="200"/>
      <c r="K220" s="200"/>
      <c r="L220" s="206"/>
      <c r="M220" s="207"/>
      <c r="N220" s="208"/>
      <c r="O220" s="208"/>
      <c r="P220" s="208"/>
      <c r="Q220" s="208"/>
      <c r="R220" s="208"/>
      <c r="S220" s="208"/>
      <c r="T220" s="209"/>
      <c r="AT220" s="210" t="s">
        <v>230</v>
      </c>
      <c r="AU220" s="210" t="s">
        <v>81</v>
      </c>
      <c r="AV220" s="13" t="s">
        <v>81</v>
      </c>
      <c r="AW220" s="13" t="s">
        <v>4</v>
      </c>
      <c r="AX220" s="13" t="s">
        <v>79</v>
      </c>
      <c r="AY220" s="210" t="s">
        <v>218</v>
      </c>
    </row>
    <row r="221" spans="1:65" s="2" customFormat="1" ht="55.5" customHeight="1">
      <c r="A221" s="37"/>
      <c r="B221" s="38"/>
      <c r="C221" s="181" t="s">
        <v>685</v>
      </c>
      <c r="D221" s="181" t="s">
        <v>221</v>
      </c>
      <c r="E221" s="182" t="s">
        <v>396</v>
      </c>
      <c r="F221" s="183" t="s">
        <v>397</v>
      </c>
      <c r="G221" s="184" t="s">
        <v>282</v>
      </c>
      <c r="H221" s="185">
        <v>1.097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1293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399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12" customFormat="1" ht="22.9" customHeight="1">
      <c r="B223" s="165"/>
      <c r="C223" s="166"/>
      <c r="D223" s="167" t="s">
        <v>71</v>
      </c>
      <c r="E223" s="179" t="s">
        <v>683</v>
      </c>
      <c r="F223" s="179" t="s">
        <v>684</v>
      </c>
      <c r="G223" s="166"/>
      <c r="H223" s="166"/>
      <c r="I223" s="169"/>
      <c r="J223" s="180">
        <f>BK223</f>
        <v>0</v>
      </c>
      <c r="K223" s="166"/>
      <c r="L223" s="171"/>
      <c r="M223" s="172"/>
      <c r="N223" s="173"/>
      <c r="O223" s="173"/>
      <c r="P223" s="174">
        <f>SUM(P224:P232)</f>
        <v>0</v>
      </c>
      <c r="Q223" s="173"/>
      <c r="R223" s="174">
        <f>SUM(R224:R232)</f>
        <v>1.3066E-3</v>
      </c>
      <c r="S223" s="173"/>
      <c r="T223" s="175">
        <f>SUM(T224:T232)</f>
        <v>0</v>
      </c>
      <c r="AR223" s="176" t="s">
        <v>81</v>
      </c>
      <c r="AT223" s="177" t="s">
        <v>71</v>
      </c>
      <c r="AU223" s="177" t="s">
        <v>79</v>
      </c>
      <c r="AY223" s="176" t="s">
        <v>218</v>
      </c>
      <c r="BK223" s="178">
        <f>SUM(BK224:BK232)</f>
        <v>0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686</v>
      </c>
      <c r="F224" s="183" t="s">
        <v>687</v>
      </c>
      <c r="G224" s="184" t="s">
        <v>224</v>
      </c>
      <c r="H224" s="185">
        <v>2.78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6.0000000000000002E-5</v>
      </c>
      <c r="R224" s="190">
        <f>Q224*H224</f>
        <v>1.6679999999999999E-4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1294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689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2" customFormat="1" ht="24.2" customHeight="1">
      <c r="A226" s="37"/>
      <c r="B226" s="38"/>
      <c r="C226" s="181" t="s">
        <v>696</v>
      </c>
      <c r="D226" s="181" t="s">
        <v>221</v>
      </c>
      <c r="E226" s="182" t="s">
        <v>691</v>
      </c>
      <c r="F226" s="183" t="s">
        <v>692</v>
      </c>
      <c r="G226" s="184" t="s">
        <v>224</v>
      </c>
      <c r="H226" s="185">
        <v>2.78</v>
      </c>
      <c r="I226" s="186"/>
      <c r="J226" s="187">
        <f>ROUND(I226*H226,2)</f>
        <v>0</v>
      </c>
      <c r="K226" s="183" t="s">
        <v>225</v>
      </c>
      <c r="L226" s="42"/>
      <c r="M226" s="188" t="s">
        <v>19</v>
      </c>
      <c r="N226" s="189" t="s">
        <v>43</v>
      </c>
      <c r="O226" s="67"/>
      <c r="P226" s="190">
        <f>O226*H226</f>
        <v>0</v>
      </c>
      <c r="Q226" s="190">
        <v>1.7000000000000001E-4</v>
      </c>
      <c r="R226" s="190">
        <f>Q226*H226</f>
        <v>4.7259999999999999E-4</v>
      </c>
      <c r="S226" s="190">
        <v>0</v>
      </c>
      <c r="T226" s="19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137</v>
      </c>
      <c r="AT226" s="192" t="s">
        <v>221</v>
      </c>
      <c r="AU226" s="192" t="s">
        <v>81</v>
      </c>
      <c r="AY226" s="20" t="s">
        <v>218</v>
      </c>
      <c r="BE226" s="193">
        <f>IF(N226="základní",J226,0)</f>
        <v>0</v>
      </c>
      <c r="BF226" s="193">
        <f>IF(N226="snížená",J226,0)</f>
        <v>0</v>
      </c>
      <c r="BG226" s="193">
        <f>IF(N226="zákl. přenesená",J226,0)</f>
        <v>0</v>
      </c>
      <c r="BH226" s="193">
        <f>IF(N226="sníž. přenesená",J226,0)</f>
        <v>0</v>
      </c>
      <c r="BI226" s="193">
        <f>IF(N226="nulová",J226,0)</f>
        <v>0</v>
      </c>
      <c r="BJ226" s="20" t="s">
        <v>79</v>
      </c>
      <c r="BK226" s="193">
        <f>ROUND(I226*H226,2)</f>
        <v>0</v>
      </c>
      <c r="BL226" s="20" t="s">
        <v>137</v>
      </c>
      <c r="BM226" s="192" t="s">
        <v>1295</v>
      </c>
    </row>
    <row r="227" spans="1:65" s="2" customFormat="1" ht="11.25">
      <c r="A227" s="37"/>
      <c r="B227" s="38"/>
      <c r="C227" s="39"/>
      <c r="D227" s="194" t="s">
        <v>228</v>
      </c>
      <c r="E227" s="39"/>
      <c r="F227" s="195" t="s">
        <v>694</v>
      </c>
      <c r="G227" s="39"/>
      <c r="H227" s="39"/>
      <c r="I227" s="196"/>
      <c r="J227" s="39"/>
      <c r="K227" s="39"/>
      <c r="L227" s="42"/>
      <c r="M227" s="197"/>
      <c r="N227" s="198"/>
      <c r="O227" s="67"/>
      <c r="P227" s="67"/>
      <c r="Q227" s="67"/>
      <c r="R227" s="67"/>
      <c r="S227" s="67"/>
      <c r="T227" s="68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20" t="s">
        <v>228</v>
      </c>
      <c r="AU227" s="20" t="s">
        <v>81</v>
      </c>
    </row>
    <row r="228" spans="1:65" s="13" customFormat="1" ht="11.25">
      <c r="B228" s="199"/>
      <c r="C228" s="200"/>
      <c r="D228" s="201" t="s">
        <v>230</v>
      </c>
      <c r="E228" s="202" t="s">
        <v>19</v>
      </c>
      <c r="F228" s="203" t="s">
        <v>1296</v>
      </c>
      <c r="G228" s="200"/>
      <c r="H228" s="204">
        <v>2.78</v>
      </c>
      <c r="I228" s="205"/>
      <c r="J228" s="200"/>
      <c r="K228" s="200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230</v>
      </c>
      <c r="AU228" s="210" t="s">
        <v>81</v>
      </c>
      <c r="AV228" s="13" t="s">
        <v>81</v>
      </c>
      <c r="AW228" s="13" t="s">
        <v>33</v>
      </c>
      <c r="AX228" s="13" t="s">
        <v>79</v>
      </c>
      <c r="AY228" s="210" t="s">
        <v>218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697</v>
      </c>
      <c r="F229" s="183" t="s">
        <v>698</v>
      </c>
      <c r="G229" s="184" t="s">
        <v>224</v>
      </c>
      <c r="H229" s="185">
        <v>2.78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3.3359999999999998E-4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1297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700</v>
      </c>
      <c r="G230" s="39"/>
      <c r="H230" s="39"/>
      <c r="I230" s="196"/>
      <c r="J230" s="39"/>
      <c r="K230" s="39"/>
      <c r="L230" s="42"/>
      <c r="M230" s="197"/>
      <c r="N230" s="198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24.2" customHeight="1">
      <c r="A231" s="37"/>
      <c r="B231" s="38"/>
      <c r="C231" s="181" t="s">
        <v>804</v>
      </c>
      <c r="D231" s="181" t="s">
        <v>221</v>
      </c>
      <c r="E231" s="182" t="s">
        <v>702</v>
      </c>
      <c r="F231" s="183" t="s">
        <v>703</v>
      </c>
      <c r="G231" s="184" t="s">
        <v>224</v>
      </c>
      <c r="H231" s="185">
        <v>2.78</v>
      </c>
      <c r="I231" s="186"/>
      <c r="J231" s="187">
        <f>ROUND(I231*H231,2)</f>
        <v>0</v>
      </c>
      <c r="K231" s="183" t="s">
        <v>225</v>
      </c>
      <c r="L231" s="42"/>
      <c r="M231" s="188" t="s">
        <v>19</v>
      </c>
      <c r="N231" s="189" t="s">
        <v>43</v>
      </c>
      <c r="O231" s="67"/>
      <c r="P231" s="190">
        <f>O231*H231</f>
        <v>0</v>
      </c>
      <c r="Q231" s="190">
        <v>1.2E-4</v>
      </c>
      <c r="R231" s="190">
        <f>Q231*H231</f>
        <v>3.3359999999999998E-4</v>
      </c>
      <c r="S231" s="190">
        <v>0</v>
      </c>
      <c r="T231" s="19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2" t="s">
        <v>137</v>
      </c>
      <c r="AT231" s="192" t="s">
        <v>221</v>
      </c>
      <c r="AU231" s="192" t="s">
        <v>81</v>
      </c>
      <c r="AY231" s="20" t="s">
        <v>218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20" t="s">
        <v>79</v>
      </c>
      <c r="BK231" s="193">
        <f>ROUND(I231*H231,2)</f>
        <v>0</v>
      </c>
      <c r="BL231" s="20" t="s">
        <v>137</v>
      </c>
      <c r="BM231" s="192" t="s">
        <v>1298</v>
      </c>
    </row>
    <row r="232" spans="1:65" s="2" customFormat="1" ht="11.25">
      <c r="A232" s="37"/>
      <c r="B232" s="38"/>
      <c r="C232" s="39"/>
      <c r="D232" s="194" t="s">
        <v>228</v>
      </c>
      <c r="E232" s="39"/>
      <c r="F232" s="195" t="s">
        <v>705</v>
      </c>
      <c r="G232" s="39"/>
      <c r="H232" s="39"/>
      <c r="I232" s="196"/>
      <c r="J232" s="39"/>
      <c r="K232" s="39"/>
      <c r="L232" s="42"/>
      <c r="M232" s="246"/>
      <c r="N232" s="247"/>
      <c r="O232" s="248"/>
      <c r="P232" s="248"/>
      <c r="Q232" s="248"/>
      <c r="R232" s="248"/>
      <c r="S232" s="248"/>
      <c r="T232" s="249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20" t="s">
        <v>228</v>
      </c>
      <c r="AU232" s="20" t="s">
        <v>81</v>
      </c>
    </row>
    <row r="233" spans="1:65" s="2" customFormat="1" ht="6.95" customHeight="1">
      <c r="A233" s="37"/>
      <c r="B233" s="50"/>
      <c r="C233" s="51"/>
      <c r="D233" s="51"/>
      <c r="E233" s="51"/>
      <c r="F233" s="51"/>
      <c r="G233" s="51"/>
      <c r="H233" s="51"/>
      <c r="I233" s="51"/>
      <c r="J233" s="51"/>
      <c r="K233" s="51"/>
      <c r="L233" s="42"/>
      <c r="M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</row>
  </sheetData>
  <sheetProtection algorithmName="SHA-512" hashValue="ACMB9B7vROdTIu4JFDWq1YjB4tbyzYNppNyMd6orso4nitU281hz+1yUM9B+THVFqLyJsHo4sh07zKaeASd96g==" saltValue="OPKfV4VUclmMQI1n8d3fLdbyMxkQpoPO1e3Q99AcBDzMRC4+2NxNgvsSimJ2oqc9ZaQ9vldQZLRNIDgUzbWlow==" spinCount="100000" sheet="1" objects="1" scenarios="1" formatColumns="0" formatRows="0" autoFilter="0"/>
  <autoFilter ref="C99:K232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5" r:id="rId19"/>
    <hyperlink ref="F178" r:id="rId20"/>
    <hyperlink ref="F182" r:id="rId21"/>
    <hyperlink ref="F185" r:id="rId22"/>
    <hyperlink ref="F188" r:id="rId23"/>
    <hyperlink ref="F190" r:id="rId24"/>
    <hyperlink ref="F192" r:id="rId25"/>
    <hyperlink ref="F194" r:id="rId26"/>
    <hyperlink ref="F196" r:id="rId27"/>
    <hyperlink ref="F198" r:id="rId28"/>
    <hyperlink ref="F203" r:id="rId29"/>
    <hyperlink ref="F205" r:id="rId30"/>
    <hyperlink ref="F208" r:id="rId31"/>
    <hyperlink ref="F210" r:id="rId32"/>
    <hyperlink ref="F218" r:id="rId33"/>
    <hyperlink ref="F222" r:id="rId34"/>
    <hyperlink ref="F225" r:id="rId35"/>
    <hyperlink ref="F227" r:id="rId36"/>
    <hyperlink ref="F230" r:id="rId37"/>
    <hyperlink ref="F232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125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1299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ROUND((SUM(BE100:BE230)),  2)</f>
        <v>0</v>
      </c>
      <c r="G35" s="37"/>
      <c r="H35" s="37"/>
      <c r="I35" s="127">
        <v>0.21</v>
      </c>
      <c r="J35" s="126">
        <f>ROUND(((SUM(BE100:BE230))*I35),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ROUND((SUM(BF100:BF230)),  2)</f>
        <v>0</v>
      </c>
      <c r="G36" s="37"/>
      <c r="H36" s="37"/>
      <c r="I36" s="127">
        <v>0.12</v>
      </c>
      <c r="J36" s="126">
        <f>ROUND(((SUM(BF100:BF230))*I36),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11 - 2.NP 206,205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J181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J184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J204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11 - 2.NP 206,205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5.1230673600000003</v>
      </c>
      <c r="S100" s="75"/>
      <c r="T100" s="163">
        <f>T101+T151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2.5599595000000002</v>
      </c>
      <c r="S101" s="173"/>
      <c r="T101" s="175">
        <f>T102+T109+T117+T138+T148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1300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1301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1302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1303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1304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1305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1306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1307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20.004000000000001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0.920184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1308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530</v>
      </c>
      <c r="G128" s="200"/>
      <c r="H128" s="204">
        <v>10.92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531</v>
      </c>
      <c r="G129" s="200"/>
      <c r="H129" s="204">
        <v>9.0839999999999996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20.004000000000001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59.588000000000001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4.051984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1309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533</v>
      </c>
      <c r="G133" s="200"/>
      <c r="H133" s="204">
        <v>36.4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534</v>
      </c>
      <c r="G134" s="200"/>
      <c r="H134" s="204">
        <v>30.28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535</v>
      </c>
      <c r="G135" s="200"/>
      <c r="H135" s="204">
        <v>-7.0919999999999996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59.588000000000001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1310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1311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6.8319999999999999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1312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129.80799999999999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1313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543</v>
      </c>
      <c r="G145" s="200"/>
      <c r="H145" s="204">
        <v>129.80799999999999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6.8319999999999999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1314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2.56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1315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P152+P160+P164+P175+P181+P184+P204+P221</f>
        <v>0</v>
      </c>
      <c r="Q151" s="173"/>
      <c r="R151" s="174">
        <f>R152+R160+R164+R175+R181+R184+R204+R221</f>
        <v>2.5631078600000001</v>
      </c>
      <c r="S151" s="173"/>
      <c r="T151" s="175">
        <f>T152+T160+T164+T175+T181+T184+T204+T221</f>
        <v>1.0068135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BK152+BK160+BK164+BK175+BK181+BK184+BK204+BK221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1316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1317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1318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1319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1320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1321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1322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1323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1324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1325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0.1726615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6.0699999999999997E-2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1326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5.0000000000000001E-4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1327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11.55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1.4437500000000001E-2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1328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12.128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9.7023999999999999E-2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1329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597</v>
      </c>
      <c r="G172" s="200"/>
      <c r="H172" s="204">
        <v>12.128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0.17299999999999999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1330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SUM(P176:P180)</f>
        <v>0</v>
      </c>
      <c r="Q175" s="173"/>
      <c r="R175" s="174">
        <f>SUM(R176:R180)</f>
        <v>8.2799999999999999E-2</v>
      </c>
      <c r="S175" s="173"/>
      <c r="T175" s="175">
        <f>SUM(T176:T180)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SUM(BK176:BK180)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1331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6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8.2799999999999999E-2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1332</v>
      </c>
    </row>
    <row r="179" spans="1:65" s="2" customFormat="1" ht="55.5" customHeight="1">
      <c r="A179" s="37"/>
      <c r="B179" s="38"/>
      <c r="C179" s="181" t="s">
        <v>402</v>
      </c>
      <c r="D179" s="181" t="s">
        <v>221</v>
      </c>
      <c r="E179" s="182" t="s">
        <v>611</v>
      </c>
      <c r="F179" s="183" t="s">
        <v>612</v>
      </c>
      <c r="G179" s="184" t="s">
        <v>282</v>
      </c>
      <c r="H179" s="185">
        <v>8.3000000000000004E-2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1333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614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615</v>
      </c>
      <c r="F181" s="179" t="s">
        <v>616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SUM(P182:P183)</f>
        <v>0</v>
      </c>
      <c r="Q181" s="173"/>
      <c r="R181" s="174">
        <f>SUM(R182:R183)</f>
        <v>0</v>
      </c>
      <c r="S181" s="173"/>
      <c r="T181" s="175">
        <f>SUM(T182:T183)</f>
        <v>4.6200000000000005E-2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SUM(BK182:BK183)</f>
        <v>0</v>
      </c>
    </row>
    <row r="182" spans="1:65" s="2" customFormat="1" ht="16.5" customHeight="1">
      <c r="A182" s="37"/>
      <c r="B182" s="38"/>
      <c r="C182" s="181" t="s">
        <v>407</v>
      </c>
      <c r="D182" s="181" t="s">
        <v>221</v>
      </c>
      <c r="E182" s="182" t="s">
        <v>617</v>
      </c>
      <c r="F182" s="183" t="s">
        <v>618</v>
      </c>
      <c r="G182" s="184" t="s">
        <v>224</v>
      </c>
      <c r="H182" s="185">
        <v>11.55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4.0000000000000001E-3</v>
      </c>
      <c r="T182" s="191">
        <f>S182*H182</f>
        <v>4.6200000000000005E-2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1334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620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621</v>
      </c>
      <c r="F184" s="179" t="s">
        <v>622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SUM(P185:P203)</f>
        <v>0</v>
      </c>
      <c r="Q184" s="173"/>
      <c r="R184" s="174">
        <f>SUM(R185:R203)</f>
        <v>0.44906399999999996</v>
      </c>
      <c r="S184" s="173"/>
      <c r="T184" s="175">
        <f>SUM(T185:T203)</f>
        <v>0.96061350000000001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SUM(BK185:BK203)</f>
        <v>0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623</v>
      </c>
      <c r="F185" s="183" t="s">
        <v>624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1335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626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628</v>
      </c>
      <c r="F187" s="183" t="s">
        <v>629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2.9999999999999997E-4</v>
      </c>
      <c r="R187" s="190">
        <f>Q187*H187</f>
        <v>3.4649999999999998E-3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1336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3" customHeight="1">
      <c r="A189" s="37"/>
      <c r="B189" s="38"/>
      <c r="C189" s="181" t="s">
        <v>632</v>
      </c>
      <c r="D189" s="181" t="s">
        <v>221</v>
      </c>
      <c r="E189" s="182" t="s">
        <v>633</v>
      </c>
      <c r="F189" s="183" t="s">
        <v>634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1337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7.9" customHeight="1">
      <c r="A191" s="37"/>
      <c r="B191" s="38"/>
      <c r="C191" s="181" t="s">
        <v>637</v>
      </c>
      <c r="D191" s="181" t="s">
        <v>221</v>
      </c>
      <c r="E191" s="182" t="s">
        <v>638</v>
      </c>
      <c r="F191" s="183" t="s">
        <v>639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7.4999999999999997E-3</v>
      </c>
      <c r="R191" s="190">
        <f>Q191*H191</f>
        <v>8.6625000000000008E-2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1338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643</v>
      </c>
      <c r="F193" s="183" t="s">
        <v>644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8.3169999999999994E-2</v>
      </c>
      <c r="T193" s="191">
        <f>S193*H193</f>
        <v>0.96061350000000001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1339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44.25" customHeight="1">
      <c r="A195" s="37"/>
      <c r="B195" s="38"/>
      <c r="C195" s="181" t="s">
        <v>647</v>
      </c>
      <c r="D195" s="181" t="s">
        <v>221</v>
      </c>
      <c r="E195" s="182" t="s">
        <v>648</v>
      </c>
      <c r="F195" s="183" t="s">
        <v>649</v>
      </c>
      <c r="G195" s="184" t="s">
        <v>224</v>
      </c>
      <c r="H195" s="185">
        <v>11.55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5.3800000000000002E-3</v>
      </c>
      <c r="R195" s="190">
        <f>Q195*H195</f>
        <v>6.2139000000000007E-2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1340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651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3" customFormat="1" ht="11.25">
      <c r="B197" s="199"/>
      <c r="C197" s="200"/>
      <c r="D197" s="201" t="s">
        <v>230</v>
      </c>
      <c r="E197" s="202" t="s">
        <v>19</v>
      </c>
      <c r="F197" s="203" t="s">
        <v>652</v>
      </c>
      <c r="G197" s="200"/>
      <c r="H197" s="204">
        <v>11.55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222" t="s">
        <v>653</v>
      </c>
      <c r="D198" s="222" t="s">
        <v>380</v>
      </c>
      <c r="E198" s="223" t="s">
        <v>654</v>
      </c>
      <c r="F198" s="224" t="s">
        <v>655</v>
      </c>
      <c r="G198" s="225" t="s">
        <v>224</v>
      </c>
      <c r="H198" s="226">
        <v>12.705</v>
      </c>
      <c r="I198" s="227"/>
      <c r="J198" s="228">
        <f>ROUND(I198*H198,2)</f>
        <v>0</v>
      </c>
      <c r="K198" s="224" t="s">
        <v>225</v>
      </c>
      <c r="L198" s="229"/>
      <c r="M198" s="230" t="s">
        <v>19</v>
      </c>
      <c r="N198" s="231" t="s">
        <v>43</v>
      </c>
      <c r="O198" s="67"/>
      <c r="P198" s="190">
        <f>O198*H198</f>
        <v>0</v>
      </c>
      <c r="Q198" s="190">
        <v>2.1999999999999999E-2</v>
      </c>
      <c r="R198" s="190">
        <f>Q198*H198</f>
        <v>0.27950999999999998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383</v>
      </c>
      <c r="AT198" s="192" t="s">
        <v>380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1341</v>
      </c>
    </row>
    <row r="199" spans="1:65" s="13" customFormat="1" ht="11.25">
      <c r="B199" s="199"/>
      <c r="C199" s="200"/>
      <c r="D199" s="201" t="s">
        <v>230</v>
      </c>
      <c r="E199" s="200"/>
      <c r="F199" s="203" t="s">
        <v>657</v>
      </c>
      <c r="G199" s="200"/>
      <c r="H199" s="204">
        <v>12.705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4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181" t="s">
        <v>658</v>
      </c>
      <c r="D200" s="181" t="s">
        <v>221</v>
      </c>
      <c r="E200" s="182" t="s">
        <v>659</v>
      </c>
      <c r="F200" s="183" t="s">
        <v>660</v>
      </c>
      <c r="G200" s="184" t="s">
        <v>224</v>
      </c>
      <c r="H200" s="185">
        <v>11.55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1.5E-3</v>
      </c>
      <c r="R200" s="190">
        <f>Q200*H200</f>
        <v>1.7325E-2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1342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662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2" customFormat="1" ht="55.5" customHeight="1">
      <c r="A202" s="37"/>
      <c r="B202" s="38"/>
      <c r="C202" s="181" t="s">
        <v>663</v>
      </c>
      <c r="D202" s="181" t="s">
        <v>221</v>
      </c>
      <c r="E202" s="182" t="s">
        <v>664</v>
      </c>
      <c r="F202" s="183" t="s">
        <v>665</v>
      </c>
      <c r="G202" s="184" t="s">
        <v>282</v>
      </c>
      <c r="H202" s="185">
        <v>0.44900000000000001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1343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667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12" customFormat="1" ht="22.9" customHeight="1">
      <c r="B204" s="165"/>
      <c r="C204" s="166"/>
      <c r="D204" s="167" t="s">
        <v>71</v>
      </c>
      <c r="E204" s="179" t="s">
        <v>367</v>
      </c>
      <c r="F204" s="179" t="s">
        <v>368</v>
      </c>
      <c r="G204" s="166"/>
      <c r="H204" s="166"/>
      <c r="I204" s="169"/>
      <c r="J204" s="180">
        <f>BK204</f>
        <v>0</v>
      </c>
      <c r="K204" s="166"/>
      <c r="L204" s="171"/>
      <c r="M204" s="172"/>
      <c r="N204" s="173"/>
      <c r="O204" s="173"/>
      <c r="P204" s="174">
        <f>SUM(P205:P220)</f>
        <v>0</v>
      </c>
      <c r="Q204" s="173"/>
      <c r="R204" s="174">
        <f>SUM(R205:R220)</f>
        <v>1.85598796</v>
      </c>
      <c r="S204" s="173"/>
      <c r="T204" s="175">
        <f>SUM(T205:T220)</f>
        <v>0</v>
      </c>
      <c r="AR204" s="176" t="s">
        <v>81</v>
      </c>
      <c r="AT204" s="177" t="s">
        <v>71</v>
      </c>
      <c r="AU204" s="177" t="s">
        <v>79</v>
      </c>
      <c r="AY204" s="176" t="s">
        <v>218</v>
      </c>
      <c r="BK204" s="178">
        <f>SUM(BK205:BK220)</f>
        <v>0</v>
      </c>
    </row>
    <row r="205" spans="1:65" s="2" customFormat="1" ht="24.2" customHeight="1">
      <c r="A205" s="37"/>
      <c r="B205" s="38"/>
      <c r="C205" s="181" t="s">
        <v>668</v>
      </c>
      <c r="D205" s="181" t="s">
        <v>221</v>
      </c>
      <c r="E205" s="182" t="s">
        <v>370</v>
      </c>
      <c r="F205" s="183" t="s">
        <v>371</v>
      </c>
      <c r="G205" s="184" t="s">
        <v>224</v>
      </c>
      <c r="H205" s="185">
        <v>79.59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2.9999999999999997E-4</v>
      </c>
      <c r="R205" s="190">
        <f>Q205*H205</f>
        <v>2.3876999999999999E-2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1344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373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37.9" customHeight="1">
      <c r="A207" s="37"/>
      <c r="B207" s="38"/>
      <c r="C207" s="181" t="s">
        <v>670</v>
      </c>
      <c r="D207" s="181" t="s">
        <v>221</v>
      </c>
      <c r="E207" s="182" t="s">
        <v>375</v>
      </c>
      <c r="F207" s="183" t="s">
        <v>376</v>
      </c>
      <c r="G207" s="184" t="s">
        <v>224</v>
      </c>
      <c r="H207" s="185">
        <v>79.591999999999999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5.3800000000000002E-3</v>
      </c>
      <c r="R207" s="190">
        <f>Q207*H207</f>
        <v>0.42820496000000002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1345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378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672</v>
      </c>
      <c r="G209" s="200"/>
      <c r="H209" s="204">
        <v>47.32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673</v>
      </c>
      <c r="G210" s="200"/>
      <c r="H210" s="204">
        <v>39.363999999999997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535</v>
      </c>
      <c r="G211" s="200"/>
      <c r="H211" s="204">
        <v>-7.0919999999999996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4" customFormat="1" ht="11.25">
      <c r="B212" s="211"/>
      <c r="C212" s="212"/>
      <c r="D212" s="201" t="s">
        <v>230</v>
      </c>
      <c r="E212" s="213" t="s">
        <v>19</v>
      </c>
      <c r="F212" s="214" t="s">
        <v>246</v>
      </c>
      <c r="G212" s="212"/>
      <c r="H212" s="215">
        <v>79.591999999999999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230</v>
      </c>
      <c r="AU212" s="221" t="s">
        <v>81</v>
      </c>
      <c r="AV212" s="14" t="s">
        <v>226</v>
      </c>
      <c r="AW212" s="14" t="s">
        <v>33</v>
      </c>
      <c r="AX212" s="14" t="s">
        <v>79</v>
      </c>
      <c r="AY212" s="221" t="s">
        <v>218</v>
      </c>
    </row>
    <row r="213" spans="1:65" s="2" customFormat="1" ht="24.2" customHeight="1">
      <c r="A213" s="37"/>
      <c r="B213" s="38"/>
      <c r="C213" s="222" t="s">
        <v>674</v>
      </c>
      <c r="D213" s="222" t="s">
        <v>380</v>
      </c>
      <c r="E213" s="223" t="s">
        <v>381</v>
      </c>
      <c r="F213" s="224" t="s">
        <v>382</v>
      </c>
      <c r="G213" s="225" t="s">
        <v>224</v>
      </c>
      <c r="H213" s="226">
        <v>87.551000000000002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1.6E-2</v>
      </c>
      <c r="R213" s="190">
        <f>Q213*H213</f>
        <v>1.4008160000000001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1346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676</v>
      </c>
      <c r="G214" s="200"/>
      <c r="H214" s="204">
        <v>87.551000000000002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387</v>
      </c>
      <c r="F215" s="183" t="s">
        <v>388</v>
      </c>
      <c r="G215" s="184" t="s">
        <v>234</v>
      </c>
      <c r="H215" s="185">
        <v>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2.0000000000000001E-4</v>
      </c>
      <c r="R215" s="190">
        <f>Q215*H215</f>
        <v>1.2000000000000001E-3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1347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390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16.5" customHeight="1">
      <c r="A217" s="37"/>
      <c r="B217" s="38"/>
      <c r="C217" s="222" t="s">
        <v>679</v>
      </c>
      <c r="D217" s="222" t="s">
        <v>380</v>
      </c>
      <c r="E217" s="223" t="s">
        <v>391</v>
      </c>
      <c r="F217" s="224" t="s">
        <v>392</v>
      </c>
      <c r="G217" s="225" t="s">
        <v>234</v>
      </c>
      <c r="H217" s="226">
        <v>6.3</v>
      </c>
      <c r="I217" s="227"/>
      <c r="J217" s="228">
        <f>ROUND(I217*H217,2)</f>
        <v>0</v>
      </c>
      <c r="K217" s="224" t="s">
        <v>225</v>
      </c>
      <c r="L217" s="229"/>
      <c r="M217" s="230" t="s">
        <v>19</v>
      </c>
      <c r="N217" s="231" t="s">
        <v>43</v>
      </c>
      <c r="O217" s="67"/>
      <c r="P217" s="190">
        <f>O217*H217</f>
        <v>0</v>
      </c>
      <c r="Q217" s="190">
        <v>2.9999999999999997E-4</v>
      </c>
      <c r="R217" s="190">
        <f>Q217*H217</f>
        <v>1.8899999999999998E-3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383</v>
      </c>
      <c r="AT217" s="192" t="s">
        <v>380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1348</v>
      </c>
    </row>
    <row r="218" spans="1:65" s="13" customFormat="1" ht="11.25">
      <c r="B218" s="199"/>
      <c r="C218" s="200"/>
      <c r="D218" s="201" t="s">
        <v>230</v>
      </c>
      <c r="E218" s="200"/>
      <c r="F218" s="203" t="s">
        <v>465</v>
      </c>
      <c r="G218" s="200"/>
      <c r="H218" s="204">
        <v>6.3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4</v>
      </c>
      <c r="AX218" s="13" t="s">
        <v>79</v>
      </c>
      <c r="AY218" s="210" t="s">
        <v>218</v>
      </c>
    </row>
    <row r="219" spans="1:65" s="2" customFormat="1" ht="55.5" customHeight="1">
      <c r="A219" s="37"/>
      <c r="B219" s="38"/>
      <c r="C219" s="181" t="s">
        <v>681</v>
      </c>
      <c r="D219" s="181" t="s">
        <v>221</v>
      </c>
      <c r="E219" s="182" t="s">
        <v>396</v>
      </c>
      <c r="F219" s="183" t="s">
        <v>397</v>
      </c>
      <c r="G219" s="184" t="s">
        <v>282</v>
      </c>
      <c r="H219" s="185">
        <v>1.8560000000000001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1349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399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12" customFormat="1" ht="22.9" customHeight="1">
      <c r="B221" s="165"/>
      <c r="C221" s="166"/>
      <c r="D221" s="167" t="s">
        <v>71</v>
      </c>
      <c r="E221" s="179" t="s">
        <v>683</v>
      </c>
      <c r="F221" s="179" t="s">
        <v>684</v>
      </c>
      <c r="G221" s="166"/>
      <c r="H221" s="166"/>
      <c r="I221" s="169"/>
      <c r="J221" s="180">
        <f>BK221</f>
        <v>0</v>
      </c>
      <c r="K221" s="166"/>
      <c r="L221" s="171"/>
      <c r="M221" s="172"/>
      <c r="N221" s="173"/>
      <c r="O221" s="173"/>
      <c r="P221" s="174">
        <f>SUM(P222:P230)</f>
        <v>0</v>
      </c>
      <c r="Q221" s="173"/>
      <c r="R221" s="174">
        <f>SUM(R222:R230)</f>
        <v>2.5944000000000002E-3</v>
      </c>
      <c r="S221" s="173"/>
      <c r="T221" s="175">
        <f>SUM(T222:T230)</f>
        <v>0</v>
      </c>
      <c r="AR221" s="176" t="s">
        <v>81</v>
      </c>
      <c r="AT221" s="177" t="s">
        <v>71</v>
      </c>
      <c r="AU221" s="177" t="s">
        <v>79</v>
      </c>
      <c r="AY221" s="176" t="s">
        <v>218</v>
      </c>
      <c r="BK221" s="178">
        <f>SUM(BK222:BK230)</f>
        <v>0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686</v>
      </c>
      <c r="F222" s="183" t="s">
        <v>687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6.0000000000000002E-5</v>
      </c>
      <c r="R222" s="190">
        <f>Q222*H222</f>
        <v>3.3119999999999997E-4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1350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689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691</v>
      </c>
      <c r="F224" s="183" t="s">
        <v>692</v>
      </c>
      <c r="G224" s="184" t="s">
        <v>224</v>
      </c>
      <c r="H224" s="185">
        <v>5.52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1.7000000000000001E-4</v>
      </c>
      <c r="R224" s="190">
        <f>Q224*H224</f>
        <v>9.3840000000000004E-4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1351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694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3" customFormat="1" ht="11.25">
      <c r="B226" s="199"/>
      <c r="C226" s="200"/>
      <c r="D226" s="201" t="s">
        <v>230</v>
      </c>
      <c r="E226" s="202" t="s">
        <v>19</v>
      </c>
      <c r="F226" s="203" t="s">
        <v>695</v>
      </c>
      <c r="G226" s="200"/>
      <c r="H226" s="204">
        <v>5.52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33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697</v>
      </c>
      <c r="F227" s="183" t="s">
        <v>698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1352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700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702</v>
      </c>
      <c r="F229" s="183" t="s">
        <v>703</v>
      </c>
      <c r="G229" s="184" t="s">
        <v>224</v>
      </c>
      <c r="H229" s="185">
        <v>5.52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6.6239999999999995E-4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1353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705</v>
      </c>
      <c r="G230" s="39"/>
      <c r="H230" s="39"/>
      <c r="I230" s="196"/>
      <c r="J230" s="39"/>
      <c r="K230" s="39"/>
      <c r="L230" s="42"/>
      <c r="M230" s="246"/>
      <c r="N230" s="247"/>
      <c r="O230" s="248"/>
      <c r="P230" s="248"/>
      <c r="Q230" s="248"/>
      <c r="R230" s="248"/>
      <c r="S230" s="248"/>
      <c r="T230" s="249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6.95" customHeight="1">
      <c r="A231" s="37"/>
      <c r="B231" s="50"/>
      <c r="C231" s="51"/>
      <c r="D231" s="51"/>
      <c r="E231" s="51"/>
      <c r="F231" s="51"/>
      <c r="G231" s="51"/>
      <c r="H231" s="51"/>
      <c r="I231" s="51"/>
      <c r="J231" s="51"/>
      <c r="K231" s="51"/>
      <c r="L231" s="42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algorithmName="SHA-512" hashValue="bnW5oZbmUyLx9GOQzRtH1Klk6L3Krg7Uu2RLVYdh/rNPb8r3+QhDcU9wa0XDRQ02vUKs3yVrKphtpsUSz1ekpg==" saltValue="/c++SSZmpDuHNySgDFhDTvDqRjlyo/25ScsWyywLdzOlVk/kHYYY2/pix0ByinNtlHVFXOkxr8uXfJC4dDoTRQ==" spinCount="100000" sheet="1" objects="1" scenarios="1" formatColumns="0" formatRows="0" autoFilter="0"/>
  <autoFilter ref="C99:K23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8" r:id="rId24"/>
    <hyperlink ref="F190" r:id="rId25"/>
    <hyperlink ref="F192" r:id="rId26"/>
    <hyperlink ref="F194" r:id="rId27"/>
    <hyperlink ref="F196" r:id="rId28"/>
    <hyperlink ref="F201" r:id="rId29"/>
    <hyperlink ref="F203" r:id="rId30"/>
    <hyperlink ref="F206" r:id="rId31"/>
    <hyperlink ref="F208" r:id="rId32"/>
    <hyperlink ref="F216" r:id="rId33"/>
    <hyperlink ref="F220" r:id="rId34"/>
    <hyperlink ref="F223" r:id="rId35"/>
    <hyperlink ref="F225" r:id="rId36"/>
    <hyperlink ref="F228" r:id="rId37"/>
    <hyperlink ref="F230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127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1354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ROUND((SUM(BE100:BE232)),  2)</f>
        <v>0</v>
      </c>
      <c r="G35" s="37"/>
      <c r="H35" s="37"/>
      <c r="I35" s="127">
        <v>0.21</v>
      </c>
      <c r="J35" s="126">
        <f>ROUND(((SUM(BE100:BE232))*I35),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ROUND((SUM(BF100:BF232)),  2)</f>
        <v>0</v>
      </c>
      <c r="G36" s="37"/>
      <c r="H36" s="37"/>
      <c r="I36" s="127">
        <v>0.12</v>
      </c>
      <c r="J36" s="126">
        <f>ROUND(((SUM(BF100:BF232))*I36),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ROUND((SUM(BG100:BG232)),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ROUND((SUM(BH100:BH232)),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ROUND((SUM(BI100:BI232)),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12 - 2.NP 231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J183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J186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J206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J223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12 - 2.NP 231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2.3745824999999998</v>
      </c>
      <c r="S100" s="75"/>
      <c r="T100" s="163">
        <f>T101+T151</f>
        <v>3.0177275000000003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1.3561879999999999</v>
      </c>
      <c r="S101" s="173"/>
      <c r="T101" s="175">
        <f>T102+T109+T117+T138+T148</f>
        <v>2.5862360000000004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1355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1356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1.1199479999999999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1357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30.495000000000001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0.64039500000000005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1358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0.15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0.34515299999999999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1359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4.0000000000000002E-4</v>
      </c>
      <c r="S117" s="173"/>
      <c r="T117" s="175">
        <f>SUM(T118:T137)</f>
        <v>2.5862360000000004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10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4.0000000000000002E-4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1360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1361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0.15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0.33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1362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1241</v>
      </c>
      <c r="G125" s="200"/>
      <c r="H125" s="204">
        <v>0.15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7.992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0.36763200000000001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1363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1364</v>
      </c>
      <c r="G128" s="200"/>
      <c r="H128" s="204">
        <v>4.2720000000000002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1365</v>
      </c>
      <c r="G129" s="200"/>
      <c r="H129" s="204">
        <v>3.72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7.9920000000000009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22.503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1.5302040000000001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1366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1367</v>
      </c>
      <c r="G133" s="200"/>
      <c r="H133" s="204">
        <v>14.24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1368</v>
      </c>
      <c r="G134" s="200"/>
      <c r="H134" s="204">
        <v>12.4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1369</v>
      </c>
      <c r="G135" s="200"/>
      <c r="H135" s="204">
        <v>-4.1369999999999996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22.503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1370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3.0179999999999998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1371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3.0179999999999998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1372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57.341999999999999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1373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1374</v>
      </c>
      <c r="G145" s="200"/>
      <c r="H145" s="204">
        <v>57.341999999999999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3.0179999999999998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1375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1.3560000000000001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1376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P152+P160+P164+P175+P183+P186+P206+P223</f>
        <v>0</v>
      </c>
      <c r="Q151" s="173"/>
      <c r="R151" s="174">
        <f>R152+R160+R164+R175+R183+R186+R206+R223</f>
        <v>1.0183945000000001</v>
      </c>
      <c r="S151" s="173"/>
      <c r="T151" s="175">
        <f>T152+T160+T164+T175+T183+T186+T206+T223</f>
        <v>0.43149149999999997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BK152+BK160+BK164+BK175+BK183+BK186+BK206+BK223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1377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1378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1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1379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560</v>
      </c>
      <c r="F156" s="183" t="s">
        <v>561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1380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563</v>
      </c>
      <c r="F157" s="183" t="s">
        <v>564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1381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566</v>
      </c>
      <c r="F158" s="183" t="s">
        <v>567</v>
      </c>
      <c r="G158" s="184" t="s">
        <v>249</v>
      </c>
      <c r="H158" s="185">
        <v>1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1382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1053</v>
      </c>
      <c r="F159" s="183" t="s">
        <v>739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1383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1384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1385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1386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7.2251499999999996E-2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2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2.4279999999999999E-2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1387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2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2.0000000000000001E-4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1388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4.95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6.1875000000000003E-3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1389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5.1980000000000004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4.1584000000000003E-2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1390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1391</v>
      </c>
      <c r="G172" s="200"/>
      <c r="H172" s="204">
        <v>5.1980000000000004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7.1999999999999995E-2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1392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SUM(P176:P182)</f>
        <v>0</v>
      </c>
      <c r="Q175" s="173"/>
      <c r="R175" s="174">
        <f>SUM(R176:R182)</f>
        <v>4.1399999999999999E-2</v>
      </c>
      <c r="S175" s="173"/>
      <c r="T175" s="175">
        <f>SUM(T176:T182)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SUM(BK176:BK182)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1.5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1393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1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1.38E-2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1394</v>
      </c>
    </row>
    <row r="179" spans="1:65" s="2" customFormat="1" ht="24.2" customHeight="1">
      <c r="A179" s="37"/>
      <c r="B179" s="38"/>
      <c r="C179" s="222" t="s">
        <v>402</v>
      </c>
      <c r="D179" s="222" t="s">
        <v>380</v>
      </c>
      <c r="E179" s="223" t="s">
        <v>756</v>
      </c>
      <c r="F179" s="224" t="s">
        <v>757</v>
      </c>
      <c r="G179" s="225" t="s">
        <v>249</v>
      </c>
      <c r="H179" s="226">
        <v>1</v>
      </c>
      <c r="I179" s="227"/>
      <c r="J179" s="228">
        <f>ROUND(I179*H179,2)</f>
        <v>0</v>
      </c>
      <c r="K179" s="224" t="s">
        <v>19</v>
      </c>
      <c r="L179" s="229"/>
      <c r="M179" s="230" t="s">
        <v>19</v>
      </c>
      <c r="N179" s="231" t="s">
        <v>43</v>
      </c>
      <c r="O179" s="67"/>
      <c r="P179" s="190">
        <f>O179*H179</f>
        <v>0</v>
      </c>
      <c r="Q179" s="190">
        <v>1.38E-2</v>
      </c>
      <c r="R179" s="190">
        <f>Q179*H179</f>
        <v>1.38E-2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383</v>
      </c>
      <c r="AT179" s="192" t="s">
        <v>380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1395</v>
      </c>
    </row>
    <row r="180" spans="1:65" s="2" customFormat="1" ht="24.2" customHeight="1">
      <c r="A180" s="37"/>
      <c r="B180" s="38"/>
      <c r="C180" s="222" t="s">
        <v>407</v>
      </c>
      <c r="D180" s="222" t="s">
        <v>380</v>
      </c>
      <c r="E180" s="223" t="s">
        <v>1396</v>
      </c>
      <c r="F180" s="224" t="s">
        <v>1397</v>
      </c>
      <c r="G180" s="225" t="s">
        <v>249</v>
      </c>
      <c r="H180" s="226">
        <v>1</v>
      </c>
      <c r="I180" s="227"/>
      <c r="J180" s="228">
        <f>ROUND(I180*H180,2)</f>
        <v>0</v>
      </c>
      <c r="K180" s="224" t="s">
        <v>19</v>
      </c>
      <c r="L180" s="229"/>
      <c r="M180" s="230" t="s">
        <v>19</v>
      </c>
      <c r="N180" s="231" t="s">
        <v>43</v>
      </c>
      <c r="O180" s="67"/>
      <c r="P180" s="190">
        <f>O180*H180</f>
        <v>0</v>
      </c>
      <c r="Q180" s="190">
        <v>1.38E-2</v>
      </c>
      <c r="R180" s="190">
        <f>Q180*H180</f>
        <v>1.38E-2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383</v>
      </c>
      <c r="AT180" s="192" t="s">
        <v>380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1398</v>
      </c>
    </row>
    <row r="181" spans="1:65" s="2" customFormat="1" ht="55.5" customHeight="1">
      <c r="A181" s="37"/>
      <c r="B181" s="38"/>
      <c r="C181" s="181" t="s">
        <v>414</v>
      </c>
      <c r="D181" s="181" t="s">
        <v>221</v>
      </c>
      <c r="E181" s="182" t="s">
        <v>611</v>
      </c>
      <c r="F181" s="183" t="s">
        <v>612</v>
      </c>
      <c r="G181" s="184" t="s">
        <v>282</v>
      </c>
      <c r="H181" s="185">
        <v>4.1000000000000002E-2</v>
      </c>
      <c r="I181" s="186"/>
      <c r="J181" s="187">
        <f>ROUND(I181*H181,2)</f>
        <v>0</v>
      </c>
      <c r="K181" s="183" t="s">
        <v>225</v>
      </c>
      <c r="L181" s="42"/>
      <c r="M181" s="188" t="s">
        <v>19</v>
      </c>
      <c r="N181" s="189" t="s">
        <v>43</v>
      </c>
      <c r="O181" s="67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137</v>
      </c>
      <c r="AT181" s="192" t="s">
        <v>221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1399</v>
      </c>
    </row>
    <row r="182" spans="1:65" s="2" customFormat="1" ht="11.25">
      <c r="A182" s="37"/>
      <c r="B182" s="38"/>
      <c r="C182" s="39"/>
      <c r="D182" s="194" t="s">
        <v>228</v>
      </c>
      <c r="E182" s="39"/>
      <c r="F182" s="195" t="s">
        <v>614</v>
      </c>
      <c r="G182" s="39"/>
      <c r="H182" s="39"/>
      <c r="I182" s="196"/>
      <c r="J182" s="39"/>
      <c r="K182" s="39"/>
      <c r="L182" s="42"/>
      <c r="M182" s="197"/>
      <c r="N182" s="198"/>
      <c r="O182" s="67"/>
      <c r="P182" s="67"/>
      <c r="Q182" s="67"/>
      <c r="R182" s="67"/>
      <c r="S182" s="67"/>
      <c r="T182" s="68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20" t="s">
        <v>228</v>
      </c>
      <c r="AU182" s="20" t="s">
        <v>81</v>
      </c>
    </row>
    <row r="183" spans="1:65" s="12" customFormat="1" ht="22.9" customHeight="1">
      <c r="B183" s="165"/>
      <c r="C183" s="166"/>
      <c r="D183" s="167" t="s">
        <v>71</v>
      </c>
      <c r="E183" s="179" t="s">
        <v>615</v>
      </c>
      <c r="F183" s="179" t="s">
        <v>616</v>
      </c>
      <c r="G183" s="166"/>
      <c r="H183" s="166"/>
      <c r="I183" s="169"/>
      <c r="J183" s="180">
        <f>BK183</f>
        <v>0</v>
      </c>
      <c r="K183" s="166"/>
      <c r="L183" s="171"/>
      <c r="M183" s="172"/>
      <c r="N183" s="173"/>
      <c r="O183" s="173"/>
      <c r="P183" s="174">
        <f>SUM(P184:P185)</f>
        <v>0</v>
      </c>
      <c r="Q183" s="173"/>
      <c r="R183" s="174">
        <f>SUM(R184:R185)</f>
        <v>0</v>
      </c>
      <c r="S183" s="173"/>
      <c r="T183" s="175">
        <f>SUM(T184:T185)</f>
        <v>1.9800000000000002E-2</v>
      </c>
      <c r="AR183" s="176" t="s">
        <v>81</v>
      </c>
      <c r="AT183" s="177" t="s">
        <v>71</v>
      </c>
      <c r="AU183" s="177" t="s">
        <v>79</v>
      </c>
      <c r="AY183" s="176" t="s">
        <v>218</v>
      </c>
      <c r="BK183" s="178">
        <f>SUM(BK184:BK185)</f>
        <v>0</v>
      </c>
    </row>
    <row r="184" spans="1:65" s="2" customFormat="1" ht="16.5" customHeight="1">
      <c r="A184" s="37"/>
      <c r="B184" s="38"/>
      <c r="C184" s="181" t="s">
        <v>627</v>
      </c>
      <c r="D184" s="181" t="s">
        <v>221</v>
      </c>
      <c r="E184" s="182" t="s">
        <v>617</v>
      </c>
      <c r="F184" s="183" t="s">
        <v>618</v>
      </c>
      <c r="G184" s="184" t="s">
        <v>224</v>
      </c>
      <c r="H184" s="185">
        <v>4.95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0</v>
      </c>
      <c r="R184" s="190">
        <f>Q184*H184</f>
        <v>0</v>
      </c>
      <c r="S184" s="190">
        <v>4.0000000000000001E-3</v>
      </c>
      <c r="T184" s="191">
        <f>S184*H184</f>
        <v>1.9800000000000002E-2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1400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620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12" customFormat="1" ht="22.9" customHeight="1">
      <c r="B186" s="165"/>
      <c r="C186" s="166"/>
      <c r="D186" s="167" t="s">
        <v>71</v>
      </c>
      <c r="E186" s="179" t="s">
        <v>621</v>
      </c>
      <c r="F186" s="179" t="s">
        <v>622</v>
      </c>
      <c r="G186" s="166"/>
      <c r="H186" s="166"/>
      <c r="I186" s="169"/>
      <c r="J186" s="180">
        <f>BK186</f>
        <v>0</v>
      </c>
      <c r="K186" s="166"/>
      <c r="L186" s="171"/>
      <c r="M186" s="172"/>
      <c r="N186" s="173"/>
      <c r="O186" s="173"/>
      <c r="P186" s="174">
        <f>SUM(P187:P205)</f>
        <v>0</v>
      </c>
      <c r="Q186" s="173"/>
      <c r="R186" s="174">
        <f>SUM(R187:R205)</f>
        <v>0.19245599999999999</v>
      </c>
      <c r="S186" s="173"/>
      <c r="T186" s="175">
        <f>SUM(T187:T205)</f>
        <v>0.41169149999999999</v>
      </c>
      <c r="AR186" s="176" t="s">
        <v>81</v>
      </c>
      <c r="AT186" s="177" t="s">
        <v>71</v>
      </c>
      <c r="AU186" s="177" t="s">
        <v>79</v>
      </c>
      <c r="AY186" s="176" t="s">
        <v>218</v>
      </c>
      <c r="BK186" s="178">
        <f>SUM(BK187:BK205)</f>
        <v>0</v>
      </c>
    </row>
    <row r="187" spans="1:65" s="2" customFormat="1" ht="24.2" customHeight="1">
      <c r="A187" s="37"/>
      <c r="B187" s="38"/>
      <c r="C187" s="181" t="s">
        <v>632</v>
      </c>
      <c r="D187" s="181" t="s">
        <v>221</v>
      </c>
      <c r="E187" s="182" t="s">
        <v>623</v>
      </c>
      <c r="F187" s="183" t="s">
        <v>624</v>
      </c>
      <c r="G187" s="184" t="s">
        <v>224</v>
      </c>
      <c r="H187" s="185">
        <v>4.95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1401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626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24.2" customHeight="1">
      <c r="A189" s="37"/>
      <c r="B189" s="38"/>
      <c r="C189" s="181" t="s">
        <v>637</v>
      </c>
      <c r="D189" s="181" t="s">
        <v>221</v>
      </c>
      <c r="E189" s="182" t="s">
        <v>628</v>
      </c>
      <c r="F189" s="183" t="s">
        <v>629</v>
      </c>
      <c r="G189" s="184" t="s">
        <v>224</v>
      </c>
      <c r="H189" s="185">
        <v>4.95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2.9999999999999997E-4</v>
      </c>
      <c r="R189" s="190">
        <f>Q189*H189</f>
        <v>1.485E-3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1402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631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3" customHeight="1">
      <c r="A191" s="37"/>
      <c r="B191" s="38"/>
      <c r="C191" s="181" t="s">
        <v>642</v>
      </c>
      <c r="D191" s="181" t="s">
        <v>221</v>
      </c>
      <c r="E191" s="182" t="s">
        <v>633</v>
      </c>
      <c r="F191" s="183" t="s">
        <v>634</v>
      </c>
      <c r="G191" s="184" t="s">
        <v>224</v>
      </c>
      <c r="H191" s="185">
        <v>4.95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1403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636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37.9" customHeight="1">
      <c r="A193" s="37"/>
      <c r="B193" s="38"/>
      <c r="C193" s="181" t="s">
        <v>647</v>
      </c>
      <c r="D193" s="181" t="s">
        <v>221</v>
      </c>
      <c r="E193" s="182" t="s">
        <v>638</v>
      </c>
      <c r="F193" s="183" t="s">
        <v>639</v>
      </c>
      <c r="G193" s="184" t="s">
        <v>224</v>
      </c>
      <c r="H193" s="185">
        <v>4.95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7.4999999999999997E-3</v>
      </c>
      <c r="R193" s="190">
        <f>Q193*H193</f>
        <v>3.7124999999999998E-2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1404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641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24.2" customHeight="1">
      <c r="A195" s="37"/>
      <c r="B195" s="38"/>
      <c r="C195" s="181" t="s">
        <v>653</v>
      </c>
      <c r="D195" s="181" t="s">
        <v>221</v>
      </c>
      <c r="E195" s="182" t="s">
        <v>643</v>
      </c>
      <c r="F195" s="183" t="s">
        <v>644</v>
      </c>
      <c r="G195" s="184" t="s">
        <v>224</v>
      </c>
      <c r="H195" s="185">
        <v>4.95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0</v>
      </c>
      <c r="R195" s="190">
        <f>Q195*H195</f>
        <v>0</v>
      </c>
      <c r="S195" s="190">
        <v>8.3169999999999994E-2</v>
      </c>
      <c r="T195" s="191">
        <f>S195*H195</f>
        <v>0.41169149999999999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1405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646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44.25" customHeight="1">
      <c r="A197" s="37"/>
      <c r="B197" s="38"/>
      <c r="C197" s="181" t="s">
        <v>658</v>
      </c>
      <c r="D197" s="181" t="s">
        <v>221</v>
      </c>
      <c r="E197" s="182" t="s">
        <v>648</v>
      </c>
      <c r="F197" s="183" t="s">
        <v>649</v>
      </c>
      <c r="G197" s="184" t="s">
        <v>224</v>
      </c>
      <c r="H197" s="185">
        <v>4.95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5.3800000000000002E-3</v>
      </c>
      <c r="R197" s="190">
        <f>Q197*H197</f>
        <v>2.6631000000000002E-2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1406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651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13" customFormat="1" ht="11.25">
      <c r="B199" s="199"/>
      <c r="C199" s="200"/>
      <c r="D199" s="201" t="s">
        <v>230</v>
      </c>
      <c r="E199" s="202" t="s">
        <v>19</v>
      </c>
      <c r="F199" s="203" t="s">
        <v>1407</v>
      </c>
      <c r="G199" s="200"/>
      <c r="H199" s="204">
        <v>4.95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33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222" t="s">
        <v>663</v>
      </c>
      <c r="D200" s="222" t="s">
        <v>380</v>
      </c>
      <c r="E200" s="223" t="s">
        <v>654</v>
      </c>
      <c r="F200" s="224" t="s">
        <v>655</v>
      </c>
      <c r="G200" s="225" t="s">
        <v>224</v>
      </c>
      <c r="H200" s="226">
        <v>5.4450000000000003</v>
      </c>
      <c r="I200" s="227"/>
      <c r="J200" s="228">
        <f>ROUND(I200*H200,2)</f>
        <v>0</v>
      </c>
      <c r="K200" s="224" t="s">
        <v>225</v>
      </c>
      <c r="L200" s="229"/>
      <c r="M200" s="230" t="s">
        <v>19</v>
      </c>
      <c r="N200" s="231" t="s">
        <v>43</v>
      </c>
      <c r="O200" s="67"/>
      <c r="P200" s="190">
        <f>O200*H200</f>
        <v>0</v>
      </c>
      <c r="Q200" s="190">
        <v>2.1999999999999999E-2</v>
      </c>
      <c r="R200" s="190">
        <f>Q200*H200</f>
        <v>0.11978999999999999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383</v>
      </c>
      <c r="AT200" s="192" t="s">
        <v>380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1408</v>
      </c>
    </row>
    <row r="201" spans="1:65" s="13" customFormat="1" ht="11.25">
      <c r="B201" s="199"/>
      <c r="C201" s="200"/>
      <c r="D201" s="201" t="s">
        <v>230</v>
      </c>
      <c r="E201" s="200"/>
      <c r="F201" s="203" t="s">
        <v>1409</v>
      </c>
      <c r="G201" s="200"/>
      <c r="H201" s="204">
        <v>5.4450000000000003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230</v>
      </c>
      <c r="AU201" s="210" t="s">
        <v>81</v>
      </c>
      <c r="AV201" s="13" t="s">
        <v>81</v>
      </c>
      <c r="AW201" s="13" t="s">
        <v>4</v>
      </c>
      <c r="AX201" s="13" t="s">
        <v>79</v>
      </c>
      <c r="AY201" s="210" t="s">
        <v>218</v>
      </c>
    </row>
    <row r="202" spans="1:65" s="2" customFormat="1" ht="24.2" customHeight="1">
      <c r="A202" s="37"/>
      <c r="B202" s="38"/>
      <c r="C202" s="181" t="s">
        <v>668</v>
      </c>
      <c r="D202" s="181" t="s">
        <v>221</v>
      </c>
      <c r="E202" s="182" t="s">
        <v>659</v>
      </c>
      <c r="F202" s="183" t="s">
        <v>660</v>
      </c>
      <c r="G202" s="184" t="s">
        <v>224</v>
      </c>
      <c r="H202" s="185">
        <v>4.95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1.5E-3</v>
      </c>
      <c r="R202" s="190">
        <f>Q202*H202</f>
        <v>7.4250000000000002E-3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1410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662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2" customFormat="1" ht="55.5" customHeight="1">
      <c r="A204" s="37"/>
      <c r="B204" s="38"/>
      <c r="C204" s="181" t="s">
        <v>670</v>
      </c>
      <c r="D204" s="181" t="s">
        <v>221</v>
      </c>
      <c r="E204" s="182" t="s">
        <v>664</v>
      </c>
      <c r="F204" s="183" t="s">
        <v>665</v>
      </c>
      <c r="G204" s="184" t="s">
        <v>282</v>
      </c>
      <c r="H204" s="185">
        <v>0.192</v>
      </c>
      <c r="I204" s="186"/>
      <c r="J204" s="187">
        <f>ROUND(I204*H204,2)</f>
        <v>0</v>
      </c>
      <c r="K204" s="183" t="s">
        <v>225</v>
      </c>
      <c r="L204" s="42"/>
      <c r="M204" s="188" t="s">
        <v>19</v>
      </c>
      <c r="N204" s="189" t="s">
        <v>43</v>
      </c>
      <c r="O204" s="67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137</v>
      </c>
      <c r="AT204" s="192" t="s">
        <v>221</v>
      </c>
      <c r="AU204" s="192" t="s">
        <v>81</v>
      </c>
      <c r="AY204" s="20" t="s">
        <v>218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0" t="s">
        <v>79</v>
      </c>
      <c r="BK204" s="193">
        <f>ROUND(I204*H204,2)</f>
        <v>0</v>
      </c>
      <c r="BL204" s="20" t="s">
        <v>137</v>
      </c>
      <c r="BM204" s="192" t="s">
        <v>1411</v>
      </c>
    </row>
    <row r="205" spans="1:65" s="2" customFormat="1" ht="11.25">
      <c r="A205" s="37"/>
      <c r="B205" s="38"/>
      <c r="C205" s="39"/>
      <c r="D205" s="194" t="s">
        <v>228</v>
      </c>
      <c r="E205" s="39"/>
      <c r="F205" s="195" t="s">
        <v>667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228</v>
      </c>
      <c r="AU205" s="20" t="s">
        <v>81</v>
      </c>
    </row>
    <row r="206" spans="1:65" s="12" customFormat="1" ht="22.9" customHeight="1">
      <c r="B206" s="165"/>
      <c r="C206" s="166"/>
      <c r="D206" s="167" t="s">
        <v>71</v>
      </c>
      <c r="E206" s="179" t="s">
        <v>367</v>
      </c>
      <c r="F206" s="179" t="s">
        <v>368</v>
      </c>
      <c r="G206" s="166"/>
      <c r="H206" s="166"/>
      <c r="I206" s="169"/>
      <c r="J206" s="180">
        <f>BK206</f>
        <v>0</v>
      </c>
      <c r="K206" s="166"/>
      <c r="L206" s="171"/>
      <c r="M206" s="172"/>
      <c r="N206" s="173"/>
      <c r="O206" s="173"/>
      <c r="P206" s="174">
        <f>SUM(P207:P222)</f>
        <v>0</v>
      </c>
      <c r="Q206" s="173"/>
      <c r="R206" s="174">
        <f>SUM(R207:R222)</f>
        <v>0.71096160000000008</v>
      </c>
      <c r="S206" s="173"/>
      <c r="T206" s="175">
        <f>SUM(T207:T222)</f>
        <v>0</v>
      </c>
      <c r="AR206" s="176" t="s">
        <v>81</v>
      </c>
      <c r="AT206" s="177" t="s">
        <v>71</v>
      </c>
      <c r="AU206" s="177" t="s">
        <v>79</v>
      </c>
      <c r="AY206" s="176" t="s">
        <v>218</v>
      </c>
      <c r="BK206" s="178">
        <f>SUM(BK207:BK222)</f>
        <v>0</v>
      </c>
    </row>
    <row r="207" spans="1:65" s="2" customFormat="1" ht="24.2" customHeight="1">
      <c r="A207" s="37"/>
      <c r="B207" s="38"/>
      <c r="C207" s="181" t="s">
        <v>674</v>
      </c>
      <c r="D207" s="181" t="s">
        <v>221</v>
      </c>
      <c r="E207" s="182" t="s">
        <v>370</v>
      </c>
      <c r="F207" s="183" t="s">
        <v>371</v>
      </c>
      <c r="G207" s="184" t="s">
        <v>224</v>
      </c>
      <c r="H207" s="185">
        <v>30.495000000000001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2.9999999999999997E-4</v>
      </c>
      <c r="R207" s="190">
        <f>Q207*H207</f>
        <v>9.1484999999999986E-3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1412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373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2" customFormat="1" ht="37.9" customHeight="1">
      <c r="A209" s="37"/>
      <c r="B209" s="38"/>
      <c r="C209" s="181" t="s">
        <v>677</v>
      </c>
      <c r="D209" s="181" t="s">
        <v>221</v>
      </c>
      <c r="E209" s="182" t="s">
        <v>375</v>
      </c>
      <c r="F209" s="183" t="s">
        <v>376</v>
      </c>
      <c r="G209" s="184" t="s">
        <v>224</v>
      </c>
      <c r="H209" s="185">
        <v>30.495000000000001</v>
      </c>
      <c r="I209" s="186"/>
      <c r="J209" s="187">
        <f>ROUND(I209*H209,2)</f>
        <v>0</v>
      </c>
      <c r="K209" s="183" t="s">
        <v>225</v>
      </c>
      <c r="L209" s="42"/>
      <c r="M209" s="188" t="s">
        <v>19</v>
      </c>
      <c r="N209" s="189" t="s">
        <v>43</v>
      </c>
      <c r="O209" s="67"/>
      <c r="P209" s="190">
        <f>O209*H209</f>
        <v>0</v>
      </c>
      <c r="Q209" s="190">
        <v>5.3800000000000002E-3</v>
      </c>
      <c r="R209" s="190">
        <f>Q209*H209</f>
        <v>0.16406310000000002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137</v>
      </c>
      <c r="AT209" s="192" t="s">
        <v>221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1413</v>
      </c>
    </row>
    <row r="210" spans="1:65" s="2" customFormat="1" ht="11.25">
      <c r="A210" s="37"/>
      <c r="B210" s="38"/>
      <c r="C210" s="39"/>
      <c r="D210" s="194" t="s">
        <v>228</v>
      </c>
      <c r="E210" s="39"/>
      <c r="F210" s="195" t="s">
        <v>378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228</v>
      </c>
      <c r="AU210" s="20" t="s">
        <v>81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1414</v>
      </c>
      <c r="G211" s="200"/>
      <c r="H211" s="204">
        <v>18.512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3" customFormat="1" ht="11.25">
      <c r="B212" s="199"/>
      <c r="C212" s="200"/>
      <c r="D212" s="201" t="s">
        <v>230</v>
      </c>
      <c r="E212" s="202" t="s">
        <v>19</v>
      </c>
      <c r="F212" s="203" t="s">
        <v>1415</v>
      </c>
      <c r="G212" s="200"/>
      <c r="H212" s="204">
        <v>16.12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230</v>
      </c>
      <c r="AU212" s="210" t="s">
        <v>81</v>
      </c>
      <c r="AV212" s="13" t="s">
        <v>81</v>
      </c>
      <c r="AW212" s="13" t="s">
        <v>33</v>
      </c>
      <c r="AX212" s="13" t="s">
        <v>72</v>
      </c>
      <c r="AY212" s="210" t="s">
        <v>218</v>
      </c>
    </row>
    <row r="213" spans="1:65" s="13" customFormat="1" ht="11.25">
      <c r="B213" s="199"/>
      <c r="C213" s="200"/>
      <c r="D213" s="201" t="s">
        <v>230</v>
      </c>
      <c r="E213" s="202" t="s">
        <v>19</v>
      </c>
      <c r="F213" s="203" t="s">
        <v>1369</v>
      </c>
      <c r="G213" s="200"/>
      <c r="H213" s="204">
        <v>-4.1369999999999996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230</v>
      </c>
      <c r="AU213" s="210" t="s">
        <v>81</v>
      </c>
      <c r="AV213" s="13" t="s">
        <v>81</v>
      </c>
      <c r="AW213" s="13" t="s">
        <v>33</v>
      </c>
      <c r="AX213" s="13" t="s">
        <v>72</v>
      </c>
      <c r="AY213" s="210" t="s">
        <v>218</v>
      </c>
    </row>
    <row r="214" spans="1:65" s="14" customFormat="1" ht="11.25">
      <c r="B214" s="211"/>
      <c r="C214" s="212"/>
      <c r="D214" s="201" t="s">
        <v>230</v>
      </c>
      <c r="E214" s="213" t="s">
        <v>19</v>
      </c>
      <c r="F214" s="214" t="s">
        <v>246</v>
      </c>
      <c r="G214" s="212"/>
      <c r="H214" s="215">
        <v>30.495000000000005</v>
      </c>
      <c r="I214" s="216"/>
      <c r="J214" s="212"/>
      <c r="K214" s="212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230</v>
      </c>
      <c r="AU214" s="221" t="s">
        <v>81</v>
      </c>
      <c r="AV214" s="14" t="s">
        <v>226</v>
      </c>
      <c r="AW214" s="14" t="s">
        <v>33</v>
      </c>
      <c r="AX214" s="14" t="s">
        <v>79</v>
      </c>
      <c r="AY214" s="221" t="s">
        <v>218</v>
      </c>
    </row>
    <row r="215" spans="1:65" s="2" customFormat="1" ht="24.2" customHeight="1">
      <c r="A215" s="37"/>
      <c r="B215" s="38"/>
      <c r="C215" s="222" t="s">
        <v>679</v>
      </c>
      <c r="D215" s="222" t="s">
        <v>380</v>
      </c>
      <c r="E215" s="223" t="s">
        <v>381</v>
      </c>
      <c r="F215" s="224" t="s">
        <v>382</v>
      </c>
      <c r="G215" s="225" t="s">
        <v>224</v>
      </c>
      <c r="H215" s="226">
        <v>33.545000000000002</v>
      </c>
      <c r="I215" s="227"/>
      <c r="J215" s="228">
        <f>ROUND(I215*H215,2)</f>
        <v>0</v>
      </c>
      <c r="K215" s="224" t="s">
        <v>225</v>
      </c>
      <c r="L215" s="229"/>
      <c r="M215" s="230" t="s">
        <v>19</v>
      </c>
      <c r="N215" s="231" t="s">
        <v>43</v>
      </c>
      <c r="O215" s="67"/>
      <c r="P215" s="190">
        <f>O215*H215</f>
        <v>0</v>
      </c>
      <c r="Q215" s="190">
        <v>1.6E-2</v>
      </c>
      <c r="R215" s="190">
        <f>Q215*H215</f>
        <v>0.53672000000000009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383</v>
      </c>
      <c r="AT215" s="192" t="s">
        <v>380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1416</v>
      </c>
    </row>
    <row r="216" spans="1:65" s="13" customFormat="1" ht="11.25">
      <c r="B216" s="199"/>
      <c r="C216" s="200"/>
      <c r="D216" s="201" t="s">
        <v>230</v>
      </c>
      <c r="E216" s="200"/>
      <c r="F216" s="203" t="s">
        <v>1417</v>
      </c>
      <c r="G216" s="200"/>
      <c r="H216" s="204">
        <v>33.545000000000002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4</v>
      </c>
      <c r="AX216" s="13" t="s">
        <v>79</v>
      </c>
      <c r="AY216" s="210" t="s">
        <v>218</v>
      </c>
    </row>
    <row r="217" spans="1:65" s="2" customFormat="1" ht="33" customHeight="1">
      <c r="A217" s="37"/>
      <c r="B217" s="38"/>
      <c r="C217" s="181" t="s">
        <v>681</v>
      </c>
      <c r="D217" s="181" t="s">
        <v>221</v>
      </c>
      <c r="E217" s="182" t="s">
        <v>387</v>
      </c>
      <c r="F217" s="183" t="s">
        <v>388</v>
      </c>
      <c r="G217" s="184" t="s">
        <v>234</v>
      </c>
      <c r="H217" s="185">
        <v>2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2.0000000000000001E-4</v>
      </c>
      <c r="R217" s="190">
        <f>Q217*H217</f>
        <v>4.0000000000000002E-4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1418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390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2" customFormat="1" ht="16.5" customHeight="1">
      <c r="A219" s="37"/>
      <c r="B219" s="38"/>
      <c r="C219" s="222" t="s">
        <v>685</v>
      </c>
      <c r="D219" s="222" t="s">
        <v>380</v>
      </c>
      <c r="E219" s="223" t="s">
        <v>391</v>
      </c>
      <c r="F219" s="224" t="s">
        <v>392</v>
      </c>
      <c r="G219" s="225" t="s">
        <v>234</v>
      </c>
      <c r="H219" s="226">
        <v>2.1</v>
      </c>
      <c r="I219" s="227"/>
      <c r="J219" s="228">
        <f>ROUND(I219*H219,2)</f>
        <v>0</v>
      </c>
      <c r="K219" s="224" t="s">
        <v>225</v>
      </c>
      <c r="L219" s="229"/>
      <c r="M219" s="230" t="s">
        <v>19</v>
      </c>
      <c r="N219" s="231" t="s">
        <v>43</v>
      </c>
      <c r="O219" s="67"/>
      <c r="P219" s="190">
        <f>O219*H219</f>
        <v>0</v>
      </c>
      <c r="Q219" s="190">
        <v>2.9999999999999997E-4</v>
      </c>
      <c r="R219" s="190">
        <f>Q219*H219</f>
        <v>6.2999999999999992E-4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383</v>
      </c>
      <c r="AT219" s="192" t="s">
        <v>380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1419</v>
      </c>
    </row>
    <row r="220" spans="1:65" s="13" customFormat="1" ht="11.25">
      <c r="B220" s="199"/>
      <c r="C220" s="200"/>
      <c r="D220" s="201" t="s">
        <v>230</v>
      </c>
      <c r="E220" s="200"/>
      <c r="F220" s="203" t="s">
        <v>1292</v>
      </c>
      <c r="G220" s="200"/>
      <c r="H220" s="204">
        <v>2.1</v>
      </c>
      <c r="I220" s="205"/>
      <c r="J220" s="200"/>
      <c r="K220" s="200"/>
      <c r="L220" s="206"/>
      <c r="M220" s="207"/>
      <c r="N220" s="208"/>
      <c r="O220" s="208"/>
      <c r="P220" s="208"/>
      <c r="Q220" s="208"/>
      <c r="R220" s="208"/>
      <c r="S220" s="208"/>
      <c r="T220" s="209"/>
      <c r="AT220" s="210" t="s">
        <v>230</v>
      </c>
      <c r="AU220" s="210" t="s">
        <v>81</v>
      </c>
      <c r="AV220" s="13" t="s">
        <v>81</v>
      </c>
      <c r="AW220" s="13" t="s">
        <v>4</v>
      </c>
      <c r="AX220" s="13" t="s">
        <v>79</v>
      </c>
      <c r="AY220" s="210" t="s">
        <v>218</v>
      </c>
    </row>
    <row r="221" spans="1:65" s="2" customFormat="1" ht="55.5" customHeight="1">
      <c r="A221" s="37"/>
      <c r="B221" s="38"/>
      <c r="C221" s="181" t="s">
        <v>690</v>
      </c>
      <c r="D221" s="181" t="s">
        <v>221</v>
      </c>
      <c r="E221" s="182" t="s">
        <v>396</v>
      </c>
      <c r="F221" s="183" t="s">
        <v>397</v>
      </c>
      <c r="G221" s="184" t="s">
        <v>282</v>
      </c>
      <c r="H221" s="185">
        <v>0.71099999999999997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1420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399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12" customFormat="1" ht="22.9" customHeight="1">
      <c r="B223" s="165"/>
      <c r="C223" s="166"/>
      <c r="D223" s="167" t="s">
        <v>71</v>
      </c>
      <c r="E223" s="179" t="s">
        <v>683</v>
      </c>
      <c r="F223" s="179" t="s">
        <v>684</v>
      </c>
      <c r="G223" s="166"/>
      <c r="H223" s="166"/>
      <c r="I223" s="169"/>
      <c r="J223" s="180">
        <f>BK223</f>
        <v>0</v>
      </c>
      <c r="K223" s="166"/>
      <c r="L223" s="171"/>
      <c r="M223" s="172"/>
      <c r="N223" s="173"/>
      <c r="O223" s="173"/>
      <c r="P223" s="174">
        <f>SUM(P224:P232)</f>
        <v>0</v>
      </c>
      <c r="Q223" s="173"/>
      <c r="R223" s="174">
        <f>SUM(R224:R232)</f>
        <v>1.3254E-3</v>
      </c>
      <c r="S223" s="173"/>
      <c r="T223" s="175">
        <f>SUM(T224:T232)</f>
        <v>0</v>
      </c>
      <c r="AR223" s="176" t="s">
        <v>81</v>
      </c>
      <c r="AT223" s="177" t="s">
        <v>71</v>
      </c>
      <c r="AU223" s="177" t="s">
        <v>79</v>
      </c>
      <c r="AY223" s="176" t="s">
        <v>218</v>
      </c>
      <c r="BK223" s="178">
        <f>SUM(BK224:BK232)</f>
        <v>0</v>
      </c>
    </row>
    <row r="224" spans="1:65" s="2" customFormat="1" ht="24.2" customHeight="1">
      <c r="A224" s="37"/>
      <c r="B224" s="38"/>
      <c r="C224" s="181" t="s">
        <v>696</v>
      </c>
      <c r="D224" s="181" t="s">
        <v>221</v>
      </c>
      <c r="E224" s="182" t="s">
        <v>686</v>
      </c>
      <c r="F224" s="183" t="s">
        <v>687</v>
      </c>
      <c r="G224" s="184" t="s">
        <v>224</v>
      </c>
      <c r="H224" s="185">
        <v>2.82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6.0000000000000002E-5</v>
      </c>
      <c r="R224" s="190">
        <f>Q224*H224</f>
        <v>1.6919999999999999E-4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1421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689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2" customFormat="1" ht="24.2" customHeight="1">
      <c r="A226" s="37"/>
      <c r="B226" s="38"/>
      <c r="C226" s="181" t="s">
        <v>701</v>
      </c>
      <c r="D226" s="181" t="s">
        <v>221</v>
      </c>
      <c r="E226" s="182" t="s">
        <v>691</v>
      </c>
      <c r="F226" s="183" t="s">
        <v>692</v>
      </c>
      <c r="G226" s="184" t="s">
        <v>224</v>
      </c>
      <c r="H226" s="185">
        <v>2.82</v>
      </c>
      <c r="I226" s="186"/>
      <c r="J226" s="187">
        <f>ROUND(I226*H226,2)</f>
        <v>0</v>
      </c>
      <c r="K226" s="183" t="s">
        <v>225</v>
      </c>
      <c r="L226" s="42"/>
      <c r="M226" s="188" t="s">
        <v>19</v>
      </c>
      <c r="N226" s="189" t="s">
        <v>43</v>
      </c>
      <c r="O226" s="67"/>
      <c r="P226" s="190">
        <f>O226*H226</f>
        <v>0</v>
      </c>
      <c r="Q226" s="190">
        <v>1.7000000000000001E-4</v>
      </c>
      <c r="R226" s="190">
        <f>Q226*H226</f>
        <v>4.794E-4</v>
      </c>
      <c r="S226" s="190">
        <v>0</v>
      </c>
      <c r="T226" s="19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137</v>
      </c>
      <c r="AT226" s="192" t="s">
        <v>221</v>
      </c>
      <c r="AU226" s="192" t="s">
        <v>81</v>
      </c>
      <c r="AY226" s="20" t="s">
        <v>218</v>
      </c>
      <c r="BE226" s="193">
        <f>IF(N226="základní",J226,0)</f>
        <v>0</v>
      </c>
      <c r="BF226" s="193">
        <f>IF(N226="snížená",J226,0)</f>
        <v>0</v>
      </c>
      <c r="BG226" s="193">
        <f>IF(N226="zákl. přenesená",J226,0)</f>
        <v>0</v>
      </c>
      <c r="BH226" s="193">
        <f>IF(N226="sníž. přenesená",J226,0)</f>
        <v>0</v>
      </c>
      <c r="BI226" s="193">
        <f>IF(N226="nulová",J226,0)</f>
        <v>0</v>
      </c>
      <c r="BJ226" s="20" t="s">
        <v>79</v>
      </c>
      <c r="BK226" s="193">
        <f>ROUND(I226*H226,2)</f>
        <v>0</v>
      </c>
      <c r="BL226" s="20" t="s">
        <v>137</v>
      </c>
      <c r="BM226" s="192" t="s">
        <v>1422</v>
      </c>
    </row>
    <row r="227" spans="1:65" s="2" customFormat="1" ht="11.25">
      <c r="A227" s="37"/>
      <c r="B227" s="38"/>
      <c r="C227" s="39"/>
      <c r="D227" s="194" t="s">
        <v>228</v>
      </c>
      <c r="E227" s="39"/>
      <c r="F227" s="195" t="s">
        <v>694</v>
      </c>
      <c r="G227" s="39"/>
      <c r="H227" s="39"/>
      <c r="I227" s="196"/>
      <c r="J227" s="39"/>
      <c r="K227" s="39"/>
      <c r="L227" s="42"/>
      <c r="M227" s="197"/>
      <c r="N227" s="198"/>
      <c r="O227" s="67"/>
      <c r="P227" s="67"/>
      <c r="Q227" s="67"/>
      <c r="R227" s="67"/>
      <c r="S227" s="67"/>
      <c r="T227" s="68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20" t="s">
        <v>228</v>
      </c>
      <c r="AU227" s="20" t="s">
        <v>81</v>
      </c>
    </row>
    <row r="228" spans="1:65" s="13" customFormat="1" ht="11.25">
      <c r="B228" s="199"/>
      <c r="C228" s="200"/>
      <c r="D228" s="201" t="s">
        <v>230</v>
      </c>
      <c r="E228" s="202" t="s">
        <v>19</v>
      </c>
      <c r="F228" s="203" t="s">
        <v>1423</v>
      </c>
      <c r="G228" s="200"/>
      <c r="H228" s="204">
        <v>2.82</v>
      </c>
      <c r="I228" s="205"/>
      <c r="J228" s="200"/>
      <c r="K228" s="200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230</v>
      </c>
      <c r="AU228" s="210" t="s">
        <v>81</v>
      </c>
      <c r="AV228" s="13" t="s">
        <v>81</v>
      </c>
      <c r="AW228" s="13" t="s">
        <v>33</v>
      </c>
      <c r="AX228" s="13" t="s">
        <v>79</v>
      </c>
      <c r="AY228" s="210" t="s">
        <v>218</v>
      </c>
    </row>
    <row r="229" spans="1:65" s="2" customFormat="1" ht="24.2" customHeight="1">
      <c r="A229" s="37"/>
      <c r="B229" s="38"/>
      <c r="C229" s="181" t="s">
        <v>804</v>
      </c>
      <c r="D229" s="181" t="s">
        <v>221</v>
      </c>
      <c r="E229" s="182" t="s">
        <v>697</v>
      </c>
      <c r="F229" s="183" t="s">
        <v>698</v>
      </c>
      <c r="G229" s="184" t="s">
        <v>224</v>
      </c>
      <c r="H229" s="185">
        <v>2.82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3.3839999999999999E-4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1424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700</v>
      </c>
      <c r="G230" s="39"/>
      <c r="H230" s="39"/>
      <c r="I230" s="196"/>
      <c r="J230" s="39"/>
      <c r="K230" s="39"/>
      <c r="L230" s="42"/>
      <c r="M230" s="197"/>
      <c r="N230" s="198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24.2" customHeight="1">
      <c r="A231" s="37"/>
      <c r="B231" s="38"/>
      <c r="C231" s="181" t="s">
        <v>810</v>
      </c>
      <c r="D231" s="181" t="s">
        <v>221</v>
      </c>
      <c r="E231" s="182" t="s">
        <v>702</v>
      </c>
      <c r="F231" s="183" t="s">
        <v>703</v>
      </c>
      <c r="G231" s="184" t="s">
        <v>224</v>
      </c>
      <c r="H231" s="185">
        <v>2.82</v>
      </c>
      <c r="I231" s="186"/>
      <c r="J231" s="187">
        <f>ROUND(I231*H231,2)</f>
        <v>0</v>
      </c>
      <c r="K231" s="183" t="s">
        <v>225</v>
      </c>
      <c r="L231" s="42"/>
      <c r="M231" s="188" t="s">
        <v>19</v>
      </c>
      <c r="N231" s="189" t="s">
        <v>43</v>
      </c>
      <c r="O231" s="67"/>
      <c r="P231" s="190">
        <f>O231*H231</f>
        <v>0</v>
      </c>
      <c r="Q231" s="190">
        <v>1.2E-4</v>
      </c>
      <c r="R231" s="190">
        <f>Q231*H231</f>
        <v>3.3839999999999999E-4</v>
      </c>
      <c r="S231" s="190">
        <v>0</v>
      </c>
      <c r="T231" s="19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2" t="s">
        <v>137</v>
      </c>
      <c r="AT231" s="192" t="s">
        <v>221</v>
      </c>
      <c r="AU231" s="192" t="s">
        <v>81</v>
      </c>
      <c r="AY231" s="20" t="s">
        <v>218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20" t="s">
        <v>79</v>
      </c>
      <c r="BK231" s="193">
        <f>ROUND(I231*H231,2)</f>
        <v>0</v>
      </c>
      <c r="BL231" s="20" t="s">
        <v>137</v>
      </c>
      <c r="BM231" s="192" t="s">
        <v>1425</v>
      </c>
    </row>
    <row r="232" spans="1:65" s="2" customFormat="1" ht="11.25">
      <c r="A232" s="37"/>
      <c r="B232" s="38"/>
      <c r="C232" s="39"/>
      <c r="D232" s="194" t="s">
        <v>228</v>
      </c>
      <c r="E232" s="39"/>
      <c r="F232" s="195" t="s">
        <v>705</v>
      </c>
      <c r="G232" s="39"/>
      <c r="H232" s="39"/>
      <c r="I232" s="196"/>
      <c r="J232" s="39"/>
      <c r="K232" s="39"/>
      <c r="L232" s="42"/>
      <c r="M232" s="246"/>
      <c r="N232" s="247"/>
      <c r="O232" s="248"/>
      <c r="P232" s="248"/>
      <c r="Q232" s="248"/>
      <c r="R232" s="248"/>
      <c r="S232" s="248"/>
      <c r="T232" s="249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20" t="s">
        <v>228</v>
      </c>
      <c r="AU232" s="20" t="s">
        <v>81</v>
      </c>
    </row>
    <row r="233" spans="1:65" s="2" customFormat="1" ht="6.95" customHeight="1">
      <c r="A233" s="37"/>
      <c r="B233" s="50"/>
      <c r="C233" s="51"/>
      <c r="D233" s="51"/>
      <c r="E233" s="51"/>
      <c r="F233" s="51"/>
      <c r="G233" s="51"/>
      <c r="H233" s="51"/>
      <c r="I233" s="51"/>
      <c r="J233" s="51"/>
      <c r="K233" s="51"/>
      <c r="L233" s="42"/>
      <c r="M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</row>
  </sheetData>
  <sheetProtection algorithmName="SHA-512" hashValue="AqykQniGY3mBcmUOZNsNMkHb+G6wz74IeRBngExVKCko4ga2+KPjlPUmnb/MGdHkmu6Q6/bEBRLz3eoOiGW3Pw==" saltValue="guesEKkBJqW9CBuectDKwrGtevOhj2uGpNYIy1tpaeSzMLrdJZQxXYGax3+S4kSL4owJQcwzSXwSrwjRSC9reg==" spinCount="100000" sheet="1" objects="1" scenarios="1" formatColumns="0" formatRows="0" autoFilter="0"/>
  <autoFilter ref="C99:K232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2" r:id="rId21"/>
    <hyperlink ref="F185" r:id="rId22"/>
    <hyperlink ref="F188" r:id="rId23"/>
    <hyperlink ref="F190" r:id="rId24"/>
    <hyperlink ref="F192" r:id="rId25"/>
    <hyperlink ref="F194" r:id="rId26"/>
    <hyperlink ref="F196" r:id="rId27"/>
    <hyperlink ref="F198" r:id="rId28"/>
    <hyperlink ref="F203" r:id="rId29"/>
    <hyperlink ref="F205" r:id="rId30"/>
    <hyperlink ref="F208" r:id="rId31"/>
    <hyperlink ref="F210" r:id="rId32"/>
    <hyperlink ref="F218" r:id="rId33"/>
    <hyperlink ref="F222" r:id="rId34"/>
    <hyperlink ref="F225" r:id="rId35"/>
    <hyperlink ref="F227" r:id="rId36"/>
    <hyperlink ref="F230" r:id="rId37"/>
    <hyperlink ref="F232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130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1426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ROUND((SUM(BE100:BE226)),  2)</f>
        <v>0</v>
      </c>
      <c r="G35" s="37"/>
      <c r="H35" s="37"/>
      <c r="I35" s="127">
        <v>0.21</v>
      </c>
      <c r="J35" s="126">
        <f>ROUND(((SUM(BE100:BE226))*I35),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ROUND((SUM(BF100:BF226)),  2)</f>
        <v>0</v>
      </c>
      <c r="G36" s="37"/>
      <c r="H36" s="37"/>
      <c r="I36" s="127">
        <v>0.12</v>
      </c>
      <c r="J36" s="126">
        <f>ROUND(((SUM(BF100:BF226))*I36),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ROUND((SUM(BG100:BG226)),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ROUND((SUM(BH100:BH226)),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ROUND((SUM(BI100:BI226)),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13 - 2.NP 232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J135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J145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J148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J149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J156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J160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J171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J178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J181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J201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J217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13 - 2.NP 232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P101+P148</f>
        <v>0</v>
      </c>
      <c r="Q100" s="75"/>
      <c r="R100" s="162">
        <f>R101+R148</f>
        <v>1.81321712</v>
      </c>
      <c r="S100" s="75"/>
      <c r="T100" s="163">
        <f>T101+T148</f>
        <v>2.2977877000000002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BK101+BK148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P102+P109+P117+P135+P145</f>
        <v>0</v>
      </c>
      <c r="Q101" s="173"/>
      <c r="R101" s="174">
        <f>R102+R109+R117+R135+R145</f>
        <v>1.0461955000000001</v>
      </c>
      <c r="S101" s="173"/>
      <c r="T101" s="175">
        <f>T102+T109+T117+T135+T145</f>
        <v>2.0179720000000003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BK102+BK109+BK117+BK135+BK145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1427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1428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0.81011549999999999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1429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23.959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0.503139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1430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7.4999999999999997E-2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0.17257649999999999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1431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SUM(P118:P134)</f>
        <v>0</v>
      </c>
      <c r="Q117" s="173"/>
      <c r="R117" s="174">
        <f>SUM(R118:R134)</f>
        <v>2.4000000000000003E-4</v>
      </c>
      <c r="S117" s="173"/>
      <c r="T117" s="175">
        <f>SUM(T118:T134)</f>
        <v>2.0179720000000003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SUM(BK118:BK134)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6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2.4000000000000003E-4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1432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1433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7.4999999999999997E-2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0.16500000000000001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1434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970</v>
      </c>
      <c r="G125" s="200"/>
      <c r="H125" s="204">
        <v>7.4999999999999997E-2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6.12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0.28151999999999999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1435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1436</v>
      </c>
      <c r="G128" s="200"/>
      <c r="H128" s="204">
        <v>6.12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79</v>
      </c>
      <c r="AY128" s="210" t="s">
        <v>218</v>
      </c>
    </row>
    <row r="129" spans="1:65" s="2" customFormat="1" ht="37.9" customHeight="1">
      <c r="A129" s="37"/>
      <c r="B129" s="38"/>
      <c r="C129" s="181" t="s">
        <v>120</v>
      </c>
      <c r="D129" s="181" t="s">
        <v>221</v>
      </c>
      <c r="E129" s="182" t="s">
        <v>271</v>
      </c>
      <c r="F129" s="183" t="s">
        <v>272</v>
      </c>
      <c r="G129" s="184" t="s">
        <v>224</v>
      </c>
      <c r="H129" s="185">
        <v>17.838999999999999</v>
      </c>
      <c r="I129" s="186"/>
      <c r="J129" s="187">
        <f>ROUND(I129*H129,2)</f>
        <v>0</v>
      </c>
      <c r="K129" s="183" t="s">
        <v>225</v>
      </c>
      <c r="L129" s="42"/>
      <c r="M129" s="188" t="s">
        <v>19</v>
      </c>
      <c r="N129" s="189" t="s">
        <v>43</v>
      </c>
      <c r="O129" s="67"/>
      <c r="P129" s="190">
        <f>O129*H129</f>
        <v>0</v>
      </c>
      <c r="Q129" s="190">
        <v>0</v>
      </c>
      <c r="R129" s="190">
        <f>Q129*H129</f>
        <v>0</v>
      </c>
      <c r="S129" s="190">
        <v>6.8000000000000005E-2</v>
      </c>
      <c r="T129" s="191">
        <f>S129*H129</f>
        <v>1.213052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226</v>
      </c>
      <c r="AT129" s="192" t="s">
        <v>221</v>
      </c>
      <c r="AU129" s="192" t="s">
        <v>81</v>
      </c>
      <c r="AY129" s="20" t="s">
        <v>218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20" t="s">
        <v>79</v>
      </c>
      <c r="BK129" s="193">
        <f>ROUND(I129*H129,2)</f>
        <v>0</v>
      </c>
      <c r="BL129" s="20" t="s">
        <v>226</v>
      </c>
      <c r="BM129" s="192" t="s">
        <v>1437</v>
      </c>
    </row>
    <row r="130" spans="1:65" s="2" customFormat="1" ht="11.25">
      <c r="A130" s="37"/>
      <c r="B130" s="38"/>
      <c r="C130" s="39"/>
      <c r="D130" s="194" t="s">
        <v>228</v>
      </c>
      <c r="E130" s="39"/>
      <c r="F130" s="195" t="s">
        <v>274</v>
      </c>
      <c r="G130" s="39"/>
      <c r="H130" s="39"/>
      <c r="I130" s="196"/>
      <c r="J130" s="39"/>
      <c r="K130" s="39"/>
      <c r="L130" s="42"/>
      <c r="M130" s="197"/>
      <c r="N130" s="198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20" t="s">
        <v>228</v>
      </c>
      <c r="AU130" s="20" t="s">
        <v>81</v>
      </c>
    </row>
    <row r="131" spans="1:65" s="13" customFormat="1" ht="11.25">
      <c r="B131" s="199"/>
      <c r="C131" s="200"/>
      <c r="D131" s="201" t="s">
        <v>230</v>
      </c>
      <c r="E131" s="202" t="s">
        <v>19</v>
      </c>
      <c r="F131" s="203" t="s">
        <v>1438</v>
      </c>
      <c r="G131" s="200"/>
      <c r="H131" s="204">
        <v>20.399999999999999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65" s="13" customFormat="1" ht="11.25">
      <c r="B132" s="199"/>
      <c r="C132" s="200"/>
      <c r="D132" s="201" t="s">
        <v>230</v>
      </c>
      <c r="E132" s="202" t="s">
        <v>19</v>
      </c>
      <c r="F132" s="203" t="s">
        <v>1439</v>
      </c>
      <c r="G132" s="200"/>
      <c r="H132" s="204">
        <v>-2.5609999999999999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1:65" s="14" customFormat="1" ht="11.25">
      <c r="B133" s="211"/>
      <c r="C133" s="212"/>
      <c r="D133" s="201" t="s">
        <v>230</v>
      </c>
      <c r="E133" s="213" t="s">
        <v>19</v>
      </c>
      <c r="F133" s="214" t="s">
        <v>246</v>
      </c>
      <c r="G133" s="212"/>
      <c r="H133" s="215">
        <v>17.838999999999999</v>
      </c>
      <c r="I133" s="216"/>
      <c r="J133" s="212"/>
      <c r="K133" s="212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230</v>
      </c>
      <c r="AU133" s="221" t="s">
        <v>81</v>
      </c>
      <c r="AV133" s="14" t="s">
        <v>226</v>
      </c>
      <c r="AW133" s="14" t="s">
        <v>33</v>
      </c>
      <c r="AX133" s="14" t="s">
        <v>79</v>
      </c>
      <c r="AY133" s="221" t="s">
        <v>218</v>
      </c>
    </row>
    <row r="134" spans="1:65" s="2" customFormat="1" ht="24.2" customHeight="1">
      <c r="A134" s="37"/>
      <c r="B134" s="38"/>
      <c r="C134" s="181" t="s">
        <v>123</v>
      </c>
      <c r="D134" s="181" t="s">
        <v>221</v>
      </c>
      <c r="E134" s="182" t="s">
        <v>275</v>
      </c>
      <c r="F134" s="183" t="s">
        <v>276</v>
      </c>
      <c r="G134" s="184" t="s">
        <v>249</v>
      </c>
      <c r="H134" s="185">
        <v>1</v>
      </c>
      <c r="I134" s="186"/>
      <c r="J134" s="187">
        <f>ROUND(I134*H134,2)</f>
        <v>0</v>
      </c>
      <c r="K134" s="183" t="s">
        <v>19</v>
      </c>
      <c r="L134" s="42"/>
      <c r="M134" s="188" t="s">
        <v>19</v>
      </c>
      <c r="N134" s="189" t="s">
        <v>43</v>
      </c>
      <c r="O134" s="67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226</v>
      </c>
      <c r="AT134" s="192" t="s">
        <v>221</v>
      </c>
      <c r="AU134" s="192" t="s">
        <v>81</v>
      </c>
      <c r="AY134" s="20" t="s">
        <v>218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0" t="s">
        <v>79</v>
      </c>
      <c r="BK134" s="193">
        <f>ROUND(I134*H134,2)</f>
        <v>0</v>
      </c>
      <c r="BL134" s="20" t="s">
        <v>226</v>
      </c>
      <c r="BM134" s="192" t="s">
        <v>1440</v>
      </c>
    </row>
    <row r="135" spans="1:65" s="12" customFormat="1" ht="22.9" customHeight="1">
      <c r="B135" s="165"/>
      <c r="C135" s="166"/>
      <c r="D135" s="167" t="s">
        <v>71</v>
      </c>
      <c r="E135" s="179" t="s">
        <v>278</v>
      </c>
      <c r="F135" s="179" t="s">
        <v>279</v>
      </c>
      <c r="G135" s="166"/>
      <c r="H135" s="166"/>
      <c r="I135" s="169"/>
      <c r="J135" s="180">
        <f>BK135</f>
        <v>0</v>
      </c>
      <c r="K135" s="166"/>
      <c r="L135" s="171"/>
      <c r="M135" s="172"/>
      <c r="N135" s="173"/>
      <c r="O135" s="173"/>
      <c r="P135" s="174">
        <f>SUM(P136:P144)</f>
        <v>0</v>
      </c>
      <c r="Q135" s="173"/>
      <c r="R135" s="174">
        <f>SUM(R136:R144)</f>
        <v>0</v>
      </c>
      <c r="S135" s="173"/>
      <c r="T135" s="175">
        <f>SUM(T136:T144)</f>
        <v>0</v>
      </c>
      <c r="AR135" s="176" t="s">
        <v>79</v>
      </c>
      <c r="AT135" s="177" t="s">
        <v>71</v>
      </c>
      <c r="AU135" s="177" t="s">
        <v>79</v>
      </c>
      <c r="AY135" s="176" t="s">
        <v>218</v>
      </c>
      <c r="BK135" s="178">
        <f>SUM(BK136:BK144)</f>
        <v>0</v>
      </c>
    </row>
    <row r="136" spans="1:65" s="2" customFormat="1" ht="44.25" customHeight="1">
      <c r="A136" s="37"/>
      <c r="B136" s="38"/>
      <c r="C136" s="181" t="s">
        <v>8</v>
      </c>
      <c r="D136" s="181" t="s">
        <v>221</v>
      </c>
      <c r="E136" s="182" t="s">
        <v>537</v>
      </c>
      <c r="F136" s="183" t="s">
        <v>538</v>
      </c>
      <c r="G136" s="184" t="s">
        <v>282</v>
      </c>
      <c r="H136" s="185">
        <v>2.298</v>
      </c>
      <c r="I136" s="186"/>
      <c r="J136" s="187">
        <f>ROUND(I136*H136,2)</f>
        <v>0</v>
      </c>
      <c r="K136" s="183" t="s">
        <v>225</v>
      </c>
      <c r="L136" s="42"/>
      <c r="M136" s="188" t="s">
        <v>19</v>
      </c>
      <c r="N136" s="189" t="s">
        <v>43</v>
      </c>
      <c r="O136" s="67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226</v>
      </c>
      <c r="AT136" s="192" t="s">
        <v>221</v>
      </c>
      <c r="AU136" s="192" t="s">
        <v>81</v>
      </c>
      <c r="AY136" s="20" t="s">
        <v>218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20" t="s">
        <v>79</v>
      </c>
      <c r="BK136" s="193">
        <f>ROUND(I136*H136,2)</f>
        <v>0</v>
      </c>
      <c r="BL136" s="20" t="s">
        <v>226</v>
      </c>
      <c r="BM136" s="192" t="s">
        <v>1441</v>
      </c>
    </row>
    <row r="137" spans="1:65" s="2" customFormat="1" ht="11.25">
      <c r="A137" s="37"/>
      <c r="B137" s="38"/>
      <c r="C137" s="39"/>
      <c r="D137" s="194" t="s">
        <v>228</v>
      </c>
      <c r="E137" s="39"/>
      <c r="F137" s="195" t="s">
        <v>540</v>
      </c>
      <c r="G137" s="39"/>
      <c r="H137" s="39"/>
      <c r="I137" s="196"/>
      <c r="J137" s="39"/>
      <c r="K137" s="39"/>
      <c r="L137" s="42"/>
      <c r="M137" s="197"/>
      <c r="N137" s="198"/>
      <c r="O137" s="67"/>
      <c r="P137" s="67"/>
      <c r="Q137" s="67"/>
      <c r="R137" s="67"/>
      <c r="S137" s="67"/>
      <c r="T137" s="68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20" t="s">
        <v>228</v>
      </c>
      <c r="AU137" s="20" t="s">
        <v>81</v>
      </c>
    </row>
    <row r="138" spans="1:65" s="2" customFormat="1" ht="33" customHeight="1">
      <c r="A138" s="37"/>
      <c r="B138" s="38"/>
      <c r="C138" s="181" t="s">
        <v>128</v>
      </c>
      <c r="D138" s="181" t="s">
        <v>221</v>
      </c>
      <c r="E138" s="182" t="s">
        <v>285</v>
      </c>
      <c r="F138" s="183" t="s">
        <v>286</v>
      </c>
      <c r="G138" s="184" t="s">
        <v>282</v>
      </c>
      <c r="H138" s="185">
        <v>2.298</v>
      </c>
      <c r="I138" s="186"/>
      <c r="J138" s="187">
        <f>ROUND(I138*H138,2)</f>
        <v>0</v>
      </c>
      <c r="K138" s="183" t="s">
        <v>225</v>
      </c>
      <c r="L138" s="42"/>
      <c r="M138" s="188" t="s">
        <v>19</v>
      </c>
      <c r="N138" s="189" t="s">
        <v>43</v>
      </c>
      <c r="O138" s="67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226</v>
      </c>
      <c r="AT138" s="192" t="s">
        <v>221</v>
      </c>
      <c r="AU138" s="192" t="s">
        <v>81</v>
      </c>
      <c r="AY138" s="20" t="s">
        <v>218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0" t="s">
        <v>79</v>
      </c>
      <c r="BK138" s="193">
        <f>ROUND(I138*H138,2)</f>
        <v>0</v>
      </c>
      <c r="BL138" s="20" t="s">
        <v>226</v>
      </c>
      <c r="BM138" s="192" t="s">
        <v>1442</v>
      </c>
    </row>
    <row r="139" spans="1:65" s="2" customFormat="1" ht="11.25">
      <c r="A139" s="37"/>
      <c r="B139" s="38"/>
      <c r="C139" s="39"/>
      <c r="D139" s="194" t="s">
        <v>228</v>
      </c>
      <c r="E139" s="39"/>
      <c r="F139" s="195" t="s">
        <v>288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228</v>
      </c>
      <c r="AU139" s="20" t="s">
        <v>81</v>
      </c>
    </row>
    <row r="140" spans="1:65" s="2" customFormat="1" ht="44.25" customHeight="1">
      <c r="A140" s="37"/>
      <c r="B140" s="38"/>
      <c r="C140" s="181" t="s">
        <v>131</v>
      </c>
      <c r="D140" s="181" t="s">
        <v>221</v>
      </c>
      <c r="E140" s="182" t="s">
        <v>289</v>
      </c>
      <c r="F140" s="183" t="s">
        <v>290</v>
      </c>
      <c r="G140" s="184" t="s">
        <v>282</v>
      </c>
      <c r="H140" s="185">
        <v>43.661999999999999</v>
      </c>
      <c r="I140" s="186"/>
      <c r="J140" s="187">
        <f>ROUND(I140*H140,2)</f>
        <v>0</v>
      </c>
      <c r="K140" s="183" t="s">
        <v>225</v>
      </c>
      <c r="L140" s="42"/>
      <c r="M140" s="188" t="s">
        <v>19</v>
      </c>
      <c r="N140" s="189" t="s">
        <v>43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226</v>
      </c>
      <c r="AT140" s="192" t="s">
        <v>221</v>
      </c>
      <c r="AU140" s="192" t="s">
        <v>81</v>
      </c>
      <c r="AY140" s="20" t="s">
        <v>218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79</v>
      </c>
      <c r="BK140" s="193">
        <f>ROUND(I140*H140,2)</f>
        <v>0</v>
      </c>
      <c r="BL140" s="20" t="s">
        <v>226</v>
      </c>
      <c r="BM140" s="192" t="s">
        <v>1443</v>
      </c>
    </row>
    <row r="141" spans="1:65" s="2" customFormat="1" ht="11.25">
      <c r="A141" s="37"/>
      <c r="B141" s="38"/>
      <c r="C141" s="39"/>
      <c r="D141" s="194" t="s">
        <v>228</v>
      </c>
      <c r="E141" s="39"/>
      <c r="F141" s="195" t="s">
        <v>292</v>
      </c>
      <c r="G141" s="39"/>
      <c r="H141" s="39"/>
      <c r="I141" s="196"/>
      <c r="J141" s="39"/>
      <c r="K141" s="39"/>
      <c r="L141" s="42"/>
      <c r="M141" s="197"/>
      <c r="N141" s="198"/>
      <c r="O141" s="67"/>
      <c r="P141" s="67"/>
      <c r="Q141" s="67"/>
      <c r="R141" s="67"/>
      <c r="S141" s="67"/>
      <c r="T141" s="68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20" t="s">
        <v>228</v>
      </c>
      <c r="AU141" s="20" t="s">
        <v>81</v>
      </c>
    </row>
    <row r="142" spans="1:65" s="13" customFormat="1" ht="11.25">
      <c r="B142" s="199"/>
      <c r="C142" s="200"/>
      <c r="D142" s="201" t="s">
        <v>230</v>
      </c>
      <c r="E142" s="202" t="s">
        <v>19</v>
      </c>
      <c r="F142" s="203" t="s">
        <v>1444</v>
      </c>
      <c r="G142" s="200"/>
      <c r="H142" s="204">
        <v>43.661999999999999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230</v>
      </c>
      <c r="AU142" s="210" t="s">
        <v>81</v>
      </c>
      <c r="AV142" s="13" t="s">
        <v>81</v>
      </c>
      <c r="AW142" s="13" t="s">
        <v>33</v>
      </c>
      <c r="AX142" s="13" t="s">
        <v>79</v>
      </c>
      <c r="AY142" s="210" t="s">
        <v>218</v>
      </c>
    </row>
    <row r="143" spans="1:65" s="2" customFormat="1" ht="44.25" customHeight="1">
      <c r="A143" s="37"/>
      <c r="B143" s="38"/>
      <c r="C143" s="181" t="s">
        <v>134</v>
      </c>
      <c r="D143" s="181" t="s">
        <v>221</v>
      </c>
      <c r="E143" s="182" t="s">
        <v>294</v>
      </c>
      <c r="F143" s="183" t="s">
        <v>295</v>
      </c>
      <c r="G143" s="184" t="s">
        <v>282</v>
      </c>
      <c r="H143" s="185">
        <v>2.298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1445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297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2" customFormat="1" ht="22.9" customHeight="1">
      <c r="B145" s="165"/>
      <c r="C145" s="166"/>
      <c r="D145" s="167" t="s">
        <v>71</v>
      </c>
      <c r="E145" s="179" t="s">
        <v>298</v>
      </c>
      <c r="F145" s="179" t="s">
        <v>299</v>
      </c>
      <c r="G145" s="166"/>
      <c r="H145" s="166"/>
      <c r="I145" s="169"/>
      <c r="J145" s="180">
        <f>BK145</f>
        <v>0</v>
      </c>
      <c r="K145" s="166"/>
      <c r="L145" s="171"/>
      <c r="M145" s="172"/>
      <c r="N145" s="173"/>
      <c r="O145" s="173"/>
      <c r="P145" s="174">
        <f>SUM(P146:P147)</f>
        <v>0</v>
      </c>
      <c r="Q145" s="173"/>
      <c r="R145" s="174">
        <f>SUM(R146:R147)</f>
        <v>0</v>
      </c>
      <c r="S145" s="173"/>
      <c r="T145" s="175">
        <f>SUM(T146:T147)</f>
        <v>0</v>
      </c>
      <c r="AR145" s="176" t="s">
        <v>79</v>
      </c>
      <c r="AT145" s="177" t="s">
        <v>71</v>
      </c>
      <c r="AU145" s="177" t="s">
        <v>79</v>
      </c>
      <c r="AY145" s="176" t="s">
        <v>218</v>
      </c>
      <c r="BK145" s="178">
        <f>SUM(BK146:BK147)</f>
        <v>0</v>
      </c>
    </row>
    <row r="146" spans="1:65" s="2" customFormat="1" ht="66.75" customHeight="1">
      <c r="A146" s="37"/>
      <c r="B146" s="38"/>
      <c r="C146" s="181" t="s">
        <v>137</v>
      </c>
      <c r="D146" s="181" t="s">
        <v>221</v>
      </c>
      <c r="E146" s="182" t="s">
        <v>300</v>
      </c>
      <c r="F146" s="183" t="s">
        <v>301</v>
      </c>
      <c r="G146" s="184" t="s">
        <v>282</v>
      </c>
      <c r="H146" s="185">
        <v>1.046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1446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303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5.9" customHeight="1">
      <c r="B148" s="165"/>
      <c r="C148" s="166"/>
      <c r="D148" s="167" t="s">
        <v>71</v>
      </c>
      <c r="E148" s="168" t="s">
        <v>304</v>
      </c>
      <c r="F148" s="168" t="s">
        <v>305</v>
      </c>
      <c r="G148" s="166"/>
      <c r="H148" s="166"/>
      <c r="I148" s="169"/>
      <c r="J148" s="170">
        <f>BK148</f>
        <v>0</v>
      </c>
      <c r="K148" s="166"/>
      <c r="L148" s="171"/>
      <c r="M148" s="172"/>
      <c r="N148" s="173"/>
      <c r="O148" s="173"/>
      <c r="P148" s="174">
        <f>P149+P156+P160+P171+P178+P181+P201+P217</f>
        <v>0</v>
      </c>
      <c r="Q148" s="173"/>
      <c r="R148" s="174">
        <f>R149+R156+R160+R171+R178+R181+R201+R217</f>
        <v>0.76702162000000007</v>
      </c>
      <c r="S148" s="173"/>
      <c r="T148" s="175">
        <f>T149+T156+T160+T171+T178+T181+T201+T217</f>
        <v>0.2798157</v>
      </c>
      <c r="AR148" s="176" t="s">
        <v>81</v>
      </c>
      <c r="AT148" s="177" t="s">
        <v>71</v>
      </c>
      <c r="AU148" s="177" t="s">
        <v>72</v>
      </c>
      <c r="AY148" s="176" t="s">
        <v>218</v>
      </c>
      <c r="BK148" s="178">
        <f>BK149+BK156+BK160+BK171+BK178+BK181+BK201+BK217</f>
        <v>0</v>
      </c>
    </row>
    <row r="149" spans="1:65" s="12" customFormat="1" ht="22.9" customHeight="1">
      <c r="B149" s="165"/>
      <c r="C149" s="166"/>
      <c r="D149" s="167" t="s">
        <v>71</v>
      </c>
      <c r="E149" s="179" t="s">
        <v>546</v>
      </c>
      <c r="F149" s="179" t="s">
        <v>547</v>
      </c>
      <c r="G149" s="166"/>
      <c r="H149" s="166"/>
      <c r="I149" s="169"/>
      <c r="J149" s="180">
        <f>BK149</f>
        <v>0</v>
      </c>
      <c r="K149" s="166"/>
      <c r="L149" s="171"/>
      <c r="M149" s="172"/>
      <c r="N149" s="173"/>
      <c r="O149" s="173"/>
      <c r="P149" s="174">
        <f>SUM(P150:P155)</f>
        <v>0</v>
      </c>
      <c r="Q149" s="173"/>
      <c r="R149" s="174">
        <f>SUM(R150:R155)</f>
        <v>0</v>
      </c>
      <c r="S149" s="173"/>
      <c r="T149" s="175">
        <f>SUM(T150:T155)</f>
        <v>0</v>
      </c>
      <c r="AR149" s="176" t="s">
        <v>81</v>
      </c>
      <c r="AT149" s="177" t="s">
        <v>71</v>
      </c>
      <c r="AU149" s="177" t="s">
        <v>79</v>
      </c>
      <c r="AY149" s="176" t="s">
        <v>218</v>
      </c>
      <c r="BK149" s="178">
        <f>SUM(BK150:BK155)</f>
        <v>0</v>
      </c>
    </row>
    <row r="150" spans="1:65" s="2" customFormat="1" ht="16.5" customHeight="1">
      <c r="A150" s="37"/>
      <c r="B150" s="38"/>
      <c r="C150" s="181" t="s">
        <v>140</v>
      </c>
      <c r="D150" s="181" t="s">
        <v>221</v>
      </c>
      <c r="E150" s="182" t="s">
        <v>548</v>
      </c>
      <c r="F150" s="183" t="s">
        <v>549</v>
      </c>
      <c r="G150" s="184" t="s">
        <v>249</v>
      </c>
      <c r="H150" s="185">
        <v>1</v>
      </c>
      <c r="I150" s="186"/>
      <c r="J150" s="187">
        <f t="shared" ref="J150:J155" si="0">ROUND(I150*H150,2)</f>
        <v>0</v>
      </c>
      <c r="K150" s="183" t="s">
        <v>19</v>
      </c>
      <c r="L150" s="42"/>
      <c r="M150" s="188" t="s">
        <v>19</v>
      </c>
      <c r="N150" s="189" t="s">
        <v>43</v>
      </c>
      <c r="O150" s="67"/>
      <c r="P150" s="190">
        <f t="shared" ref="P150:P155" si="1">O150*H150</f>
        <v>0</v>
      </c>
      <c r="Q150" s="190">
        <v>0</v>
      </c>
      <c r="R150" s="190">
        <f t="shared" ref="R150:R155" si="2">Q150*H150</f>
        <v>0</v>
      </c>
      <c r="S150" s="190">
        <v>0</v>
      </c>
      <c r="T150" s="191">
        <f t="shared" ref="T150:T155" si="3"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137</v>
      </c>
      <c r="AT150" s="192" t="s">
        <v>221</v>
      </c>
      <c r="AU150" s="192" t="s">
        <v>81</v>
      </c>
      <c r="AY150" s="20" t="s">
        <v>218</v>
      </c>
      <c r="BE150" s="193">
        <f t="shared" ref="BE150:BE155" si="4">IF(N150="základní",J150,0)</f>
        <v>0</v>
      </c>
      <c r="BF150" s="193">
        <f t="shared" ref="BF150:BF155" si="5">IF(N150="snížená",J150,0)</f>
        <v>0</v>
      </c>
      <c r="BG150" s="193">
        <f t="shared" ref="BG150:BG155" si="6">IF(N150="zákl. přenesená",J150,0)</f>
        <v>0</v>
      </c>
      <c r="BH150" s="193">
        <f t="shared" ref="BH150:BH155" si="7">IF(N150="sníž. přenesená",J150,0)</f>
        <v>0</v>
      </c>
      <c r="BI150" s="193">
        <f t="shared" ref="BI150:BI155" si="8">IF(N150="nulová",J150,0)</f>
        <v>0</v>
      </c>
      <c r="BJ150" s="20" t="s">
        <v>79</v>
      </c>
      <c r="BK150" s="193">
        <f t="shared" ref="BK150:BK155" si="9">ROUND(I150*H150,2)</f>
        <v>0</v>
      </c>
      <c r="BL150" s="20" t="s">
        <v>137</v>
      </c>
      <c r="BM150" s="192" t="s">
        <v>1447</v>
      </c>
    </row>
    <row r="151" spans="1:65" s="2" customFormat="1" ht="16.5" customHeight="1">
      <c r="A151" s="37"/>
      <c r="B151" s="38"/>
      <c r="C151" s="181" t="s">
        <v>143</v>
      </c>
      <c r="D151" s="181" t="s">
        <v>221</v>
      </c>
      <c r="E151" s="182" t="s">
        <v>551</v>
      </c>
      <c r="F151" s="183" t="s">
        <v>552</v>
      </c>
      <c r="G151" s="184" t="s">
        <v>249</v>
      </c>
      <c r="H151" s="185">
        <v>1</v>
      </c>
      <c r="I151" s="186"/>
      <c r="J151" s="187">
        <f t="shared" si="0"/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 t="shared" si="1"/>
        <v>0</v>
      </c>
      <c r="Q151" s="190">
        <v>0</v>
      </c>
      <c r="R151" s="190">
        <f t="shared" si="2"/>
        <v>0</v>
      </c>
      <c r="S151" s="190">
        <v>0</v>
      </c>
      <c r="T151" s="191">
        <f t="shared" si="3"/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 t="shared" si="4"/>
        <v>0</v>
      </c>
      <c r="BF151" s="193">
        <f t="shared" si="5"/>
        <v>0</v>
      </c>
      <c r="BG151" s="193">
        <f t="shared" si="6"/>
        <v>0</v>
      </c>
      <c r="BH151" s="193">
        <f t="shared" si="7"/>
        <v>0</v>
      </c>
      <c r="BI151" s="193">
        <f t="shared" si="8"/>
        <v>0</v>
      </c>
      <c r="BJ151" s="20" t="s">
        <v>79</v>
      </c>
      <c r="BK151" s="193">
        <f t="shared" si="9"/>
        <v>0</v>
      </c>
      <c r="BL151" s="20" t="s">
        <v>137</v>
      </c>
      <c r="BM151" s="192" t="s">
        <v>1448</v>
      </c>
    </row>
    <row r="152" spans="1:65" s="2" customFormat="1" ht="24.2" customHeight="1">
      <c r="A152" s="37"/>
      <c r="B152" s="38"/>
      <c r="C152" s="181" t="s">
        <v>146</v>
      </c>
      <c r="D152" s="181" t="s">
        <v>221</v>
      </c>
      <c r="E152" s="182" t="s">
        <v>554</v>
      </c>
      <c r="F152" s="183" t="s">
        <v>555</v>
      </c>
      <c r="G152" s="184" t="s">
        <v>249</v>
      </c>
      <c r="H152" s="185">
        <v>1</v>
      </c>
      <c r="I152" s="186"/>
      <c r="J152" s="187">
        <f t="shared" si="0"/>
        <v>0</v>
      </c>
      <c r="K152" s="183" t="s">
        <v>19</v>
      </c>
      <c r="L152" s="42"/>
      <c r="M152" s="188" t="s">
        <v>19</v>
      </c>
      <c r="N152" s="189" t="s">
        <v>43</v>
      </c>
      <c r="O152" s="67"/>
      <c r="P152" s="190">
        <f t="shared" si="1"/>
        <v>0</v>
      </c>
      <c r="Q152" s="190">
        <v>0</v>
      </c>
      <c r="R152" s="190">
        <f t="shared" si="2"/>
        <v>0</v>
      </c>
      <c r="S152" s="190">
        <v>0</v>
      </c>
      <c r="T152" s="191">
        <f t="shared" si="3"/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 t="shared" si="4"/>
        <v>0</v>
      </c>
      <c r="BF152" s="193">
        <f t="shared" si="5"/>
        <v>0</v>
      </c>
      <c r="BG152" s="193">
        <f t="shared" si="6"/>
        <v>0</v>
      </c>
      <c r="BH152" s="193">
        <f t="shared" si="7"/>
        <v>0</v>
      </c>
      <c r="BI152" s="193">
        <f t="shared" si="8"/>
        <v>0</v>
      </c>
      <c r="BJ152" s="20" t="s">
        <v>79</v>
      </c>
      <c r="BK152" s="193">
        <f t="shared" si="9"/>
        <v>0</v>
      </c>
      <c r="BL152" s="20" t="s">
        <v>137</v>
      </c>
      <c r="BM152" s="192" t="s">
        <v>1449</v>
      </c>
    </row>
    <row r="153" spans="1:65" s="2" customFormat="1" ht="16.5" customHeight="1">
      <c r="A153" s="37"/>
      <c r="B153" s="38"/>
      <c r="C153" s="181" t="s">
        <v>149</v>
      </c>
      <c r="D153" s="181" t="s">
        <v>221</v>
      </c>
      <c r="E153" s="182" t="s">
        <v>560</v>
      </c>
      <c r="F153" s="183" t="s">
        <v>561</v>
      </c>
      <c r="G153" s="184" t="s">
        <v>249</v>
      </c>
      <c r="H153" s="185">
        <v>2</v>
      </c>
      <c r="I153" s="186"/>
      <c r="J153" s="187">
        <f t="shared" si="0"/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si="1"/>
        <v>0</v>
      </c>
      <c r="Q153" s="190">
        <v>0</v>
      </c>
      <c r="R153" s="190">
        <f t="shared" si="2"/>
        <v>0</v>
      </c>
      <c r="S153" s="190">
        <v>0</v>
      </c>
      <c r="T153" s="191">
        <f t="shared" si="3"/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si="4"/>
        <v>0</v>
      </c>
      <c r="BF153" s="193">
        <f t="shared" si="5"/>
        <v>0</v>
      </c>
      <c r="BG153" s="193">
        <f t="shared" si="6"/>
        <v>0</v>
      </c>
      <c r="BH153" s="193">
        <f t="shared" si="7"/>
        <v>0</v>
      </c>
      <c r="BI153" s="193">
        <f t="shared" si="8"/>
        <v>0</v>
      </c>
      <c r="BJ153" s="20" t="s">
        <v>79</v>
      </c>
      <c r="BK153" s="193">
        <f t="shared" si="9"/>
        <v>0</v>
      </c>
      <c r="BL153" s="20" t="s">
        <v>137</v>
      </c>
      <c r="BM153" s="192" t="s">
        <v>1450</v>
      </c>
    </row>
    <row r="154" spans="1:65" s="2" customFormat="1" ht="16.5" customHeight="1">
      <c r="A154" s="37"/>
      <c r="B154" s="38"/>
      <c r="C154" s="181" t="s">
        <v>7</v>
      </c>
      <c r="D154" s="181" t="s">
        <v>221</v>
      </c>
      <c r="E154" s="182" t="s">
        <v>563</v>
      </c>
      <c r="F154" s="183" t="s">
        <v>564</v>
      </c>
      <c r="G154" s="184" t="s">
        <v>249</v>
      </c>
      <c r="H154" s="185">
        <v>2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1451</v>
      </c>
    </row>
    <row r="155" spans="1:65" s="2" customFormat="1" ht="16.5" customHeight="1">
      <c r="A155" s="37"/>
      <c r="B155" s="38"/>
      <c r="C155" s="181" t="s">
        <v>154</v>
      </c>
      <c r="D155" s="181" t="s">
        <v>221</v>
      </c>
      <c r="E155" s="182" t="s">
        <v>566</v>
      </c>
      <c r="F155" s="183" t="s">
        <v>567</v>
      </c>
      <c r="G155" s="184" t="s">
        <v>249</v>
      </c>
      <c r="H155" s="185">
        <v>1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1452</v>
      </c>
    </row>
    <row r="156" spans="1:65" s="12" customFormat="1" ht="22.9" customHeight="1">
      <c r="B156" s="165"/>
      <c r="C156" s="166"/>
      <c r="D156" s="167" t="s">
        <v>71</v>
      </c>
      <c r="E156" s="179" t="s">
        <v>569</v>
      </c>
      <c r="F156" s="179" t="s">
        <v>570</v>
      </c>
      <c r="G156" s="166"/>
      <c r="H156" s="166"/>
      <c r="I156" s="169"/>
      <c r="J156" s="180">
        <f>BK156</f>
        <v>0</v>
      </c>
      <c r="K156" s="166"/>
      <c r="L156" s="171"/>
      <c r="M156" s="172"/>
      <c r="N156" s="173"/>
      <c r="O156" s="173"/>
      <c r="P156" s="174">
        <f>SUM(P157:P159)</f>
        <v>0</v>
      </c>
      <c r="Q156" s="173"/>
      <c r="R156" s="174">
        <f>SUM(R157:R159)</f>
        <v>0</v>
      </c>
      <c r="S156" s="173"/>
      <c r="T156" s="175">
        <f>SUM(T157:T159)</f>
        <v>0</v>
      </c>
      <c r="AR156" s="176" t="s">
        <v>81</v>
      </c>
      <c r="AT156" s="177" t="s">
        <v>71</v>
      </c>
      <c r="AU156" s="177" t="s">
        <v>79</v>
      </c>
      <c r="AY156" s="176" t="s">
        <v>218</v>
      </c>
      <c r="BK156" s="178">
        <f>SUM(BK157:BK159)</f>
        <v>0</v>
      </c>
    </row>
    <row r="157" spans="1:65" s="2" customFormat="1" ht="16.5" customHeight="1">
      <c r="A157" s="37"/>
      <c r="B157" s="38"/>
      <c r="C157" s="181" t="s">
        <v>157</v>
      </c>
      <c r="D157" s="181" t="s">
        <v>221</v>
      </c>
      <c r="E157" s="182" t="s">
        <v>571</v>
      </c>
      <c r="F157" s="183" t="s">
        <v>572</v>
      </c>
      <c r="G157" s="184" t="s">
        <v>249</v>
      </c>
      <c r="H157" s="185">
        <v>1</v>
      </c>
      <c r="I157" s="186"/>
      <c r="J157" s="187">
        <f>ROUND(I157*H157,2)</f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20" t="s">
        <v>79</v>
      </c>
      <c r="BK157" s="193">
        <f>ROUND(I157*H157,2)</f>
        <v>0</v>
      </c>
      <c r="BL157" s="20" t="s">
        <v>137</v>
      </c>
      <c r="BM157" s="192" t="s">
        <v>1453</v>
      </c>
    </row>
    <row r="158" spans="1:65" s="2" customFormat="1" ht="16.5" customHeight="1">
      <c r="A158" s="37"/>
      <c r="B158" s="38"/>
      <c r="C158" s="181" t="s">
        <v>160</v>
      </c>
      <c r="D158" s="181" t="s">
        <v>221</v>
      </c>
      <c r="E158" s="182" t="s">
        <v>574</v>
      </c>
      <c r="F158" s="183" t="s">
        <v>575</v>
      </c>
      <c r="G158" s="184" t="s">
        <v>249</v>
      </c>
      <c r="H158" s="185">
        <v>6</v>
      </c>
      <c r="I158" s="186"/>
      <c r="J158" s="187">
        <f>ROUND(I158*H158,2)</f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0" t="s">
        <v>79</v>
      </c>
      <c r="BK158" s="193">
        <f>ROUND(I158*H158,2)</f>
        <v>0</v>
      </c>
      <c r="BL158" s="20" t="s">
        <v>137</v>
      </c>
      <c r="BM158" s="192" t="s">
        <v>1454</v>
      </c>
    </row>
    <row r="159" spans="1:65" s="2" customFormat="1" ht="16.5" customHeight="1">
      <c r="A159" s="37"/>
      <c r="B159" s="38"/>
      <c r="C159" s="181" t="s">
        <v>352</v>
      </c>
      <c r="D159" s="181" t="s">
        <v>221</v>
      </c>
      <c r="E159" s="182" t="s">
        <v>577</v>
      </c>
      <c r="F159" s="183" t="s">
        <v>578</v>
      </c>
      <c r="G159" s="184" t="s">
        <v>249</v>
      </c>
      <c r="H159" s="185">
        <v>6</v>
      </c>
      <c r="I159" s="186"/>
      <c r="J159" s="187">
        <f>ROUND(I159*H159,2)</f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20" t="s">
        <v>79</v>
      </c>
      <c r="BK159" s="193">
        <f>ROUND(I159*H159,2)</f>
        <v>0</v>
      </c>
      <c r="BL159" s="20" t="s">
        <v>137</v>
      </c>
      <c r="BM159" s="192" t="s">
        <v>1455</v>
      </c>
    </row>
    <row r="160" spans="1:65" s="12" customFormat="1" ht="22.9" customHeight="1">
      <c r="B160" s="165"/>
      <c r="C160" s="166"/>
      <c r="D160" s="167" t="s">
        <v>71</v>
      </c>
      <c r="E160" s="179" t="s">
        <v>580</v>
      </c>
      <c r="F160" s="179" t="s">
        <v>581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SUM(P161:P170)</f>
        <v>0</v>
      </c>
      <c r="Q160" s="173"/>
      <c r="R160" s="174">
        <f>SUM(R161:R170)</f>
        <v>5.5460499999999996E-2</v>
      </c>
      <c r="S160" s="173"/>
      <c r="T160" s="175">
        <f>SUM(T161:T170)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SUM(BK161:BK170)</f>
        <v>0</v>
      </c>
    </row>
    <row r="161" spans="1:65" s="2" customFormat="1" ht="55.5" customHeight="1">
      <c r="A161" s="37"/>
      <c r="B161" s="38"/>
      <c r="C161" s="181" t="s">
        <v>357</v>
      </c>
      <c r="D161" s="181" t="s">
        <v>221</v>
      </c>
      <c r="E161" s="182" t="s">
        <v>582</v>
      </c>
      <c r="F161" s="183" t="s">
        <v>583</v>
      </c>
      <c r="G161" s="184" t="s">
        <v>224</v>
      </c>
      <c r="H161" s="185">
        <v>2</v>
      </c>
      <c r="I161" s="186"/>
      <c r="J161" s="187">
        <f>ROUND(I161*H161,2)</f>
        <v>0</v>
      </c>
      <c r="K161" s="183" t="s">
        <v>225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1.214E-2</v>
      </c>
      <c r="R161" s="190">
        <f>Q161*H161</f>
        <v>2.4279999999999999E-2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1456</v>
      </c>
    </row>
    <row r="162" spans="1:65" s="2" customFormat="1" ht="11.25">
      <c r="A162" s="37"/>
      <c r="B162" s="38"/>
      <c r="C162" s="39"/>
      <c r="D162" s="194" t="s">
        <v>228</v>
      </c>
      <c r="E162" s="39"/>
      <c r="F162" s="195" t="s">
        <v>585</v>
      </c>
      <c r="G162" s="39"/>
      <c r="H162" s="39"/>
      <c r="I162" s="196"/>
      <c r="J162" s="39"/>
      <c r="K162" s="39"/>
      <c r="L162" s="42"/>
      <c r="M162" s="197"/>
      <c r="N162" s="198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20" t="s">
        <v>228</v>
      </c>
      <c r="AU162" s="20" t="s">
        <v>81</v>
      </c>
    </row>
    <row r="163" spans="1:65" s="2" customFormat="1" ht="44.25" customHeight="1">
      <c r="A163" s="37"/>
      <c r="B163" s="38"/>
      <c r="C163" s="181" t="s">
        <v>362</v>
      </c>
      <c r="D163" s="181" t="s">
        <v>221</v>
      </c>
      <c r="E163" s="182" t="s">
        <v>586</v>
      </c>
      <c r="F163" s="183" t="s">
        <v>587</v>
      </c>
      <c r="G163" s="184" t="s">
        <v>224</v>
      </c>
      <c r="H163" s="185">
        <v>2</v>
      </c>
      <c r="I163" s="186"/>
      <c r="J163" s="187">
        <f>ROUND(I163*H163,2)</f>
        <v>0</v>
      </c>
      <c r="K163" s="183" t="s">
        <v>225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1E-4</v>
      </c>
      <c r="R163" s="190">
        <f>Q163*H163</f>
        <v>2.0000000000000001E-4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1457</v>
      </c>
    </row>
    <row r="164" spans="1:65" s="2" customFormat="1" ht="11.25">
      <c r="A164" s="37"/>
      <c r="B164" s="38"/>
      <c r="C164" s="39"/>
      <c r="D164" s="194" t="s">
        <v>228</v>
      </c>
      <c r="E164" s="39"/>
      <c r="F164" s="195" t="s">
        <v>589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228</v>
      </c>
      <c r="AU164" s="20" t="s">
        <v>81</v>
      </c>
    </row>
    <row r="165" spans="1:65" s="2" customFormat="1" ht="37.9" customHeight="1">
      <c r="A165" s="37"/>
      <c r="B165" s="38"/>
      <c r="C165" s="181" t="s">
        <v>369</v>
      </c>
      <c r="D165" s="181" t="s">
        <v>221</v>
      </c>
      <c r="E165" s="182" t="s">
        <v>590</v>
      </c>
      <c r="F165" s="183" t="s">
        <v>591</v>
      </c>
      <c r="G165" s="184" t="s">
        <v>224</v>
      </c>
      <c r="H165" s="185">
        <v>3.21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1.25E-3</v>
      </c>
      <c r="R165" s="190">
        <f>Q165*H165</f>
        <v>4.0125000000000004E-3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1458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593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24.2" customHeight="1">
      <c r="A167" s="37"/>
      <c r="B167" s="38"/>
      <c r="C167" s="222" t="s">
        <v>374</v>
      </c>
      <c r="D167" s="222" t="s">
        <v>380</v>
      </c>
      <c r="E167" s="223" t="s">
        <v>594</v>
      </c>
      <c r="F167" s="224" t="s">
        <v>595</v>
      </c>
      <c r="G167" s="225" t="s">
        <v>224</v>
      </c>
      <c r="H167" s="226">
        <v>3.371</v>
      </c>
      <c r="I167" s="227"/>
      <c r="J167" s="228">
        <f>ROUND(I167*H167,2)</f>
        <v>0</v>
      </c>
      <c r="K167" s="224" t="s">
        <v>225</v>
      </c>
      <c r="L167" s="229"/>
      <c r="M167" s="230" t="s">
        <v>19</v>
      </c>
      <c r="N167" s="231" t="s">
        <v>43</v>
      </c>
      <c r="O167" s="67"/>
      <c r="P167" s="190">
        <f>O167*H167</f>
        <v>0</v>
      </c>
      <c r="Q167" s="190">
        <v>8.0000000000000002E-3</v>
      </c>
      <c r="R167" s="190">
        <f>Q167*H167</f>
        <v>2.6967999999999999E-2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383</v>
      </c>
      <c r="AT167" s="192" t="s">
        <v>380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1459</v>
      </c>
    </row>
    <row r="168" spans="1:65" s="13" customFormat="1" ht="11.25">
      <c r="B168" s="199"/>
      <c r="C168" s="200"/>
      <c r="D168" s="201" t="s">
        <v>230</v>
      </c>
      <c r="E168" s="200"/>
      <c r="F168" s="203" t="s">
        <v>1460</v>
      </c>
      <c r="G168" s="200"/>
      <c r="H168" s="204">
        <v>3.371</v>
      </c>
      <c r="I168" s="205"/>
      <c r="J168" s="200"/>
      <c r="K168" s="200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230</v>
      </c>
      <c r="AU168" s="210" t="s">
        <v>81</v>
      </c>
      <c r="AV168" s="13" t="s">
        <v>81</v>
      </c>
      <c r="AW168" s="13" t="s">
        <v>4</v>
      </c>
      <c r="AX168" s="13" t="s">
        <v>79</v>
      </c>
      <c r="AY168" s="210" t="s">
        <v>218</v>
      </c>
    </row>
    <row r="169" spans="1:65" s="2" customFormat="1" ht="78" customHeight="1">
      <c r="A169" s="37"/>
      <c r="B169" s="38"/>
      <c r="C169" s="181" t="s">
        <v>379</v>
      </c>
      <c r="D169" s="181" t="s">
        <v>221</v>
      </c>
      <c r="E169" s="182" t="s">
        <v>598</v>
      </c>
      <c r="F169" s="183" t="s">
        <v>599</v>
      </c>
      <c r="G169" s="184" t="s">
        <v>282</v>
      </c>
      <c r="H169" s="185">
        <v>5.5E-2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1461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601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2" customFormat="1" ht="22.9" customHeight="1">
      <c r="B171" s="165"/>
      <c r="C171" s="166"/>
      <c r="D171" s="167" t="s">
        <v>71</v>
      </c>
      <c r="E171" s="179" t="s">
        <v>602</v>
      </c>
      <c r="F171" s="179" t="s">
        <v>603</v>
      </c>
      <c r="G171" s="166"/>
      <c r="H171" s="166"/>
      <c r="I171" s="169"/>
      <c r="J171" s="180">
        <f>BK171</f>
        <v>0</v>
      </c>
      <c r="K171" s="166"/>
      <c r="L171" s="171"/>
      <c r="M171" s="172"/>
      <c r="N171" s="173"/>
      <c r="O171" s="173"/>
      <c r="P171" s="174">
        <f>SUM(P172:P177)</f>
        <v>0</v>
      </c>
      <c r="Q171" s="173"/>
      <c r="R171" s="174">
        <f>SUM(R172:R177)</f>
        <v>2.76E-2</v>
      </c>
      <c r="S171" s="173"/>
      <c r="T171" s="175">
        <f>SUM(T172:T177)</f>
        <v>0</v>
      </c>
      <c r="AR171" s="176" t="s">
        <v>81</v>
      </c>
      <c r="AT171" s="177" t="s">
        <v>71</v>
      </c>
      <c r="AU171" s="177" t="s">
        <v>79</v>
      </c>
      <c r="AY171" s="176" t="s">
        <v>218</v>
      </c>
      <c r="BK171" s="178">
        <f>SUM(BK172:BK177)</f>
        <v>0</v>
      </c>
    </row>
    <row r="172" spans="1:65" s="2" customFormat="1" ht="37.9" customHeight="1">
      <c r="A172" s="37"/>
      <c r="B172" s="38"/>
      <c r="C172" s="181" t="s">
        <v>386</v>
      </c>
      <c r="D172" s="181" t="s">
        <v>221</v>
      </c>
      <c r="E172" s="182" t="s">
        <v>604</v>
      </c>
      <c r="F172" s="183" t="s">
        <v>605</v>
      </c>
      <c r="G172" s="184" t="s">
        <v>249</v>
      </c>
      <c r="H172" s="185">
        <v>2</v>
      </c>
      <c r="I172" s="186"/>
      <c r="J172" s="187">
        <f>ROUND(I172*H172,2)</f>
        <v>0</v>
      </c>
      <c r="K172" s="183" t="s">
        <v>225</v>
      </c>
      <c r="L172" s="42"/>
      <c r="M172" s="188" t="s">
        <v>19</v>
      </c>
      <c r="N172" s="189" t="s">
        <v>43</v>
      </c>
      <c r="O172" s="67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137</v>
      </c>
      <c r="AT172" s="192" t="s">
        <v>221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1462</v>
      </c>
    </row>
    <row r="173" spans="1:65" s="2" customFormat="1" ht="11.25">
      <c r="A173" s="37"/>
      <c r="B173" s="38"/>
      <c r="C173" s="39"/>
      <c r="D173" s="194" t="s">
        <v>228</v>
      </c>
      <c r="E173" s="39"/>
      <c r="F173" s="195" t="s">
        <v>607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228</v>
      </c>
      <c r="AU173" s="20" t="s">
        <v>81</v>
      </c>
    </row>
    <row r="174" spans="1:65" s="2" customFormat="1" ht="24.2" customHeight="1">
      <c r="A174" s="37"/>
      <c r="B174" s="38"/>
      <c r="C174" s="222" t="s">
        <v>383</v>
      </c>
      <c r="D174" s="222" t="s">
        <v>380</v>
      </c>
      <c r="E174" s="223" t="s">
        <v>608</v>
      </c>
      <c r="F174" s="224" t="s">
        <v>609</v>
      </c>
      <c r="G174" s="225" t="s">
        <v>249</v>
      </c>
      <c r="H174" s="226">
        <v>1</v>
      </c>
      <c r="I174" s="227"/>
      <c r="J174" s="228">
        <f>ROUND(I174*H174,2)</f>
        <v>0</v>
      </c>
      <c r="K174" s="224" t="s">
        <v>19</v>
      </c>
      <c r="L174" s="229"/>
      <c r="M174" s="230" t="s">
        <v>19</v>
      </c>
      <c r="N174" s="231" t="s">
        <v>43</v>
      </c>
      <c r="O174" s="67"/>
      <c r="P174" s="190">
        <f>O174*H174</f>
        <v>0</v>
      </c>
      <c r="Q174" s="190">
        <v>1.38E-2</v>
      </c>
      <c r="R174" s="190">
        <f>Q174*H174</f>
        <v>1.38E-2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383</v>
      </c>
      <c r="AT174" s="192" t="s">
        <v>380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1463</v>
      </c>
    </row>
    <row r="175" spans="1:65" s="2" customFormat="1" ht="24.2" customHeight="1">
      <c r="A175" s="37"/>
      <c r="B175" s="38"/>
      <c r="C175" s="222" t="s">
        <v>395</v>
      </c>
      <c r="D175" s="222" t="s">
        <v>380</v>
      </c>
      <c r="E175" s="223" t="s">
        <v>756</v>
      </c>
      <c r="F175" s="224" t="s">
        <v>757</v>
      </c>
      <c r="G175" s="225" t="s">
        <v>249</v>
      </c>
      <c r="H175" s="226">
        <v>1</v>
      </c>
      <c r="I175" s="227"/>
      <c r="J175" s="228">
        <f>ROUND(I175*H175,2)</f>
        <v>0</v>
      </c>
      <c r="K175" s="224" t="s">
        <v>19</v>
      </c>
      <c r="L175" s="229"/>
      <c r="M175" s="230" t="s">
        <v>19</v>
      </c>
      <c r="N175" s="231" t="s">
        <v>43</v>
      </c>
      <c r="O175" s="67"/>
      <c r="P175" s="190">
        <f>O175*H175</f>
        <v>0</v>
      </c>
      <c r="Q175" s="190">
        <v>1.38E-2</v>
      </c>
      <c r="R175" s="190">
        <f>Q175*H175</f>
        <v>1.38E-2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383</v>
      </c>
      <c r="AT175" s="192" t="s">
        <v>380</v>
      </c>
      <c r="AU175" s="192" t="s">
        <v>81</v>
      </c>
      <c r="AY175" s="20" t="s">
        <v>218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20" t="s">
        <v>79</v>
      </c>
      <c r="BK175" s="193">
        <f>ROUND(I175*H175,2)</f>
        <v>0</v>
      </c>
      <c r="BL175" s="20" t="s">
        <v>137</v>
      </c>
      <c r="BM175" s="192" t="s">
        <v>1464</v>
      </c>
    </row>
    <row r="176" spans="1:65" s="2" customFormat="1" ht="55.5" customHeight="1">
      <c r="A176" s="37"/>
      <c r="B176" s="38"/>
      <c r="C176" s="181" t="s">
        <v>402</v>
      </c>
      <c r="D176" s="181" t="s">
        <v>221</v>
      </c>
      <c r="E176" s="182" t="s">
        <v>611</v>
      </c>
      <c r="F176" s="183" t="s">
        <v>612</v>
      </c>
      <c r="G176" s="184" t="s">
        <v>282</v>
      </c>
      <c r="H176" s="185">
        <v>2.8000000000000001E-2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1465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614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12" customFormat="1" ht="22.9" customHeight="1">
      <c r="B178" s="165"/>
      <c r="C178" s="166"/>
      <c r="D178" s="167" t="s">
        <v>71</v>
      </c>
      <c r="E178" s="179" t="s">
        <v>615</v>
      </c>
      <c r="F178" s="179" t="s">
        <v>616</v>
      </c>
      <c r="G178" s="166"/>
      <c r="H178" s="166"/>
      <c r="I178" s="169"/>
      <c r="J178" s="180">
        <f>BK178</f>
        <v>0</v>
      </c>
      <c r="K178" s="166"/>
      <c r="L178" s="171"/>
      <c r="M178" s="172"/>
      <c r="N178" s="173"/>
      <c r="O178" s="173"/>
      <c r="P178" s="174">
        <f>SUM(P179:P180)</f>
        <v>0</v>
      </c>
      <c r="Q178" s="173"/>
      <c r="R178" s="174">
        <f>SUM(R179:R180)</f>
        <v>0</v>
      </c>
      <c r="S178" s="173"/>
      <c r="T178" s="175">
        <f>SUM(T179:T180)</f>
        <v>1.2840000000000001E-2</v>
      </c>
      <c r="AR178" s="176" t="s">
        <v>81</v>
      </c>
      <c r="AT178" s="177" t="s">
        <v>71</v>
      </c>
      <c r="AU178" s="177" t="s">
        <v>79</v>
      </c>
      <c r="AY178" s="176" t="s">
        <v>218</v>
      </c>
      <c r="BK178" s="178">
        <f>SUM(BK179:BK180)</f>
        <v>0</v>
      </c>
    </row>
    <row r="179" spans="1:65" s="2" customFormat="1" ht="16.5" customHeight="1">
      <c r="A179" s="37"/>
      <c r="B179" s="38"/>
      <c r="C179" s="181" t="s">
        <v>407</v>
      </c>
      <c r="D179" s="181" t="s">
        <v>221</v>
      </c>
      <c r="E179" s="182" t="s">
        <v>617</v>
      </c>
      <c r="F179" s="183" t="s">
        <v>618</v>
      </c>
      <c r="G179" s="184" t="s">
        <v>224</v>
      </c>
      <c r="H179" s="185">
        <v>3.21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4.0000000000000001E-3</v>
      </c>
      <c r="T179" s="191">
        <f>S179*H179</f>
        <v>1.2840000000000001E-2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1466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620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621</v>
      </c>
      <c r="F181" s="179" t="s">
        <v>622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SUM(P182:P200)</f>
        <v>0</v>
      </c>
      <c r="Q181" s="173"/>
      <c r="R181" s="174">
        <f>SUM(R182:R200)</f>
        <v>0.12480480000000001</v>
      </c>
      <c r="S181" s="173"/>
      <c r="T181" s="175">
        <f>SUM(T182:T200)</f>
        <v>0.26697569999999998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SUM(BK182:BK200)</f>
        <v>0</v>
      </c>
    </row>
    <row r="182" spans="1:65" s="2" customFormat="1" ht="24.2" customHeight="1">
      <c r="A182" s="37"/>
      <c r="B182" s="38"/>
      <c r="C182" s="181" t="s">
        <v>414</v>
      </c>
      <c r="D182" s="181" t="s">
        <v>221</v>
      </c>
      <c r="E182" s="182" t="s">
        <v>623</v>
      </c>
      <c r="F182" s="183" t="s">
        <v>624</v>
      </c>
      <c r="G182" s="184" t="s">
        <v>224</v>
      </c>
      <c r="H182" s="185">
        <v>3.21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1467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626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2" customFormat="1" ht="24.2" customHeight="1">
      <c r="A184" s="37"/>
      <c r="B184" s="38"/>
      <c r="C184" s="181" t="s">
        <v>627</v>
      </c>
      <c r="D184" s="181" t="s">
        <v>221</v>
      </c>
      <c r="E184" s="182" t="s">
        <v>628</v>
      </c>
      <c r="F184" s="183" t="s">
        <v>629</v>
      </c>
      <c r="G184" s="184" t="s">
        <v>224</v>
      </c>
      <c r="H184" s="185">
        <v>3.21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2.9999999999999997E-4</v>
      </c>
      <c r="R184" s="190">
        <f>Q184*H184</f>
        <v>9.6299999999999988E-4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1468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631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2" customFormat="1" ht="33" customHeight="1">
      <c r="A186" s="37"/>
      <c r="B186" s="38"/>
      <c r="C186" s="181" t="s">
        <v>632</v>
      </c>
      <c r="D186" s="181" t="s">
        <v>221</v>
      </c>
      <c r="E186" s="182" t="s">
        <v>633</v>
      </c>
      <c r="F186" s="183" t="s">
        <v>634</v>
      </c>
      <c r="G186" s="184" t="s">
        <v>224</v>
      </c>
      <c r="H186" s="185">
        <v>3.21</v>
      </c>
      <c r="I186" s="186"/>
      <c r="J186" s="187">
        <f>ROUND(I186*H186,2)</f>
        <v>0</v>
      </c>
      <c r="K186" s="183" t="s">
        <v>225</v>
      </c>
      <c r="L186" s="42"/>
      <c r="M186" s="188" t="s">
        <v>19</v>
      </c>
      <c r="N186" s="189" t="s">
        <v>43</v>
      </c>
      <c r="O186" s="67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137</v>
      </c>
      <c r="AT186" s="192" t="s">
        <v>221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1469</v>
      </c>
    </row>
    <row r="187" spans="1:65" s="2" customFormat="1" ht="11.25">
      <c r="A187" s="37"/>
      <c r="B187" s="38"/>
      <c r="C187" s="39"/>
      <c r="D187" s="194" t="s">
        <v>228</v>
      </c>
      <c r="E187" s="39"/>
      <c r="F187" s="195" t="s">
        <v>636</v>
      </c>
      <c r="G187" s="39"/>
      <c r="H187" s="39"/>
      <c r="I187" s="196"/>
      <c r="J187" s="39"/>
      <c r="K187" s="39"/>
      <c r="L187" s="42"/>
      <c r="M187" s="197"/>
      <c r="N187" s="198"/>
      <c r="O187" s="67"/>
      <c r="P187" s="67"/>
      <c r="Q187" s="67"/>
      <c r="R187" s="67"/>
      <c r="S187" s="67"/>
      <c r="T187" s="68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20" t="s">
        <v>228</v>
      </c>
      <c r="AU187" s="20" t="s">
        <v>81</v>
      </c>
    </row>
    <row r="188" spans="1:65" s="2" customFormat="1" ht="37.9" customHeight="1">
      <c r="A188" s="37"/>
      <c r="B188" s="38"/>
      <c r="C188" s="181" t="s">
        <v>637</v>
      </c>
      <c r="D188" s="181" t="s">
        <v>221</v>
      </c>
      <c r="E188" s="182" t="s">
        <v>638</v>
      </c>
      <c r="F188" s="183" t="s">
        <v>639</v>
      </c>
      <c r="G188" s="184" t="s">
        <v>224</v>
      </c>
      <c r="H188" s="185">
        <v>3.21</v>
      </c>
      <c r="I188" s="186"/>
      <c r="J188" s="187">
        <f>ROUND(I188*H188,2)</f>
        <v>0</v>
      </c>
      <c r="K188" s="183" t="s">
        <v>225</v>
      </c>
      <c r="L188" s="42"/>
      <c r="M188" s="188" t="s">
        <v>19</v>
      </c>
      <c r="N188" s="189" t="s">
        <v>43</v>
      </c>
      <c r="O188" s="67"/>
      <c r="P188" s="190">
        <f>O188*H188</f>
        <v>0</v>
      </c>
      <c r="Q188" s="190">
        <v>7.4999999999999997E-3</v>
      </c>
      <c r="R188" s="190">
        <f>Q188*H188</f>
        <v>2.4074999999999999E-2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137</v>
      </c>
      <c r="AT188" s="192" t="s">
        <v>221</v>
      </c>
      <c r="AU188" s="192" t="s">
        <v>81</v>
      </c>
      <c r="AY188" s="20" t="s">
        <v>218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20" t="s">
        <v>79</v>
      </c>
      <c r="BK188" s="193">
        <f>ROUND(I188*H188,2)</f>
        <v>0</v>
      </c>
      <c r="BL188" s="20" t="s">
        <v>137</v>
      </c>
      <c r="BM188" s="192" t="s">
        <v>1470</v>
      </c>
    </row>
    <row r="189" spans="1:65" s="2" customFormat="1" ht="11.25">
      <c r="A189" s="37"/>
      <c r="B189" s="38"/>
      <c r="C189" s="39"/>
      <c r="D189" s="194" t="s">
        <v>228</v>
      </c>
      <c r="E189" s="39"/>
      <c r="F189" s="195" t="s">
        <v>641</v>
      </c>
      <c r="G189" s="39"/>
      <c r="H189" s="39"/>
      <c r="I189" s="196"/>
      <c r="J189" s="39"/>
      <c r="K189" s="39"/>
      <c r="L189" s="42"/>
      <c r="M189" s="197"/>
      <c r="N189" s="198"/>
      <c r="O189" s="67"/>
      <c r="P189" s="67"/>
      <c r="Q189" s="67"/>
      <c r="R189" s="67"/>
      <c r="S189" s="67"/>
      <c r="T189" s="68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20" t="s">
        <v>228</v>
      </c>
      <c r="AU189" s="20" t="s">
        <v>81</v>
      </c>
    </row>
    <row r="190" spans="1:65" s="2" customFormat="1" ht="24.2" customHeight="1">
      <c r="A190" s="37"/>
      <c r="B190" s="38"/>
      <c r="C190" s="181" t="s">
        <v>642</v>
      </c>
      <c r="D190" s="181" t="s">
        <v>221</v>
      </c>
      <c r="E190" s="182" t="s">
        <v>643</v>
      </c>
      <c r="F190" s="183" t="s">
        <v>644</v>
      </c>
      <c r="G190" s="184" t="s">
        <v>224</v>
      </c>
      <c r="H190" s="185">
        <v>3.21</v>
      </c>
      <c r="I190" s="186"/>
      <c r="J190" s="187">
        <f>ROUND(I190*H190,2)</f>
        <v>0</v>
      </c>
      <c r="K190" s="183" t="s">
        <v>225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8.3169999999999994E-2</v>
      </c>
      <c r="T190" s="191">
        <f>S190*H190</f>
        <v>0.26697569999999998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1471</v>
      </c>
    </row>
    <row r="191" spans="1:65" s="2" customFormat="1" ht="11.25">
      <c r="A191" s="37"/>
      <c r="B191" s="38"/>
      <c r="C191" s="39"/>
      <c r="D191" s="194" t="s">
        <v>228</v>
      </c>
      <c r="E191" s="39"/>
      <c r="F191" s="195" t="s">
        <v>646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228</v>
      </c>
      <c r="AU191" s="20" t="s">
        <v>81</v>
      </c>
    </row>
    <row r="192" spans="1:65" s="2" customFormat="1" ht="44.25" customHeight="1">
      <c r="A192" s="37"/>
      <c r="B192" s="38"/>
      <c r="C192" s="181" t="s">
        <v>647</v>
      </c>
      <c r="D192" s="181" t="s">
        <v>221</v>
      </c>
      <c r="E192" s="182" t="s">
        <v>648</v>
      </c>
      <c r="F192" s="183" t="s">
        <v>649</v>
      </c>
      <c r="G192" s="184" t="s">
        <v>224</v>
      </c>
      <c r="H192" s="185">
        <v>3.21</v>
      </c>
      <c r="I192" s="186"/>
      <c r="J192" s="187">
        <f>ROUND(I192*H192,2)</f>
        <v>0</v>
      </c>
      <c r="K192" s="183" t="s">
        <v>225</v>
      </c>
      <c r="L192" s="42"/>
      <c r="M192" s="188" t="s">
        <v>19</v>
      </c>
      <c r="N192" s="189" t="s">
        <v>43</v>
      </c>
      <c r="O192" s="67"/>
      <c r="P192" s="190">
        <f>O192*H192</f>
        <v>0</v>
      </c>
      <c r="Q192" s="190">
        <v>5.3800000000000002E-3</v>
      </c>
      <c r="R192" s="190">
        <f>Q192*H192</f>
        <v>1.7269800000000002E-2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137</v>
      </c>
      <c r="AT192" s="192" t="s">
        <v>221</v>
      </c>
      <c r="AU192" s="192" t="s">
        <v>81</v>
      </c>
      <c r="AY192" s="20" t="s">
        <v>218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0" t="s">
        <v>79</v>
      </c>
      <c r="BK192" s="193">
        <f>ROUND(I192*H192,2)</f>
        <v>0</v>
      </c>
      <c r="BL192" s="20" t="s">
        <v>137</v>
      </c>
      <c r="BM192" s="192" t="s">
        <v>1472</v>
      </c>
    </row>
    <row r="193" spans="1:65" s="2" customFormat="1" ht="11.25">
      <c r="A193" s="37"/>
      <c r="B193" s="38"/>
      <c r="C193" s="39"/>
      <c r="D193" s="194" t="s">
        <v>228</v>
      </c>
      <c r="E193" s="39"/>
      <c r="F193" s="195" t="s">
        <v>651</v>
      </c>
      <c r="G193" s="39"/>
      <c r="H193" s="39"/>
      <c r="I193" s="196"/>
      <c r="J193" s="39"/>
      <c r="K193" s="39"/>
      <c r="L193" s="42"/>
      <c r="M193" s="197"/>
      <c r="N193" s="198"/>
      <c r="O193" s="67"/>
      <c r="P193" s="67"/>
      <c r="Q193" s="67"/>
      <c r="R193" s="67"/>
      <c r="S193" s="67"/>
      <c r="T193" s="68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20" t="s">
        <v>228</v>
      </c>
      <c r="AU193" s="20" t="s">
        <v>81</v>
      </c>
    </row>
    <row r="194" spans="1:65" s="13" customFormat="1" ht="11.25">
      <c r="B194" s="199"/>
      <c r="C194" s="200"/>
      <c r="D194" s="201" t="s">
        <v>230</v>
      </c>
      <c r="E194" s="202" t="s">
        <v>19</v>
      </c>
      <c r="F194" s="203" t="s">
        <v>1473</v>
      </c>
      <c r="G194" s="200"/>
      <c r="H194" s="204">
        <v>3.21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230</v>
      </c>
      <c r="AU194" s="210" t="s">
        <v>81</v>
      </c>
      <c r="AV194" s="13" t="s">
        <v>81</v>
      </c>
      <c r="AW194" s="13" t="s">
        <v>33</v>
      </c>
      <c r="AX194" s="13" t="s">
        <v>79</v>
      </c>
      <c r="AY194" s="210" t="s">
        <v>218</v>
      </c>
    </row>
    <row r="195" spans="1:65" s="2" customFormat="1" ht="24.2" customHeight="1">
      <c r="A195" s="37"/>
      <c r="B195" s="38"/>
      <c r="C195" s="222" t="s">
        <v>653</v>
      </c>
      <c r="D195" s="222" t="s">
        <v>380</v>
      </c>
      <c r="E195" s="223" t="s">
        <v>654</v>
      </c>
      <c r="F195" s="224" t="s">
        <v>655</v>
      </c>
      <c r="G195" s="225" t="s">
        <v>224</v>
      </c>
      <c r="H195" s="226">
        <v>3.5310000000000001</v>
      </c>
      <c r="I195" s="227"/>
      <c r="J195" s="228">
        <f>ROUND(I195*H195,2)</f>
        <v>0</v>
      </c>
      <c r="K195" s="224" t="s">
        <v>225</v>
      </c>
      <c r="L195" s="229"/>
      <c r="M195" s="230" t="s">
        <v>19</v>
      </c>
      <c r="N195" s="231" t="s">
        <v>43</v>
      </c>
      <c r="O195" s="67"/>
      <c r="P195" s="190">
        <f>O195*H195</f>
        <v>0</v>
      </c>
      <c r="Q195" s="190">
        <v>2.1999999999999999E-2</v>
      </c>
      <c r="R195" s="190">
        <f>Q195*H195</f>
        <v>7.7682000000000001E-2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383</v>
      </c>
      <c r="AT195" s="192" t="s">
        <v>380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1474</v>
      </c>
    </row>
    <row r="196" spans="1:65" s="13" customFormat="1" ht="11.25">
      <c r="B196" s="199"/>
      <c r="C196" s="200"/>
      <c r="D196" s="201" t="s">
        <v>230</v>
      </c>
      <c r="E196" s="200"/>
      <c r="F196" s="203" t="s">
        <v>1475</v>
      </c>
      <c r="G196" s="200"/>
      <c r="H196" s="204">
        <v>3.5310000000000001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230</v>
      </c>
      <c r="AU196" s="210" t="s">
        <v>81</v>
      </c>
      <c r="AV196" s="13" t="s">
        <v>81</v>
      </c>
      <c r="AW196" s="13" t="s">
        <v>4</v>
      </c>
      <c r="AX196" s="13" t="s">
        <v>79</v>
      </c>
      <c r="AY196" s="210" t="s">
        <v>218</v>
      </c>
    </row>
    <row r="197" spans="1:65" s="2" customFormat="1" ht="24.2" customHeight="1">
      <c r="A197" s="37"/>
      <c r="B197" s="38"/>
      <c r="C197" s="181" t="s">
        <v>658</v>
      </c>
      <c r="D197" s="181" t="s">
        <v>221</v>
      </c>
      <c r="E197" s="182" t="s">
        <v>659</v>
      </c>
      <c r="F197" s="183" t="s">
        <v>660</v>
      </c>
      <c r="G197" s="184" t="s">
        <v>224</v>
      </c>
      <c r="H197" s="185">
        <v>3.21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1.5E-3</v>
      </c>
      <c r="R197" s="190">
        <f>Q197*H197</f>
        <v>4.8149999999999998E-3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1476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662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2" customFormat="1" ht="55.5" customHeight="1">
      <c r="A199" s="37"/>
      <c r="B199" s="38"/>
      <c r="C199" s="181" t="s">
        <v>663</v>
      </c>
      <c r="D199" s="181" t="s">
        <v>221</v>
      </c>
      <c r="E199" s="182" t="s">
        <v>664</v>
      </c>
      <c r="F199" s="183" t="s">
        <v>665</v>
      </c>
      <c r="G199" s="184" t="s">
        <v>282</v>
      </c>
      <c r="H199" s="185">
        <v>0.125</v>
      </c>
      <c r="I199" s="186"/>
      <c r="J199" s="187">
        <f>ROUND(I199*H199,2)</f>
        <v>0</v>
      </c>
      <c r="K199" s="183" t="s">
        <v>225</v>
      </c>
      <c r="L199" s="42"/>
      <c r="M199" s="188" t="s">
        <v>19</v>
      </c>
      <c r="N199" s="189" t="s">
        <v>43</v>
      </c>
      <c r="O199" s="67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137</v>
      </c>
      <c r="AT199" s="192" t="s">
        <v>221</v>
      </c>
      <c r="AU199" s="192" t="s">
        <v>81</v>
      </c>
      <c r="AY199" s="20" t="s">
        <v>218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0" t="s">
        <v>79</v>
      </c>
      <c r="BK199" s="193">
        <f>ROUND(I199*H199,2)</f>
        <v>0</v>
      </c>
      <c r="BL199" s="20" t="s">
        <v>137</v>
      </c>
      <c r="BM199" s="192" t="s">
        <v>1477</v>
      </c>
    </row>
    <row r="200" spans="1:65" s="2" customFormat="1" ht="11.25">
      <c r="A200" s="37"/>
      <c r="B200" s="38"/>
      <c r="C200" s="39"/>
      <c r="D200" s="194" t="s">
        <v>228</v>
      </c>
      <c r="E200" s="39"/>
      <c r="F200" s="195" t="s">
        <v>667</v>
      </c>
      <c r="G200" s="39"/>
      <c r="H200" s="39"/>
      <c r="I200" s="196"/>
      <c r="J200" s="39"/>
      <c r="K200" s="39"/>
      <c r="L200" s="42"/>
      <c r="M200" s="197"/>
      <c r="N200" s="198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20" t="s">
        <v>228</v>
      </c>
      <c r="AU200" s="20" t="s">
        <v>81</v>
      </c>
    </row>
    <row r="201" spans="1:65" s="12" customFormat="1" ht="22.9" customHeight="1">
      <c r="B201" s="165"/>
      <c r="C201" s="166"/>
      <c r="D201" s="167" t="s">
        <v>71</v>
      </c>
      <c r="E201" s="179" t="s">
        <v>367</v>
      </c>
      <c r="F201" s="179" t="s">
        <v>368</v>
      </c>
      <c r="G201" s="166"/>
      <c r="H201" s="166"/>
      <c r="I201" s="169"/>
      <c r="J201" s="180">
        <f>BK201</f>
        <v>0</v>
      </c>
      <c r="K201" s="166"/>
      <c r="L201" s="171"/>
      <c r="M201" s="172"/>
      <c r="N201" s="173"/>
      <c r="O201" s="173"/>
      <c r="P201" s="174">
        <f>SUM(P202:P216)</f>
        <v>0</v>
      </c>
      <c r="Q201" s="173"/>
      <c r="R201" s="174">
        <f>SUM(R202:R216)</f>
        <v>0.55828211999999999</v>
      </c>
      <c r="S201" s="173"/>
      <c r="T201" s="175">
        <f>SUM(T202:T216)</f>
        <v>0</v>
      </c>
      <c r="AR201" s="176" t="s">
        <v>81</v>
      </c>
      <c r="AT201" s="177" t="s">
        <v>71</v>
      </c>
      <c r="AU201" s="177" t="s">
        <v>79</v>
      </c>
      <c r="AY201" s="176" t="s">
        <v>218</v>
      </c>
      <c r="BK201" s="178">
        <f>SUM(BK202:BK216)</f>
        <v>0</v>
      </c>
    </row>
    <row r="202" spans="1:65" s="2" customFormat="1" ht="24.2" customHeight="1">
      <c r="A202" s="37"/>
      <c r="B202" s="38"/>
      <c r="C202" s="181" t="s">
        <v>668</v>
      </c>
      <c r="D202" s="181" t="s">
        <v>221</v>
      </c>
      <c r="E202" s="182" t="s">
        <v>370</v>
      </c>
      <c r="F202" s="183" t="s">
        <v>371</v>
      </c>
      <c r="G202" s="184" t="s">
        <v>224</v>
      </c>
      <c r="H202" s="185">
        <v>23.959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2.9999999999999997E-4</v>
      </c>
      <c r="R202" s="190">
        <f>Q202*H202</f>
        <v>7.1876999999999991E-3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1478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373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2" customFormat="1" ht="37.9" customHeight="1">
      <c r="A204" s="37"/>
      <c r="B204" s="38"/>
      <c r="C204" s="181" t="s">
        <v>670</v>
      </c>
      <c r="D204" s="181" t="s">
        <v>221</v>
      </c>
      <c r="E204" s="182" t="s">
        <v>375</v>
      </c>
      <c r="F204" s="183" t="s">
        <v>376</v>
      </c>
      <c r="G204" s="184" t="s">
        <v>224</v>
      </c>
      <c r="H204" s="185">
        <v>23.959</v>
      </c>
      <c r="I204" s="186"/>
      <c r="J204" s="187">
        <f>ROUND(I204*H204,2)</f>
        <v>0</v>
      </c>
      <c r="K204" s="183" t="s">
        <v>225</v>
      </c>
      <c r="L204" s="42"/>
      <c r="M204" s="188" t="s">
        <v>19</v>
      </c>
      <c r="N204" s="189" t="s">
        <v>43</v>
      </c>
      <c r="O204" s="67"/>
      <c r="P204" s="190">
        <f>O204*H204</f>
        <v>0</v>
      </c>
      <c r="Q204" s="190">
        <v>5.3800000000000002E-3</v>
      </c>
      <c r="R204" s="190">
        <f>Q204*H204</f>
        <v>0.12889942000000001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137</v>
      </c>
      <c r="AT204" s="192" t="s">
        <v>221</v>
      </c>
      <c r="AU204" s="192" t="s">
        <v>81</v>
      </c>
      <c r="AY204" s="20" t="s">
        <v>218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0" t="s">
        <v>79</v>
      </c>
      <c r="BK204" s="193">
        <f>ROUND(I204*H204,2)</f>
        <v>0</v>
      </c>
      <c r="BL204" s="20" t="s">
        <v>137</v>
      </c>
      <c r="BM204" s="192" t="s">
        <v>1479</v>
      </c>
    </row>
    <row r="205" spans="1:65" s="2" customFormat="1" ht="11.25">
      <c r="A205" s="37"/>
      <c r="B205" s="38"/>
      <c r="C205" s="39"/>
      <c r="D205" s="194" t="s">
        <v>228</v>
      </c>
      <c r="E205" s="39"/>
      <c r="F205" s="195" t="s">
        <v>378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228</v>
      </c>
      <c r="AU205" s="20" t="s">
        <v>81</v>
      </c>
    </row>
    <row r="206" spans="1:65" s="13" customFormat="1" ht="11.25">
      <c r="B206" s="199"/>
      <c r="C206" s="200"/>
      <c r="D206" s="201" t="s">
        <v>230</v>
      </c>
      <c r="E206" s="202" t="s">
        <v>19</v>
      </c>
      <c r="F206" s="203" t="s">
        <v>1480</v>
      </c>
      <c r="G206" s="200"/>
      <c r="H206" s="204">
        <v>26.52</v>
      </c>
      <c r="I206" s="205"/>
      <c r="J206" s="200"/>
      <c r="K206" s="200"/>
      <c r="L206" s="206"/>
      <c r="M206" s="207"/>
      <c r="N206" s="208"/>
      <c r="O206" s="208"/>
      <c r="P206" s="208"/>
      <c r="Q206" s="208"/>
      <c r="R206" s="208"/>
      <c r="S206" s="208"/>
      <c r="T206" s="209"/>
      <c r="AT206" s="210" t="s">
        <v>230</v>
      </c>
      <c r="AU206" s="210" t="s">
        <v>81</v>
      </c>
      <c r="AV206" s="13" t="s">
        <v>81</v>
      </c>
      <c r="AW206" s="13" t="s">
        <v>33</v>
      </c>
      <c r="AX206" s="13" t="s">
        <v>72</v>
      </c>
      <c r="AY206" s="210" t="s">
        <v>218</v>
      </c>
    </row>
    <row r="207" spans="1:65" s="13" customFormat="1" ht="11.25">
      <c r="B207" s="199"/>
      <c r="C207" s="200"/>
      <c r="D207" s="201" t="s">
        <v>230</v>
      </c>
      <c r="E207" s="202" t="s">
        <v>19</v>
      </c>
      <c r="F207" s="203" t="s">
        <v>1439</v>
      </c>
      <c r="G207" s="200"/>
      <c r="H207" s="204">
        <v>-2.5609999999999999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230</v>
      </c>
      <c r="AU207" s="210" t="s">
        <v>81</v>
      </c>
      <c r="AV207" s="13" t="s">
        <v>81</v>
      </c>
      <c r="AW207" s="13" t="s">
        <v>33</v>
      </c>
      <c r="AX207" s="13" t="s">
        <v>72</v>
      </c>
      <c r="AY207" s="210" t="s">
        <v>218</v>
      </c>
    </row>
    <row r="208" spans="1:65" s="14" customFormat="1" ht="11.25">
      <c r="B208" s="211"/>
      <c r="C208" s="212"/>
      <c r="D208" s="201" t="s">
        <v>230</v>
      </c>
      <c r="E208" s="213" t="s">
        <v>19</v>
      </c>
      <c r="F208" s="214" t="s">
        <v>246</v>
      </c>
      <c r="G208" s="212"/>
      <c r="H208" s="215">
        <v>23.959</v>
      </c>
      <c r="I208" s="216"/>
      <c r="J208" s="212"/>
      <c r="K208" s="212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230</v>
      </c>
      <c r="AU208" s="221" t="s">
        <v>81</v>
      </c>
      <c r="AV208" s="14" t="s">
        <v>226</v>
      </c>
      <c r="AW208" s="14" t="s">
        <v>33</v>
      </c>
      <c r="AX208" s="14" t="s">
        <v>79</v>
      </c>
      <c r="AY208" s="221" t="s">
        <v>218</v>
      </c>
    </row>
    <row r="209" spans="1:65" s="2" customFormat="1" ht="24.2" customHeight="1">
      <c r="A209" s="37"/>
      <c r="B209" s="38"/>
      <c r="C209" s="222" t="s">
        <v>674</v>
      </c>
      <c r="D209" s="222" t="s">
        <v>380</v>
      </c>
      <c r="E209" s="223" t="s">
        <v>381</v>
      </c>
      <c r="F209" s="224" t="s">
        <v>382</v>
      </c>
      <c r="G209" s="225" t="s">
        <v>224</v>
      </c>
      <c r="H209" s="226">
        <v>26.355</v>
      </c>
      <c r="I209" s="227"/>
      <c r="J209" s="228">
        <f>ROUND(I209*H209,2)</f>
        <v>0</v>
      </c>
      <c r="K209" s="224" t="s">
        <v>225</v>
      </c>
      <c r="L209" s="229"/>
      <c r="M209" s="230" t="s">
        <v>19</v>
      </c>
      <c r="N209" s="231" t="s">
        <v>43</v>
      </c>
      <c r="O209" s="67"/>
      <c r="P209" s="190">
        <f>O209*H209</f>
        <v>0</v>
      </c>
      <c r="Q209" s="190">
        <v>1.6E-2</v>
      </c>
      <c r="R209" s="190">
        <f>Q209*H209</f>
        <v>0.42168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383</v>
      </c>
      <c r="AT209" s="192" t="s">
        <v>380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1481</v>
      </c>
    </row>
    <row r="210" spans="1:65" s="13" customFormat="1" ht="11.25">
      <c r="B210" s="199"/>
      <c r="C210" s="200"/>
      <c r="D210" s="201" t="s">
        <v>230</v>
      </c>
      <c r="E210" s="200"/>
      <c r="F210" s="203" t="s">
        <v>1482</v>
      </c>
      <c r="G210" s="200"/>
      <c r="H210" s="204">
        <v>26.355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4</v>
      </c>
      <c r="AX210" s="13" t="s">
        <v>79</v>
      </c>
      <c r="AY210" s="210" t="s">
        <v>218</v>
      </c>
    </row>
    <row r="211" spans="1:65" s="2" customFormat="1" ht="33" customHeight="1">
      <c r="A211" s="37"/>
      <c r="B211" s="38"/>
      <c r="C211" s="181" t="s">
        <v>677</v>
      </c>
      <c r="D211" s="181" t="s">
        <v>221</v>
      </c>
      <c r="E211" s="182" t="s">
        <v>387</v>
      </c>
      <c r="F211" s="183" t="s">
        <v>388</v>
      </c>
      <c r="G211" s="184" t="s">
        <v>234</v>
      </c>
      <c r="H211" s="185">
        <v>1</v>
      </c>
      <c r="I211" s="186"/>
      <c r="J211" s="187">
        <f>ROUND(I211*H211,2)</f>
        <v>0</v>
      </c>
      <c r="K211" s="183" t="s">
        <v>225</v>
      </c>
      <c r="L211" s="42"/>
      <c r="M211" s="188" t="s">
        <v>19</v>
      </c>
      <c r="N211" s="189" t="s">
        <v>43</v>
      </c>
      <c r="O211" s="67"/>
      <c r="P211" s="190">
        <f>O211*H211</f>
        <v>0</v>
      </c>
      <c r="Q211" s="190">
        <v>2.0000000000000001E-4</v>
      </c>
      <c r="R211" s="190">
        <f>Q211*H211</f>
        <v>2.0000000000000001E-4</v>
      </c>
      <c r="S211" s="190">
        <v>0</v>
      </c>
      <c r="T211" s="19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2" t="s">
        <v>137</v>
      </c>
      <c r="AT211" s="192" t="s">
        <v>221</v>
      </c>
      <c r="AU211" s="192" t="s">
        <v>81</v>
      </c>
      <c r="AY211" s="20" t="s">
        <v>218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20" t="s">
        <v>79</v>
      </c>
      <c r="BK211" s="193">
        <f>ROUND(I211*H211,2)</f>
        <v>0</v>
      </c>
      <c r="BL211" s="20" t="s">
        <v>137</v>
      </c>
      <c r="BM211" s="192" t="s">
        <v>1483</v>
      </c>
    </row>
    <row r="212" spans="1:65" s="2" customFormat="1" ht="11.25">
      <c r="A212" s="37"/>
      <c r="B212" s="38"/>
      <c r="C212" s="39"/>
      <c r="D212" s="194" t="s">
        <v>228</v>
      </c>
      <c r="E212" s="39"/>
      <c r="F212" s="195" t="s">
        <v>390</v>
      </c>
      <c r="G212" s="39"/>
      <c r="H212" s="39"/>
      <c r="I212" s="196"/>
      <c r="J212" s="39"/>
      <c r="K212" s="39"/>
      <c r="L212" s="42"/>
      <c r="M212" s="197"/>
      <c r="N212" s="198"/>
      <c r="O212" s="67"/>
      <c r="P212" s="67"/>
      <c r="Q212" s="67"/>
      <c r="R212" s="67"/>
      <c r="S212" s="67"/>
      <c r="T212" s="68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20" t="s">
        <v>228</v>
      </c>
      <c r="AU212" s="20" t="s">
        <v>81</v>
      </c>
    </row>
    <row r="213" spans="1:65" s="2" customFormat="1" ht="16.5" customHeight="1">
      <c r="A213" s="37"/>
      <c r="B213" s="38"/>
      <c r="C213" s="222" t="s">
        <v>679</v>
      </c>
      <c r="D213" s="222" t="s">
        <v>380</v>
      </c>
      <c r="E213" s="223" t="s">
        <v>391</v>
      </c>
      <c r="F213" s="224" t="s">
        <v>392</v>
      </c>
      <c r="G213" s="225" t="s">
        <v>234</v>
      </c>
      <c r="H213" s="226">
        <v>1.05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2.9999999999999997E-4</v>
      </c>
      <c r="R213" s="190">
        <f>Q213*H213</f>
        <v>3.1499999999999996E-4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1484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1485</v>
      </c>
      <c r="G214" s="200"/>
      <c r="H214" s="204">
        <v>1.05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55.5" customHeight="1">
      <c r="A215" s="37"/>
      <c r="B215" s="38"/>
      <c r="C215" s="181" t="s">
        <v>681</v>
      </c>
      <c r="D215" s="181" t="s">
        <v>221</v>
      </c>
      <c r="E215" s="182" t="s">
        <v>396</v>
      </c>
      <c r="F215" s="183" t="s">
        <v>397</v>
      </c>
      <c r="G215" s="184" t="s">
        <v>282</v>
      </c>
      <c r="H215" s="185">
        <v>0.55800000000000005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1486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399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12" customFormat="1" ht="22.9" customHeight="1">
      <c r="B217" s="165"/>
      <c r="C217" s="166"/>
      <c r="D217" s="167" t="s">
        <v>71</v>
      </c>
      <c r="E217" s="179" t="s">
        <v>683</v>
      </c>
      <c r="F217" s="179" t="s">
        <v>684</v>
      </c>
      <c r="G217" s="166"/>
      <c r="H217" s="166"/>
      <c r="I217" s="169"/>
      <c r="J217" s="180">
        <f>BK217</f>
        <v>0</v>
      </c>
      <c r="K217" s="166"/>
      <c r="L217" s="171"/>
      <c r="M217" s="172"/>
      <c r="N217" s="173"/>
      <c r="O217" s="173"/>
      <c r="P217" s="174">
        <f>SUM(P218:P226)</f>
        <v>0</v>
      </c>
      <c r="Q217" s="173"/>
      <c r="R217" s="174">
        <f>SUM(R218:R226)</f>
        <v>8.7420000000000011E-4</v>
      </c>
      <c r="S217" s="173"/>
      <c r="T217" s="175">
        <f>SUM(T218:T226)</f>
        <v>0</v>
      </c>
      <c r="AR217" s="176" t="s">
        <v>81</v>
      </c>
      <c r="AT217" s="177" t="s">
        <v>71</v>
      </c>
      <c r="AU217" s="177" t="s">
        <v>79</v>
      </c>
      <c r="AY217" s="176" t="s">
        <v>218</v>
      </c>
      <c r="BK217" s="178">
        <f>SUM(BK218:BK226)</f>
        <v>0</v>
      </c>
    </row>
    <row r="218" spans="1:65" s="2" customFormat="1" ht="24.2" customHeight="1">
      <c r="A218" s="37"/>
      <c r="B218" s="38"/>
      <c r="C218" s="181" t="s">
        <v>685</v>
      </c>
      <c r="D218" s="181" t="s">
        <v>221</v>
      </c>
      <c r="E218" s="182" t="s">
        <v>686</v>
      </c>
      <c r="F218" s="183" t="s">
        <v>687</v>
      </c>
      <c r="G218" s="184" t="s">
        <v>224</v>
      </c>
      <c r="H218" s="185">
        <v>1.86</v>
      </c>
      <c r="I218" s="186"/>
      <c r="J218" s="187">
        <f>ROUND(I218*H218,2)</f>
        <v>0</v>
      </c>
      <c r="K218" s="183" t="s">
        <v>225</v>
      </c>
      <c r="L218" s="42"/>
      <c r="M218" s="188" t="s">
        <v>19</v>
      </c>
      <c r="N218" s="189" t="s">
        <v>43</v>
      </c>
      <c r="O218" s="67"/>
      <c r="P218" s="190">
        <f>O218*H218</f>
        <v>0</v>
      </c>
      <c r="Q218" s="190">
        <v>6.0000000000000002E-5</v>
      </c>
      <c r="R218" s="190">
        <f>Q218*H218</f>
        <v>1.116E-4</v>
      </c>
      <c r="S218" s="190">
        <v>0</v>
      </c>
      <c r="T218" s="19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2" t="s">
        <v>137</v>
      </c>
      <c r="AT218" s="192" t="s">
        <v>221</v>
      </c>
      <c r="AU218" s="192" t="s">
        <v>81</v>
      </c>
      <c r="AY218" s="20" t="s">
        <v>218</v>
      </c>
      <c r="BE218" s="193">
        <f>IF(N218="základní",J218,0)</f>
        <v>0</v>
      </c>
      <c r="BF218" s="193">
        <f>IF(N218="snížená",J218,0)</f>
        <v>0</v>
      </c>
      <c r="BG218" s="193">
        <f>IF(N218="zákl. přenesená",J218,0)</f>
        <v>0</v>
      </c>
      <c r="BH218" s="193">
        <f>IF(N218="sníž. přenesená",J218,0)</f>
        <v>0</v>
      </c>
      <c r="BI218" s="193">
        <f>IF(N218="nulová",J218,0)</f>
        <v>0</v>
      </c>
      <c r="BJ218" s="20" t="s">
        <v>79</v>
      </c>
      <c r="BK218" s="193">
        <f>ROUND(I218*H218,2)</f>
        <v>0</v>
      </c>
      <c r="BL218" s="20" t="s">
        <v>137</v>
      </c>
      <c r="BM218" s="192" t="s">
        <v>1487</v>
      </c>
    </row>
    <row r="219" spans="1:65" s="2" customFormat="1" ht="11.25">
      <c r="A219" s="37"/>
      <c r="B219" s="38"/>
      <c r="C219" s="39"/>
      <c r="D219" s="194" t="s">
        <v>228</v>
      </c>
      <c r="E219" s="39"/>
      <c r="F219" s="195" t="s">
        <v>689</v>
      </c>
      <c r="G219" s="39"/>
      <c r="H219" s="39"/>
      <c r="I219" s="196"/>
      <c r="J219" s="39"/>
      <c r="K219" s="39"/>
      <c r="L219" s="42"/>
      <c r="M219" s="197"/>
      <c r="N219" s="198"/>
      <c r="O219" s="67"/>
      <c r="P219" s="67"/>
      <c r="Q219" s="67"/>
      <c r="R219" s="67"/>
      <c r="S219" s="67"/>
      <c r="T219" s="68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20" t="s">
        <v>228</v>
      </c>
      <c r="AU219" s="20" t="s">
        <v>81</v>
      </c>
    </row>
    <row r="220" spans="1:65" s="2" customFormat="1" ht="24.2" customHeight="1">
      <c r="A220" s="37"/>
      <c r="B220" s="38"/>
      <c r="C220" s="181" t="s">
        <v>690</v>
      </c>
      <c r="D220" s="181" t="s">
        <v>221</v>
      </c>
      <c r="E220" s="182" t="s">
        <v>691</v>
      </c>
      <c r="F220" s="183" t="s">
        <v>692</v>
      </c>
      <c r="G220" s="184" t="s">
        <v>224</v>
      </c>
      <c r="H220" s="185">
        <v>1.86</v>
      </c>
      <c r="I220" s="186"/>
      <c r="J220" s="187">
        <f>ROUND(I220*H220,2)</f>
        <v>0</v>
      </c>
      <c r="K220" s="183" t="s">
        <v>225</v>
      </c>
      <c r="L220" s="42"/>
      <c r="M220" s="188" t="s">
        <v>19</v>
      </c>
      <c r="N220" s="189" t="s">
        <v>43</v>
      </c>
      <c r="O220" s="67"/>
      <c r="P220" s="190">
        <f>O220*H220</f>
        <v>0</v>
      </c>
      <c r="Q220" s="190">
        <v>1.7000000000000001E-4</v>
      </c>
      <c r="R220" s="190">
        <f>Q220*H220</f>
        <v>3.1620000000000004E-4</v>
      </c>
      <c r="S220" s="190">
        <v>0</v>
      </c>
      <c r="T220" s="19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2" t="s">
        <v>137</v>
      </c>
      <c r="AT220" s="192" t="s">
        <v>221</v>
      </c>
      <c r="AU220" s="192" t="s">
        <v>81</v>
      </c>
      <c r="AY220" s="20" t="s">
        <v>218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20" t="s">
        <v>79</v>
      </c>
      <c r="BK220" s="193">
        <f>ROUND(I220*H220,2)</f>
        <v>0</v>
      </c>
      <c r="BL220" s="20" t="s">
        <v>137</v>
      </c>
      <c r="BM220" s="192" t="s">
        <v>1488</v>
      </c>
    </row>
    <row r="221" spans="1:65" s="2" customFormat="1" ht="11.25">
      <c r="A221" s="37"/>
      <c r="B221" s="38"/>
      <c r="C221" s="39"/>
      <c r="D221" s="194" t="s">
        <v>228</v>
      </c>
      <c r="E221" s="39"/>
      <c r="F221" s="195" t="s">
        <v>694</v>
      </c>
      <c r="G221" s="39"/>
      <c r="H221" s="39"/>
      <c r="I221" s="196"/>
      <c r="J221" s="39"/>
      <c r="K221" s="39"/>
      <c r="L221" s="42"/>
      <c r="M221" s="197"/>
      <c r="N221" s="198"/>
      <c r="O221" s="67"/>
      <c r="P221" s="67"/>
      <c r="Q221" s="67"/>
      <c r="R221" s="67"/>
      <c r="S221" s="67"/>
      <c r="T221" s="68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20" t="s">
        <v>228</v>
      </c>
      <c r="AU221" s="20" t="s">
        <v>81</v>
      </c>
    </row>
    <row r="222" spans="1:65" s="13" customFormat="1" ht="11.25">
      <c r="B222" s="199"/>
      <c r="C222" s="200"/>
      <c r="D222" s="201" t="s">
        <v>230</v>
      </c>
      <c r="E222" s="202" t="s">
        <v>19</v>
      </c>
      <c r="F222" s="203" t="s">
        <v>1489</v>
      </c>
      <c r="G222" s="200"/>
      <c r="H222" s="204">
        <v>1.86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230</v>
      </c>
      <c r="AU222" s="210" t="s">
        <v>81</v>
      </c>
      <c r="AV222" s="13" t="s">
        <v>81</v>
      </c>
      <c r="AW222" s="13" t="s">
        <v>33</v>
      </c>
      <c r="AX222" s="13" t="s">
        <v>79</v>
      </c>
      <c r="AY222" s="210" t="s">
        <v>218</v>
      </c>
    </row>
    <row r="223" spans="1:65" s="2" customFormat="1" ht="24.2" customHeight="1">
      <c r="A223" s="37"/>
      <c r="B223" s="38"/>
      <c r="C223" s="181" t="s">
        <v>696</v>
      </c>
      <c r="D223" s="181" t="s">
        <v>221</v>
      </c>
      <c r="E223" s="182" t="s">
        <v>697</v>
      </c>
      <c r="F223" s="183" t="s">
        <v>698</v>
      </c>
      <c r="G223" s="184" t="s">
        <v>224</v>
      </c>
      <c r="H223" s="185">
        <v>1.86</v>
      </c>
      <c r="I223" s="186"/>
      <c r="J223" s="187">
        <f>ROUND(I223*H223,2)</f>
        <v>0</v>
      </c>
      <c r="K223" s="183" t="s">
        <v>225</v>
      </c>
      <c r="L223" s="42"/>
      <c r="M223" s="188" t="s">
        <v>19</v>
      </c>
      <c r="N223" s="189" t="s">
        <v>43</v>
      </c>
      <c r="O223" s="67"/>
      <c r="P223" s="190">
        <f>O223*H223</f>
        <v>0</v>
      </c>
      <c r="Q223" s="190">
        <v>1.2E-4</v>
      </c>
      <c r="R223" s="190">
        <f>Q223*H223</f>
        <v>2.232E-4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137</v>
      </c>
      <c r="AT223" s="192" t="s">
        <v>221</v>
      </c>
      <c r="AU223" s="192" t="s">
        <v>81</v>
      </c>
      <c r="AY223" s="20" t="s">
        <v>218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79</v>
      </c>
      <c r="BK223" s="193">
        <f>ROUND(I223*H223,2)</f>
        <v>0</v>
      </c>
      <c r="BL223" s="20" t="s">
        <v>137</v>
      </c>
      <c r="BM223" s="192" t="s">
        <v>1490</v>
      </c>
    </row>
    <row r="224" spans="1:65" s="2" customFormat="1" ht="11.25">
      <c r="A224" s="37"/>
      <c r="B224" s="38"/>
      <c r="C224" s="39"/>
      <c r="D224" s="194" t="s">
        <v>228</v>
      </c>
      <c r="E224" s="39"/>
      <c r="F224" s="195" t="s">
        <v>700</v>
      </c>
      <c r="G224" s="39"/>
      <c r="H224" s="39"/>
      <c r="I224" s="196"/>
      <c r="J224" s="39"/>
      <c r="K224" s="39"/>
      <c r="L224" s="42"/>
      <c r="M224" s="197"/>
      <c r="N224" s="198"/>
      <c r="O224" s="67"/>
      <c r="P224" s="67"/>
      <c r="Q224" s="67"/>
      <c r="R224" s="67"/>
      <c r="S224" s="67"/>
      <c r="T224" s="68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20" t="s">
        <v>228</v>
      </c>
      <c r="AU224" s="20" t="s">
        <v>81</v>
      </c>
    </row>
    <row r="225" spans="1:65" s="2" customFormat="1" ht="24.2" customHeight="1">
      <c r="A225" s="37"/>
      <c r="B225" s="38"/>
      <c r="C225" s="181" t="s">
        <v>701</v>
      </c>
      <c r="D225" s="181" t="s">
        <v>221</v>
      </c>
      <c r="E225" s="182" t="s">
        <v>702</v>
      </c>
      <c r="F225" s="183" t="s">
        <v>703</v>
      </c>
      <c r="G225" s="184" t="s">
        <v>224</v>
      </c>
      <c r="H225" s="185">
        <v>1.86</v>
      </c>
      <c r="I225" s="186"/>
      <c r="J225" s="187">
        <f>ROUND(I225*H225,2)</f>
        <v>0</v>
      </c>
      <c r="K225" s="183" t="s">
        <v>225</v>
      </c>
      <c r="L225" s="42"/>
      <c r="M225" s="188" t="s">
        <v>19</v>
      </c>
      <c r="N225" s="189" t="s">
        <v>43</v>
      </c>
      <c r="O225" s="67"/>
      <c r="P225" s="190">
        <f>O225*H225</f>
        <v>0</v>
      </c>
      <c r="Q225" s="190">
        <v>1.2E-4</v>
      </c>
      <c r="R225" s="190">
        <f>Q225*H225</f>
        <v>2.232E-4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137</v>
      </c>
      <c r="AT225" s="192" t="s">
        <v>221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1491</v>
      </c>
    </row>
    <row r="226" spans="1:65" s="2" customFormat="1" ht="11.25">
      <c r="A226" s="37"/>
      <c r="B226" s="38"/>
      <c r="C226" s="39"/>
      <c r="D226" s="194" t="s">
        <v>228</v>
      </c>
      <c r="E226" s="39"/>
      <c r="F226" s="195" t="s">
        <v>705</v>
      </c>
      <c r="G226" s="39"/>
      <c r="H226" s="39"/>
      <c r="I226" s="196"/>
      <c r="J226" s="39"/>
      <c r="K226" s="39"/>
      <c r="L226" s="42"/>
      <c r="M226" s="246"/>
      <c r="N226" s="247"/>
      <c r="O226" s="248"/>
      <c r="P226" s="248"/>
      <c r="Q226" s="248"/>
      <c r="R226" s="248"/>
      <c r="S226" s="248"/>
      <c r="T226" s="249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20" t="s">
        <v>228</v>
      </c>
      <c r="AU226" s="20" t="s">
        <v>81</v>
      </c>
    </row>
    <row r="227" spans="1:65" s="2" customFormat="1" ht="6.95" customHeight="1">
      <c r="A227" s="37"/>
      <c r="B227" s="50"/>
      <c r="C227" s="51"/>
      <c r="D227" s="51"/>
      <c r="E227" s="51"/>
      <c r="F227" s="51"/>
      <c r="G227" s="51"/>
      <c r="H227" s="51"/>
      <c r="I227" s="51"/>
      <c r="J227" s="51"/>
      <c r="K227" s="51"/>
      <c r="L227" s="42"/>
      <c r="M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</row>
  </sheetData>
  <sheetProtection algorithmName="SHA-512" hashValue="VD27Lz1JgsbIXZ1d2ITBxIy42xM150NTiprLgSYQoBggeHNMtucwk4/hAsw5gPELPiqO4db9HTVqd0dROUq6mg==" saltValue="tN/jfLZ7ycRgBLmo3n2dHJd7XHoXIPNANWrEm9/KhBXR7nPmOQHiR5Qdh62CQpVXQEzcm6DyHcu9uQfwt8HPPQ==" spinCount="100000" sheet="1" objects="1" scenarios="1" formatColumns="0" formatRows="0" autoFilter="0"/>
  <autoFilter ref="C99:K226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0" r:id="rId10"/>
    <hyperlink ref="F137" r:id="rId11"/>
    <hyperlink ref="F139" r:id="rId12"/>
    <hyperlink ref="F141" r:id="rId13"/>
    <hyperlink ref="F144" r:id="rId14"/>
    <hyperlink ref="F147" r:id="rId15"/>
    <hyperlink ref="F162" r:id="rId16"/>
    <hyperlink ref="F164" r:id="rId17"/>
    <hyperlink ref="F166" r:id="rId18"/>
    <hyperlink ref="F170" r:id="rId19"/>
    <hyperlink ref="F173" r:id="rId20"/>
    <hyperlink ref="F177" r:id="rId21"/>
    <hyperlink ref="F180" r:id="rId22"/>
    <hyperlink ref="F183" r:id="rId23"/>
    <hyperlink ref="F185" r:id="rId24"/>
    <hyperlink ref="F187" r:id="rId25"/>
    <hyperlink ref="F189" r:id="rId26"/>
    <hyperlink ref="F191" r:id="rId27"/>
    <hyperlink ref="F193" r:id="rId28"/>
    <hyperlink ref="F198" r:id="rId29"/>
    <hyperlink ref="F200" r:id="rId30"/>
    <hyperlink ref="F203" r:id="rId31"/>
    <hyperlink ref="F205" r:id="rId32"/>
    <hyperlink ref="F212" r:id="rId33"/>
    <hyperlink ref="F216" r:id="rId34"/>
    <hyperlink ref="F219" r:id="rId35"/>
    <hyperlink ref="F221" r:id="rId36"/>
    <hyperlink ref="F224" r:id="rId37"/>
    <hyperlink ref="F226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133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1492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ROUND((SUM(BE100:BE228)),  2)</f>
        <v>0</v>
      </c>
      <c r="G35" s="37"/>
      <c r="H35" s="37"/>
      <c r="I35" s="127">
        <v>0.21</v>
      </c>
      <c r="J35" s="126">
        <f>ROUND(((SUM(BE100:BE228))*I35),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ROUND((SUM(BF100:BF228)),  2)</f>
        <v>0</v>
      </c>
      <c r="G36" s="37"/>
      <c r="H36" s="37"/>
      <c r="I36" s="127">
        <v>0.12</v>
      </c>
      <c r="J36" s="126">
        <f>ROUND(((SUM(BF100:BF228))*I36),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ROUND((SUM(BG100:BG228)),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ROUND((SUM(BH100:BH228)),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ROUND((SUM(BI100:BI228)),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14 - 2.NP 242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J136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J146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J149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J150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J157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J161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J172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J179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J182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J202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J219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14 - 2.NP 242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P101+P149</f>
        <v>0</v>
      </c>
      <c r="Q100" s="75"/>
      <c r="R100" s="162">
        <f>R101+R149</f>
        <v>1.92613112</v>
      </c>
      <c r="S100" s="75"/>
      <c r="T100" s="163">
        <f>T101+T149</f>
        <v>2.4711877000000002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BK101+BK149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P102+P109+P117+P136+P146</f>
        <v>0</v>
      </c>
      <c r="Q101" s="173"/>
      <c r="R101" s="174">
        <f>R102+R109+R117+R136+R146</f>
        <v>1.0997455</v>
      </c>
      <c r="S101" s="173"/>
      <c r="T101" s="175">
        <f>T102+T109+T117+T136+T146</f>
        <v>2.1913720000000003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BK102+BK109+BK117+BK136+BK146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1493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1494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0.86366549999999997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1495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26.509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0.55668899999999999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1496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7.4999999999999997E-2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0.17257649999999999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1497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SUM(P118:P135)</f>
        <v>0</v>
      </c>
      <c r="Q117" s="173"/>
      <c r="R117" s="174">
        <f>SUM(R118:R135)</f>
        <v>2.4000000000000003E-4</v>
      </c>
      <c r="S117" s="173"/>
      <c r="T117" s="175">
        <f>SUM(T118:T135)</f>
        <v>2.1913720000000003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SUM(BK118:BK135)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6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2.4000000000000003E-4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1498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1499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7.4999999999999997E-2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0.16500000000000001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1500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970</v>
      </c>
      <c r="G125" s="200"/>
      <c r="H125" s="204">
        <v>7.4999999999999997E-2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6.12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0.28151999999999999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1501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1436</v>
      </c>
      <c r="G128" s="200"/>
      <c r="H128" s="204">
        <v>6.12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79</v>
      </c>
      <c r="AY128" s="210" t="s">
        <v>218</v>
      </c>
    </row>
    <row r="129" spans="1:65" s="2" customFormat="1" ht="37.9" customHeight="1">
      <c r="A129" s="37"/>
      <c r="B129" s="38"/>
      <c r="C129" s="181" t="s">
        <v>120</v>
      </c>
      <c r="D129" s="181" t="s">
        <v>221</v>
      </c>
      <c r="E129" s="182" t="s">
        <v>271</v>
      </c>
      <c r="F129" s="183" t="s">
        <v>272</v>
      </c>
      <c r="G129" s="184" t="s">
        <v>224</v>
      </c>
      <c r="H129" s="185">
        <v>20.388999999999999</v>
      </c>
      <c r="I129" s="186"/>
      <c r="J129" s="187">
        <f>ROUND(I129*H129,2)</f>
        <v>0</v>
      </c>
      <c r="K129" s="183" t="s">
        <v>225</v>
      </c>
      <c r="L129" s="42"/>
      <c r="M129" s="188" t="s">
        <v>19</v>
      </c>
      <c r="N129" s="189" t="s">
        <v>43</v>
      </c>
      <c r="O129" s="67"/>
      <c r="P129" s="190">
        <f>O129*H129</f>
        <v>0</v>
      </c>
      <c r="Q129" s="190">
        <v>0</v>
      </c>
      <c r="R129" s="190">
        <f>Q129*H129</f>
        <v>0</v>
      </c>
      <c r="S129" s="190">
        <v>6.8000000000000005E-2</v>
      </c>
      <c r="T129" s="191">
        <f>S129*H129</f>
        <v>1.386452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226</v>
      </c>
      <c r="AT129" s="192" t="s">
        <v>221</v>
      </c>
      <c r="AU129" s="192" t="s">
        <v>81</v>
      </c>
      <c r="AY129" s="20" t="s">
        <v>218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20" t="s">
        <v>79</v>
      </c>
      <c r="BK129" s="193">
        <f>ROUND(I129*H129,2)</f>
        <v>0</v>
      </c>
      <c r="BL129" s="20" t="s">
        <v>226</v>
      </c>
      <c r="BM129" s="192" t="s">
        <v>1502</v>
      </c>
    </row>
    <row r="130" spans="1:65" s="2" customFormat="1" ht="11.25">
      <c r="A130" s="37"/>
      <c r="B130" s="38"/>
      <c r="C130" s="39"/>
      <c r="D130" s="194" t="s">
        <v>228</v>
      </c>
      <c r="E130" s="39"/>
      <c r="F130" s="195" t="s">
        <v>274</v>
      </c>
      <c r="G130" s="39"/>
      <c r="H130" s="39"/>
      <c r="I130" s="196"/>
      <c r="J130" s="39"/>
      <c r="K130" s="39"/>
      <c r="L130" s="42"/>
      <c r="M130" s="197"/>
      <c r="N130" s="198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20" t="s">
        <v>228</v>
      </c>
      <c r="AU130" s="20" t="s">
        <v>81</v>
      </c>
    </row>
    <row r="131" spans="1:65" s="13" customFormat="1" ht="11.25">
      <c r="B131" s="199"/>
      <c r="C131" s="200"/>
      <c r="D131" s="201" t="s">
        <v>230</v>
      </c>
      <c r="E131" s="202" t="s">
        <v>19</v>
      </c>
      <c r="F131" s="203" t="s">
        <v>1438</v>
      </c>
      <c r="G131" s="200"/>
      <c r="H131" s="204">
        <v>20.399999999999999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65" s="13" customFormat="1" ht="11.25">
      <c r="B132" s="199"/>
      <c r="C132" s="200"/>
      <c r="D132" s="201" t="s">
        <v>230</v>
      </c>
      <c r="E132" s="202" t="s">
        <v>19</v>
      </c>
      <c r="F132" s="203" t="s">
        <v>1503</v>
      </c>
      <c r="G132" s="200"/>
      <c r="H132" s="204">
        <v>2.5499999999999998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1439</v>
      </c>
      <c r="G133" s="200"/>
      <c r="H133" s="204">
        <v>-2.5609999999999999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4" customFormat="1" ht="11.25">
      <c r="B134" s="211"/>
      <c r="C134" s="212"/>
      <c r="D134" s="201" t="s">
        <v>230</v>
      </c>
      <c r="E134" s="213" t="s">
        <v>19</v>
      </c>
      <c r="F134" s="214" t="s">
        <v>246</v>
      </c>
      <c r="G134" s="212"/>
      <c r="H134" s="215">
        <v>20.388999999999999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230</v>
      </c>
      <c r="AU134" s="221" t="s">
        <v>81</v>
      </c>
      <c r="AV134" s="14" t="s">
        <v>226</v>
      </c>
      <c r="AW134" s="14" t="s">
        <v>33</v>
      </c>
      <c r="AX134" s="14" t="s">
        <v>79</v>
      </c>
      <c r="AY134" s="221" t="s">
        <v>218</v>
      </c>
    </row>
    <row r="135" spans="1:65" s="2" customFormat="1" ht="24.2" customHeight="1">
      <c r="A135" s="37"/>
      <c r="B135" s="38"/>
      <c r="C135" s="181" t="s">
        <v>123</v>
      </c>
      <c r="D135" s="181" t="s">
        <v>221</v>
      </c>
      <c r="E135" s="182" t="s">
        <v>275</v>
      </c>
      <c r="F135" s="183" t="s">
        <v>276</v>
      </c>
      <c r="G135" s="184" t="s">
        <v>249</v>
      </c>
      <c r="H135" s="185">
        <v>1</v>
      </c>
      <c r="I135" s="186"/>
      <c r="J135" s="187">
        <f>ROUND(I135*H135,2)</f>
        <v>0</v>
      </c>
      <c r="K135" s="183" t="s">
        <v>19</v>
      </c>
      <c r="L135" s="42"/>
      <c r="M135" s="188" t="s">
        <v>19</v>
      </c>
      <c r="N135" s="189" t="s">
        <v>43</v>
      </c>
      <c r="O135" s="67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226</v>
      </c>
      <c r="AT135" s="192" t="s">
        <v>221</v>
      </c>
      <c r="AU135" s="192" t="s">
        <v>81</v>
      </c>
      <c r="AY135" s="20" t="s">
        <v>218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20" t="s">
        <v>79</v>
      </c>
      <c r="BK135" s="193">
        <f>ROUND(I135*H135,2)</f>
        <v>0</v>
      </c>
      <c r="BL135" s="20" t="s">
        <v>226</v>
      </c>
      <c r="BM135" s="192" t="s">
        <v>1504</v>
      </c>
    </row>
    <row r="136" spans="1:65" s="12" customFormat="1" ht="22.9" customHeight="1">
      <c r="B136" s="165"/>
      <c r="C136" s="166"/>
      <c r="D136" s="167" t="s">
        <v>71</v>
      </c>
      <c r="E136" s="179" t="s">
        <v>278</v>
      </c>
      <c r="F136" s="179" t="s">
        <v>279</v>
      </c>
      <c r="G136" s="166"/>
      <c r="H136" s="166"/>
      <c r="I136" s="169"/>
      <c r="J136" s="180">
        <f>BK136</f>
        <v>0</v>
      </c>
      <c r="K136" s="166"/>
      <c r="L136" s="171"/>
      <c r="M136" s="172"/>
      <c r="N136" s="173"/>
      <c r="O136" s="173"/>
      <c r="P136" s="174">
        <f>SUM(P137:P145)</f>
        <v>0</v>
      </c>
      <c r="Q136" s="173"/>
      <c r="R136" s="174">
        <f>SUM(R137:R145)</f>
        <v>0</v>
      </c>
      <c r="S136" s="173"/>
      <c r="T136" s="175">
        <f>SUM(T137:T145)</f>
        <v>0</v>
      </c>
      <c r="AR136" s="176" t="s">
        <v>79</v>
      </c>
      <c r="AT136" s="177" t="s">
        <v>71</v>
      </c>
      <c r="AU136" s="177" t="s">
        <v>79</v>
      </c>
      <c r="AY136" s="176" t="s">
        <v>218</v>
      </c>
      <c r="BK136" s="178">
        <f>SUM(BK137:BK145)</f>
        <v>0</v>
      </c>
    </row>
    <row r="137" spans="1:65" s="2" customFormat="1" ht="44.25" customHeight="1">
      <c r="A137" s="37"/>
      <c r="B137" s="38"/>
      <c r="C137" s="181" t="s">
        <v>8</v>
      </c>
      <c r="D137" s="181" t="s">
        <v>221</v>
      </c>
      <c r="E137" s="182" t="s">
        <v>537</v>
      </c>
      <c r="F137" s="183" t="s">
        <v>538</v>
      </c>
      <c r="G137" s="184" t="s">
        <v>282</v>
      </c>
      <c r="H137" s="185">
        <v>2.4710000000000001</v>
      </c>
      <c r="I137" s="186"/>
      <c r="J137" s="187">
        <f>ROUND(I137*H137,2)</f>
        <v>0</v>
      </c>
      <c r="K137" s="183" t="s">
        <v>225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1505</v>
      </c>
    </row>
    <row r="138" spans="1:65" s="2" customFormat="1" ht="11.25">
      <c r="A138" s="37"/>
      <c r="B138" s="38"/>
      <c r="C138" s="39"/>
      <c r="D138" s="194" t="s">
        <v>228</v>
      </c>
      <c r="E138" s="39"/>
      <c r="F138" s="195" t="s">
        <v>540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228</v>
      </c>
      <c r="AU138" s="20" t="s">
        <v>81</v>
      </c>
    </row>
    <row r="139" spans="1:65" s="2" customFormat="1" ht="33" customHeight="1">
      <c r="A139" s="37"/>
      <c r="B139" s="38"/>
      <c r="C139" s="181" t="s">
        <v>128</v>
      </c>
      <c r="D139" s="181" t="s">
        <v>221</v>
      </c>
      <c r="E139" s="182" t="s">
        <v>285</v>
      </c>
      <c r="F139" s="183" t="s">
        <v>286</v>
      </c>
      <c r="G139" s="184" t="s">
        <v>282</v>
      </c>
      <c r="H139" s="185">
        <v>2.4710000000000001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1506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288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44.25" customHeight="1">
      <c r="A141" s="37"/>
      <c r="B141" s="38"/>
      <c r="C141" s="181" t="s">
        <v>131</v>
      </c>
      <c r="D141" s="181" t="s">
        <v>221</v>
      </c>
      <c r="E141" s="182" t="s">
        <v>289</v>
      </c>
      <c r="F141" s="183" t="s">
        <v>290</v>
      </c>
      <c r="G141" s="184" t="s">
        <v>282</v>
      </c>
      <c r="H141" s="185">
        <v>46.948999999999998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1507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292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13" customFormat="1" ht="11.25">
      <c r="B143" s="199"/>
      <c r="C143" s="200"/>
      <c r="D143" s="201" t="s">
        <v>230</v>
      </c>
      <c r="E143" s="202" t="s">
        <v>19</v>
      </c>
      <c r="F143" s="203" t="s">
        <v>1508</v>
      </c>
      <c r="G143" s="200"/>
      <c r="H143" s="204">
        <v>46.948999999999998</v>
      </c>
      <c r="I143" s="205"/>
      <c r="J143" s="200"/>
      <c r="K143" s="200"/>
      <c r="L143" s="206"/>
      <c r="M143" s="207"/>
      <c r="N143" s="208"/>
      <c r="O143" s="208"/>
      <c r="P143" s="208"/>
      <c r="Q143" s="208"/>
      <c r="R143" s="208"/>
      <c r="S143" s="208"/>
      <c r="T143" s="209"/>
      <c r="AT143" s="210" t="s">
        <v>230</v>
      </c>
      <c r="AU143" s="210" t="s">
        <v>81</v>
      </c>
      <c r="AV143" s="13" t="s">
        <v>81</v>
      </c>
      <c r="AW143" s="13" t="s">
        <v>33</v>
      </c>
      <c r="AX143" s="13" t="s">
        <v>79</v>
      </c>
      <c r="AY143" s="210" t="s">
        <v>218</v>
      </c>
    </row>
    <row r="144" spans="1:65" s="2" customFormat="1" ht="44.25" customHeight="1">
      <c r="A144" s="37"/>
      <c r="B144" s="38"/>
      <c r="C144" s="181" t="s">
        <v>134</v>
      </c>
      <c r="D144" s="181" t="s">
        <v>221</v>
      </c>
      <c r="E144" s="182" t="s">
        <v>294</v>
      </c>
      <c r="F144" s="183" t="s">
        <v>295</v>
      </c>
      <c r="G144" s="184" t="s">
        <v>282</v>
      </c>
      <c r="H144" s="185">
        <v>2.4710000000000001</v>
      </c>
      <c r="I144" s="186"/>
      <c r="J144" s="187">
        <f>ROUND(I144*H144,2)</f>
        <v>0</v>
      </c>
      <c r="K144" s="183" t="s">
        <v>225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226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226</v>
      </c>
      <c r="BM144" s="192" t="s">
        <v>1509</v>
      </c>
    </row>
    <row r="145" spans="1:65" s="2" customFormat="1" ht="11.25">
      <c r="A145" s="37"/>
      <c r="B145" s="38"/>
      <c r="C145" s="39"/>
      <c r="D145" s="194" t="s">
        <v>228</v>
      </c>
      <c r="E145" s="39"/>
      <c r="F145" s="195" t="s">
        <v>297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228</v>
      </c>
      <c r="AU145" s="20" t="s">
        <v>81</v>
      </c>
    </row>
    <row r="146" spans="1:65" s="12" customFormat="1" ht="22.9" customHeight="1">
      <c r="B146" s="165"/>
      <c r="C146" s="166"/>
      <c r="D146" s="167" t="s">
        <v>71</v>
      </c>
      <c r="E146" s="179" t="s">
        <v>298</v>
      </c>
      <c r="F146" s="179" t="s">
        <v>299</v>
      </c>
      <c r="G146" s="166"/>
      <c r="H146" s="166"/>
      <c r="I146" s="169"/>
      <c r="J146" s="180">
        <f>BK146</f>
        <v>0</v>
      </c>
      <c r="K146" s="166"/>
      <c r="L146" s="171"/>
      <c r="M146" s="172"/>
      <c r="N146" s="173"/>
      <c r="O146" s="173"/>
      <c r="P146" s="174">
        <f>SUM(P147:P148)</f>
        <v>0</v>
      </c>
      <c r="Q146" s="173"/>
      <c r="R146" s="174">
        <f>SUM(R147:R148)</f>
        <v>0</v>
      </c>
      <c r="S146" s="173"/>
      <c r="T146" s="175">
        <f>SUM(T147:T148)</f>
        <v>0</v>
      </c>
      <c r="AR146" s="176" t="s">
        <v>79</v>
      </c>
      <c r="AT146" s="177" t="s">
        <v>71</v>
      </c>
      <c r="AU146" s="177" t="s">
        <v>79</v>
      </c>
      <c r="AY146" s="176" t="s">
        <v>218</v>
      </c>
      <c r="BK146" s="178">
        <f>SUM(BK147:BK148)</f>
        <v>0</v>
      </c>
    </row>
    <row r="147" spans="1:65" s="2" customFormat="1" ht="66.75" customHeight="1">
      <c r="A147" s="37"/>
      <c r="B147" s="38"/>
      <c r="C147" s="181" t="s">
        <v>137</v>
      </c>
      <c r="D147" s="181" t="s">
        <v>221</v>
      </c>
      <c r="E147" s="182" t="s">
        <v>300</v>
      </c>
      <c r="F147" s="183" t="s">
        <v>301</v>
      </c>
      <c r="G147" s="184" t="s">
        <v>282</v>
      </c>
      <c r="H147" s="185">
        <v>1.1000000000000001</v>
      </c>
      <c r="I147" s="186"/>
      <c r="J147" s="187">
        <f>ROUND(I147*H147,2)</f>
        <v>0</v>
      </c>
      <c r="K147" s="183" t="s">
        <v>225</v>
      </c>
      <c r="L147" s="42"/>
      <c r="M147" s="188" t="s">
        <v>19</v>
      </c>
      <c r="N147" s="189" t="s">
        <v>43</v>
      </c>
      <c r="O147" s="67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226</v>
      </c>
      <c r="AT147" s="192" t="s">
        <v>221</v>
      </c>
      <c r="AU147" s="192" t="s">
        <v>81</v>
      </c>
      <c r="AY147" s="20" t="s">
        <v>218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20" t="s">
        <v>79</v>
      </c>
      <c r="BK147" s="193">
        <f>ROUND(I147*H147,2)</f>
        <v>0</v>
      </c>
      <c r="BL147" s="20" t="s">
        <v>226</v>
      </c>
      <c r="BM147" s="192" t="s">
        <v>1510</v>
      </c>
    </row>
    <row r="148" spans="1:65" s="2" customFormat="1" ht="11.25">
      <c r="A148" s="37"/>
      <c r="B148" s="38"/>
      <c r="C148" s="39"/>
      <c r="D148" s="194" t="s">
        <v>228</v>
      </c>
      <c r="E148" s="39"/>
      <c r="F148" s="195" t="s">
        <v>303</v>
      </c>
      <c r="G148" s="39"/>
      <c r="H148" s="39"/>
      <c r="I148" s="196"/>
      <c r="J148" s="39"/>
      <c r="K148" s="39"/>
      <c r="L148" s="42"/>
      <c r="M148" s="197"/>
      <c r="N148" s="198"/>
      <c r="O148" s="67"/>
      <c r="P148" s="67"/>
      <c r="Q148" s="67"/>
      <c r="R148" s="67"/>
      <c r="S148" s="67"/>
      <c r="T148" s="68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20" t="s">
        <v>228</v>
      </c>
      <c r="AU148" s="20" t="s">
        <v>81</v>
      </c>
    </row>
    <row r="149" spans="1:65" s="12" customFormat="1" ht="25.9" customHeight="1">
      <c r="B149" s="165"/>
      <c r="C149" s="166"/>
      <c r="D149" s="167" t="s">
        <v>71</v>
      </c>
      <c r="E149" s="168" t="s">
        <v>304</v>
      </c>
      <c r="F149" s="168" t="s">
        <v>305</v>
      </c>
      <c r="G149" s="166"/>
      <c r="H149" s="166"/>
      <c r="I149" s="169"/>
      <c r="J149" s="170">
        <f>BK149</f>
        <v>0</v>
      </c>
      <c r="K149" s="166"/>
      <c r="L149" s="171"/>
      <c r="M149" s="172"/>
      <c r="N149" s="173"/>
      <c r="O149" s="173"/>
      <c r="P149" s="174">
        <f>P150+P157+P161+P172+P179+P182+P202+P219</f>
        <v>0</v>
      </c>
      <c r="Q149" s="173"/>
      <c r="R149" s="174">
        <f>R150+R157+R161+R172+R179+R182+R202+R219</f>
        <v>0.82638562000000004</v>
      </c>
      <c r="S149" s="173"/>
      <c r="T149" s="175">
        <f>T150+T157+T161+T172+T179+T182+T202+T219</f>
        <v>0.2798157</v>
      </c>
      <c r="AR149" s="176" t="s">
        <v>81</v>
      </c>
      <c r="AT149" s="177" t="s">
        <v>71</v>
      </c>
      <c r="AU149" s="177" t="s">
        <v>72</v>
      </c>
      <c r="AY149" s="176" t="s">
        <v>218</v>
      </c>
      <c r="BK149" s="178">
        <f>BK150+BK157+BK161+BK172+BK179+BK182+BK202+BK219</f>
        <v>0</v>
      </c>
    </row>
    <row r="150" spans="1:65" s="12" customFormat="1" ht="22.9" customHeight="1">
      <c r="B150" s="165"/>
      <c r="C150" s="166"/>
      <c r="D150" s="167" t="s">
        <v>71</v>
      </c>
      <c r="E150" s="179" t="s">
        <v>546</v>
      </c>
      <c r="F150" s="179" t="s">
        <v>547</v>
      </c>
      <c r="G150" s="166"/>
      <c r="H150" s="166"/>
      <c r="I150" s="169"/>
      <c r="J150" s="180">
        <f>BK150</f>
        <v>0</v>
      </c>
      <c r="K150" s="166"/>
      <c r="L150" s="171"/>
      <c r="M150" s="172"/>
      <c r="N150" s="173"/>
      <c r="O150" s="173"/>
      <c r="P150" s="174">
        <f>SUM(P151:P156)</f>
        <v>0</v>
      </c>
      <c r="Q150" s="173"/>
      <c r="R150" s="174">
        <f>SUM(R151:R156)</f>
        <v>0</v>
      </c>
      <c r="S150" s="173"/>
      <c r="T150" s="175">
        <f>SUM(T151:T156)</f>
        <v>0</v>
      </c>
      <c r="AR150" s="176" t="s">
        <v>81</v>
      </c>
      <c r="AT150" s="177" t="s">
        <v>71</v>
      </c>
      <c r="AU150" s="177" t="s">
        <v>79</v>
      </c>
      <c r="AY150" s="176" t="s">
        <v>218</v>
      </c>
      <c r="BK150" s="178">
        <f>SUM(BK151:BK156)</f>
        <v>0</v>
      </c>
    </row>
    <row r="151" spans="1:65" s="2" customFormat="1" ht="16.5" customHeight="1">
      <c r="A151" s="37"/>
      <c r="B151" s="38"/>
      <c r="C151" s="181" t="s">
        <v>140</v>
      </c>
      <c r="D151" s="181" t="s">
        <v>221</v>
      </c>
      <c r="E151" s="182" t="s">
        <v>548</v>
      </c>
      <c r="F151" s="183" t="s">
        <v>549</v>
      </c>
      <c r="G151" s="184" t="s">
        <v>249</v>
      </c>
      <c r="H151" s="185">
        <v>1</v>
      </c>
      <c r="I151" s="186"/>
      <c r="J151" s="187">
        <f t="shared" ref="J151:J156" si="0"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 t="shared" ref="P151:P156" si="1">O151*H151</f>
        <v>0</v>
      </c>
      <c r="Q151" s="190">
        <v>0</v>
      </c>
      <c r="R151" s="190">
        <f t="shared" ref="R151:R156" si="2">Q151*H151</f>
        <v>0</v>
      </c>
      <c r="S151" s="190">
        <v>0</v>
      </c>
      <c r="T151" s="191">
        <f t="shared" ref="T151:T156" si="3"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 t="shared" ref="BE151:BE156" si="4">IF(N151="základní",J151,0)</f>
        <v>0</v>
      </c>
      <c r="BF151" s="193">
        <f t="shared" ref="BF151:BF156" si="5">IF(N151="snížená",J151,0)</f>
        <v>0</v>
      </c>
      <c r="BG151" s="193">
        <f t="shared" ref="BG151:BG156" si="6">IF(N151="zákl. přenesená",J151,0)</f>
        <v>0</v>
      </c>
      <c r="BH151" s="193">
        <f t="shared" ref="BH151:BH156" si="7">IF(N151="sníž. přenesená",J151,0)</f>
        <v>0</v>
      </c>
      <c r="BI151" s="193">
        <f t="shared" ref="BI151:BI156" si="8">IF(N151="nulová",J151,0)</f>
        <v>0</v>
      </c>
      <c r="BJ151" s="20" t="s">
        <v>79</v>
      </c>
      <c r="BK151" s="193">
        <f t="shared" ref="BK151:BK156" si="9">ROUND(I151*H151,2)</f>
        <v>0</v>
      </c>
      <c r="BL151" s="20" t="s">
        <v>137</v>
      </c>
      <c r="BM151" s="192" t="s">
        <v>1511</v>
      </c>
    </row>
    <row r="152" spans="1:65" s="2" customFormat="1" ht="16.5" customHeight="1">
      <c r="A152" s="37"/>
      <c r="B152" s="38"/>
      <c r="C152" s="181" t="s">
        <v>143</v>
      </c>
      <c r="D152" s="181" t="s">
        <v>221</v>
      </c>
      <c r="E152" s="182" t="s">
        <v>551</v>
      </c>
      <c r="F152" s="183" t="s">
        <v>552</v>
      </c>
      <c r="G152" s="184" t="s">
        <v>249</v>
      </c>
      <c r="H152" s="185">
        <v>1</v>
      </c>
      <c r="I152" s="186"/>
      <c r="J152" s="187">
        <f t="shared" si="0"/>
        <v>0</v>
      </c>
      <c r="K152" s="183" t="s">
        <v>19</v>
      </c>
      <c r="L152" s="42"/>
      <c r="M152" s="188" t="s">
        <v>19</v>
      </c>
      <c r="N152" s="189" t="s">
        <v>43</v>
      </c>
      <c r="O152" s="67"/>
      <c r="P152" s="190">
        <f t="shared" si="1"/>
        <v>0</v>
      </c>
      <c r="Q152" s="190">
        <v>0</v>
      </c>
      <c r="R152" s="190">
        <f t="shared" si="2"/>
        <v>0</v>
      </c>
      <c r="S152" s="190">
        <v>0</v>
      </c>
      <c r="T152" s="191">
        <f t="shared" si="3"/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 t="shared" si="4"/>
        <v>0</v>
      </c>
      <c r="BF152" s="193">
        <f t="shared" si="5"/>
        <v>0</v>
      </c>
      <c r="BG152" s="193">
        <f t="shared" si="6"/>
        <v>0</v>
      </c>
      <c r="BH152" s="193">
        <f t="shared" si="7"/>
        <v>0</v>
      </c>
      <c r="BI152" s="193">
        <f t="shared" si="8"/>
        <v>0</v>
      </c>
      <c r="BJ152" s="20" t="s">
        <v>79</v>
      </c>
      <c r="BK152" s="193">
        <f t="shared" si="9"/>
        <v>0</v>
      </c>
      <c r="BL152" s="20" t="s">
        <v>137</v>
      </c>
      <c r="BM152" s="192" t="s">
        <v>1512</v>
      </c>
    </row>
    <row r="153" spans="1:65" s="2" customFormat="1" ht="24.2" customHeight="1">
      <c r="A153" s="37"/>
      <c r="B153" s="38"/>
      <c r="C153" s="181" t="s">
        <v>146</v>
      </c>
      <c r="D153" s="181" t="s">
        <v>221</v>
      </c>
      <c r="E153" s="182" t="s">
        <v>554</v>
      </c>
      <c r="F153" s="183" t="s">
        <v>555</v>
      </c>
      <c r="G153" s="184" t="s">
        <v>249</v>
      </c>
      <c r="H153" s="185">
        <v>1</v>
      </c>
      <c r="I153" s="186"/>
      <c r="J153" s="187">
        <f t="shared" si="0"/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si="1"/>
        <v>0</v>
      </c>
      <c r="Q153" s="190">
        <v>0</v>
      </c>
      <c r="R153" s="190">
        <f t="shared" si="2"/>
        <v>0</v>
      </c>
      <c r="S153" s="190">
        <v>0</v>
      </c>
      <c r="T153" s="191">
        <f t="shared" si="3"/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si="4"/>
        <v>0</v>
      </c>
      <c r="BF153" s="193">
        <f t="shared" si="5"/>
        <v>0</v>
      </c>
      <c r="BG153" s="193">
        <f t="shared" si="6"/>
        <v>0</v>
      </c>
      <c r="BH153" s="193">
        <f t="shared" si="7"/>
        <v>0</v>
      </c>
      <c r="BI153" s="193">
        <f t="shared" si="8"/>
        <v>0</v>
      </c>
      <c r="BJ153" s="20" t="s">
        <v>79</v>
      </c>
      <c r="BK153" s="193">
        <f t="shared" si="9"/>
        <v>0</v>
      </c>
      <c r="BL153" s="20" t="s">
        <v>137</v>
      </c>
      <c r="BM153" s="192" t="s">
        <v>1513</v>
      </c>
    </row>
    <row r="154" spans="1:65" s="2" customFormat="1" ht="16.5" customHeight="1">
      <c r="A154" s="37"/>
      <c r="B154" s="38"/>
      <c r="C154" s="181" t="s">
        <v>149</v>
      </c>
      <c r="D154" s="181" t="s">
        <v>221</v>
      </c>
      <c r="E154" s="182" t="s">
        <v>560</v>
      </c>
      <c r="F154" s="183" t="s">
        <v>561</v>
      </c>
      <c r="G154" s="184" t="s">
        <v>249</v>
      </c>
      <c r="H154" s="185">
        <v>2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1514</v>
      </c>
    </row>
    <row r="155" spans="1:65" s="2" customFormat="1" ht="16.5" customHeight="1">
      <c r="A155" s="37"/>
      <c r="B155" s="38"/>
      <c r="C155" s="181" t="s">
        <v>7</v>
      </c>
      <c r="D155" s="181" t="s">
        <v>221</v>
      </c>
      <c r="E155" s="182" t="s">
        <v>563</v>
      </c>
      <c r="F155" s="183" t="s">
        <v>564</v>
      </c>
      <c r="G155" s="184" t="s">
        <v>249</v>
      </c>
      <c r="H155" s="185">
        <v>2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1515</v>
      </c>
    </row>
    <row r="156" spans="1:65" s="2" customFormat="1" ht="16.5" customHeight="1">
      <c r="A156" s="37"/>
      <c r="B156" s="38"/>
      <c r="C156" s="181" t="s">
        <v>154</v>
      </c>
      <c r="D156" s="181" t="s">
        <v>221</v>
      </c>
      <c r="E156" s="182" t="s">
        <v>566</v>
      </c>
      <c r="F156" s="183" t="s">
        <v>567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1516</v>
      </c>
    </row>
    <row r="157" spans="1:65" s="12" customFormat="1" ht="22.9" customHeight="1">
      <c r="B157" s="165"/>
      <c r="C157" s="166"/>
      <c r="D157" s="167" t="s">
        <v>71</v>
      </c>
      <c r="E157" s="179" t="s">
        <v>569</v>
      </c>
      <c r="F157" s="179" t="s">
        <v>570</v>
      </c>
      <c r="G157" s="166"/>
      <c r="H157" s="166"/>
      <c r="I157" s="169"/>
      <c r="J157" s="180">
        <f>BK157</f>
        <v>0</v>
      </c>
      <c r="K157" s="166"/>
      <c r="L157" s="171"/>
      <c r="M157" s="172"/>
      <c r="N157" s="173"/>
      <c r="O157" s="173"/>
      <c r="P157" s="174">
        <f>SUM(P158:P160)</f>
        <v>0</v>
      </c>
      <c r="Q157" s="173"/>
      <c r="R157" s="174">
        <f>SUM(R158:R160)</f>
        <v>0</v>
      </c>
      <c r="S157" s="173"/>
      <c r="T157" s="175">
        <f>SUM(T158:T160)</f>
        <v>0</v>
      </c>
      <c r="AR157" s="176" t="s">
        <v>81</v>
      </c>
      <c r="AT157" s="177" t="s">
        <v>71</v>
      </c>
      <c r="AU157" s="177" t="s">
        <v>79</v>
      </c>
      <c r="AY157" s="176" t="s">
        <v>218</v>
      </c>
      <c r="BK157" s="178">
        <f>SUM(BK158:BK160)</f>
        <v>0</v>
      </c>
    </row>
    <row r="158" spans="1:65" s="2" customFormat="1" ht="16.5" customHeight="1">
      <c r="A158" s="37"/>
      <c r="B158" s="38"/>
      <c r="C158" s="181" t="s">
        <v>157</v>
      </c>
      <c r="D158" s="181" t="s">
        <v>221</v>
      </c>
      <c r="E158" s="182" t="s">
        <v>571</v>
      </c>
      <c r="F158" s="183" t="s">
        <v>572</v>
      </c>
      <c r="G158" s="184" t="s">
        <v>249</v>
      </c>
      <c r="H158" s="185">
        <v>1</v>
      </c>
      <c r="I158" s="186"/>
      <c r="J158" s="187">
        <f>ROUND(I158*H158,2)</f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0" t="s">
        <v>79</v>
      </c>
      <c r="BK158" s="193">
        <f>ROUND(I158*H158,2)</f>
        <v>0</v>
      </c>
      <c r="BL158" s="20" t="s">
        <v>137</v>
      </c>
      <c r="BM158" s="192" t="s">
        <v>1517</v>
      </c>
    </row>
    <row r="159" spans="1:65" s="2" customFormat="1" ht="16.5" customHeight="1">
      <c r="A159" s="37"/>
      <c r="B159" s="38"/>
      <c r="C159" s="181" t="s">
        <v>160</v>
      </c>
      <c r="D159" s="181" t="s">
        <v>221</v>
      </c>
      <c r="E159" s="182" t="s">
        <v>574</v>
      </c>
      <c r="F159" s="183" t="s">
        <v>575</v>
      </c>
      <c r="G159" s="184" t="s">
        <v>249</v>
      </c>
      <c r="H159" s="185">
        <v>6</v>
      </c>
      <c r="I159" s="186"/>
      <c r="J159" s="187">
        <f>ROUND(I159*H159,2)</f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20" t="s">
        <v>79</v>
      </c>
      <c r="BK159" s="193">
        <f>ROUND(I159*H159,2)</f>
        <v>0</v>
      </c>
      <c r="BL159" s="20" t="s">
        <v>137</v>
      </c>
      <c r="BM159" s="192" t="s">
        <v>1518</v>
      </c>
    </row>
    <row r="160" spans="1:65" s="2" customFormat="1" ht="16.5" customHeight="1">
      <c r="A160" s="37"/>
      <c r="B160" s="38"/>
      <c r="C160" s="181" t="s">
        <v>352</v>
      </c>
      <c r="D160" s="181" t="s">
        <v>221</v>
      </c>
      <c r="E160" s="182" t="s">
        <v>577</v>
      </c>
      <c r="F160" s="183" t="s">
        <v>578</v>
      </c>
      <c r="G160" s="184" t="s">
        <v>249</v>
      </c>
      <c r="H160" s="185">
        <v>6</v>
      </c>
      <c r="I160" s="186"/>
      <c r="J160" s="187">
        <f>ROUND(I160*H160,2)</f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20" t="s">
        <v>79</v>
      </c>
      <c r="BK160" s="193">
        <f>ROUND(I160*H160,2)</f>
        <v>0</v>
      </c>
      <c r="BL160" s="20" t="s">
        <v>137</v>
      </c>
      <c r="BM160" s="192" t="s">
        <v>1519</v>
      </c>
    </row>
    <row r="161" spans="1:65" s="12" customFormat="1" ht="22.9" customHeight="1">
      <c r="B161" s="165"/>
      <c r="C161" s="166"/>
      <c r="D161" s="167" t="s">
        <v>71</v>
      </c>
      <c r="E161" s="179" t="s">
        <v>580</v>
      </c>
      <c r="F161" s="179" t="s">
        <v>581</v>
      </c>
      <c r="G161" s="166"/>
      <c r="H161" s="166"/>
      <c r="I161" s="169"/>
      <c r="J161" s="180">
        <f>BK161</f>
        <v>0</v>
      </c>
      <c r="K161" s="166"/>
      <c r="L161" s="171"/>
      <c r="M161" s="172"/>
      <c r="N161" s="173"/>
      <c r="O161" s="173"/>
      <c r="P161" s="174">
        <f>SUM(P162:P171)</f>
        <v>0</v>
      </c>
      <c r="Q161" s="173"/>
      <c r="R161" s="174">
        <f>SUM(R162:R171)</f>
        <v>5.5460499999999996E-2</v>
      </c>
      <c r="S161" s="173"/>
      <c r="T161" s="175">
        <f>SUM(T162:T171)</f>
        <v>0</v>
      </c>
      <c r="AR161" s="176" t="s">
        <v>81</v>
      </c>
      <c r="AT161" s="177" t="s">
        <v>71</v>
      </c>
      <c r="AU161" s="177" t="s">
        <v>79</v>
      </c>
      <c r="AY161" s="176" t="s">
        <v>218</v>
      </c>
      <c r="BK161" s="178">
        <f>SUM(BK162:BK171)</f>
        <v>0</v>
      </c>
    </row>
    <row r="162" spans="1:65" s="2" customFormat="1" ht="55.5" customHeight="1">
      <c r="A162" s="37"/>
      <c r="B162" s="38"/>
      <c r="C162" s="181" t="s">
        <v>357</v>
      </c>
      <c r="D162" s="181" t="s">
        <v>221</v>
      </c>
      <c r="E162" s="182" t="s">
        <v>582</v>
      </c>
      <c r="F162" s="183" t="s">
        <v>583</v>
      </c>
      <c r="G162" s="184" t="s">
        <v>224</v>
      </c>
      <c r="H162" s="185">
        <v>2</v>
      </c>
      <c r="I162" s="186"/>
      <c r="J162" s="187">
        <f>ROUND(I162*H162,2)</f>
        <v>0</v>
      </c>
      <c r="K162" s="183" t="s">
        <v>225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1.214E-2</v>
      </c>
      <c r="R162" s="190">
        <f>Q162*H162</f>
        <v>2.4279999999999999E-2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1520</v>
      </c>
    </row>
    <row r="163" spans="1:65" s="2" customFormat="1" ht="11.25">
      <c r="A163" s="37"/>
      <c r="B163" s="38"/>
      <c r="C163" s="39"/>
      <c r="D163" s="194" t="s">
        <v>228</v>
      </c>
      <c r="E163" s="39"/>
      <c r="F163" s="195" t="s">
        <v>585</v>
      </c>
      <c r="G163" s="39"/>
      <c r="H163" s="39"/>
      <c r="I163" s="196"/>
      <c r="J163" s="39"/>
      <c r="K163" s="39"/>
      <c r="L163" s="42"/>
      <c r="M163" s="197"/>
      <c r="N163" s="198"/>
      <c r="O163" s="67"/>
      <c r="P163" s="67"/>
      <c r="Q163" s="67"/>
      <c r="R163" s="67"/>
      <c r="S163" s="67"/>
      <c r="T163" s="68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20" t="s">
        <v>228</v>
      </c>
      <c r="AU163" s="20" t="s">
        <v>81</v>
      </c>
    </row>
    <row r="164" spans="1:65" s="2" customFormat="1" ht="44.25" customHeight="1">
      <c r="A164" s="37"/>
      <c r="B164" s="38"/>
      <c r="C164" s="181" t="s">
        <v>362</v>
      </c>
      <c r="D164" s="181" t="s">
        <v>221</v>
      </c>
      <c r="E164" s="182" t="s">
        <v>586</v>
      </c>
      <c r="F164" s="183" t="s">
        <v>587</v>
      </c>
      <c r="G164" s="184" t="s">
        <v>224</v>
      </c>
      <c r="H164" s="185">
        <v>2</v>
      </c>
      <c r="I164" s="186"/>
      <c r="J164" s="187">
        <f>ROUND(I164*H164,2)</f>
        <v>0</v>
      </c>
      <c r="K164" s="183" t="s">
        <v>225</v>
      </c>
      <c r="L164" s="42"/>
      <c r="M164" s="188" t="s">
        <v>19</v>
      </c>
      <c r="N164" s="189" t="s">
        <v>43</v>
      </c>
      <c r="O164" s="67"/>
      <c r="P164" s="190">
        <f>O164*H164</f>
        <v>0</v>
      </c>
      <c r="Q164" s="190">
        <v>1E-4</v>
      </c>
      <c r="R164" s="190">
        <f>Q164*H164</f>
        <v>2.0000000000000001E-4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0" t="s">
        <v>79</v>
      </c>
      <c r="BK164" s="193">
        <f>ROUND(I164*H164,2)</f>
        <v>0</v>
      </c>
      <c r="BL164" s="20" t="s">
        <v>137</v>
      </c>
      <c r="BM164" s="192" t="s">
        <v>1521</v>
      </c>
    </row>
    <row r="165" spans="1:65" s="2" customFormat="1" ht="11.25">
      <c r="A165" s="37"/>
      <c r="B165" s="38"/>
      <c r="C165" s="39"/>
      <c r="D165" s="194" t="s">
        <v>228</v>
      </c>
      <c r="E165" s="39"/>
      <c r="F165" s="195" t="s">
        <v>589</v>
      </c>
      <c r="G165" s="39"/>
      <c r="H165" s="39"/>
      <c r="I165" s="196"/>
      <c r="J165" s="39"/>
      <c r="K165" s="39"/>
      <c r="L165" s="42"/>
      <c r="M165" s="197"/>
      <c r="N165" s="198"/>
      <c r="O165" s="67"/>
      <c r="P165" s="67"/>
      <c r="Q165" s="67"/>
      <c r="R165" s="67"/>
      <c r="S165" s="67"/>
      <c r="T165" s="68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20" t="s">
        <v>228</v>
      </c>
      <c r="AU165" s="20" t="s">
        <v>81</v>
      </c>
    </row>
    <row r="166" spans="1:65" s="2" customFormat="1" ht="37.9" customHeight="1">
      <c r="A166" s="37"/>
      <c r="B166" s="38"/>
      <c r="C166" s="181" t="s">
        <v>369</v>
      </c>
      <c r="D166" s="181" t="s">
        <v>221</v>
      </c>
      <c r="E166" s="182" t="s">
        <v>590</v>
      </c>
      <c r="F166" s="183" t="s">
        <v>591</v>
      </c>
      <c r="G166" s="184" t="s">
        <v>224</v>
      </c>
      <c r="H166" s="185">
        <v>3.21</v>
      </c>
      <c r="I166" s="186"/>
      <c r="J166" s="187">
        <f>ROUND(I166*H166,2)</f>
        <v>0</v>
      </c>
      <c r="K166" s="183" t="s">
        <v>225</v>
      </c>
      <c r="L166" s="42"/>
      <c r="M166" s="188" t="s">
        <v>19</v>
      </c>
      <c r="N166" s="189" t="s">
        <v>43</v>
      </c>
      <c r="O166" s="67"/>
      <c r="P166" s="190">
        <f>O166*H166</f>
        <v>0</v>
      </c>
      <c r="Q166" s="190">
        <v>1.25E-3</v>
      </c>
      <c r="R166" s="190">
        <f>Q166*H166</f>
        <v>4.0125000000000004E-3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137</v>
      </c>
      <c r="AT166" s="192" t="s">
        <v>221</v>
      </c>
      <c r="AU166" s="192" t="s">
        <v>81</v>
      </c>
      <c r="AY166" s="20" t="s">
        <v>218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20" t="s">
        <v>79</v>
      </c>
      <c r="BK166" s="193">
        <f>ROUND(I166*H166,2)</f>
        <v>0</v>
      </c>
      <c r="BL166" s="20" t="s">
        <v>137</v>
      </c>
      <c r="BM166" s="192" t="s">
        <v>1522</v>
      </c>
    </row>
    <row r="167" spans="1:65" s="2" customFormat="1" ht="11.25">
      <c r="A167" s="37"/>
      <c r="B167" s="38"/>
      <c r="C167" s="39"/>
      <c r="D167" s="194" t="s">
        <v>228</v>
      </c>
      <c r="E167" s="39"/>
      <c r="F167" s="195" t="s">
        <v>593</v>
      </c>
      <c r="G167" s="39"/>
      <c r="H167" s="39"/>
      <c r="I167" s="196"/>
      <c r="J167" s="39"/>
      <c r="K167" s="39"/>
      <c r="L167" s="42"/>
      <c r="M167" s="197"/>
      <c r="N167" s="198"/>
      <c r="O167" s="67"/>
      <c r="P167" s="67"/>
      <c r="Q167" s="67"/>
      <c r="R167" s="67"/>
      <c r="S167" s="67"/>
      <c r="T167" s="68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20" t="s">
        <v>228</v>
      </c>
      <c r="AU167" s="20" t="s">
        <v>81</v>
      </c>
    </row>
    <row r="168" spans="1:65" s="2" customFormat="1" ht="24.2" customHeight="1">
      <c r="A168" s="37"/>
      <c r="B168" s="38"/>
      <c r="C168" s="222" t="s">
        <v>374</v>
      </c>
      <c r="D168" s="222" t="s">
        <v>380</v>
      </c>
      <c r="E168" s="223" t="s">
        <v>594</v>
      </c>
      <c r="F168" s="224" t="s">
        <v>595</v>
      </c>
      <c r="G168" s="225" t="s">
        <v>224</v>
      </c>
      <c r="H168" s="226">
        <v>3.371</v>
      </c>
      <c r="I168" s="227"/>
      <c r="J168" s="228">
        <f>ROUND(I168*H168,2)</f>
        <v>0</v>
      </c>
      <c r="K168" s="224" t="s">
        <v>225</v>
      </c>
      <c r="L168" s="229"/>
      <c r="M168" s="230" t="s">
        <v>19</v>
      </c>
      <c r="N168" s="231" t="s">
        <v>43</v>
      </c>
      <c r="O168" s="67"/>
      <c r="P168" s="190">
        <f>O168*H168</f>
        <v>0</v>
      </c>
      <c r="Q168" s="190">
        <v>8.0000000000000002E-3</v>
      </c>
      <c r="R168" s="190">
        <f>Q168*H168</f>
        <v>2.6967999999999999E-2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383</v>
      </c>
      <c r="AT168" s="192" t="s">
        <v>380</v>
      </c>
      <c r="AU168" s="192" t="s">
        <v>81</v>
      </c>
      <c r="AY168" s="20" t="s">
        <v>218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20" t="s">
        <v>79</v>
      </c>
      <c r="BK168" s="193">
        <f>ROUND(I168*H168,2)</f>
        <v>0</v>
      </c>
      <c r="BL168" s="20" t="s">
        <v>137</v>
      </c>
      <c r="BM168" s="192" t="s">
        <v>1523</v>
      </c>
    </row>
    <row r="169" spans="1:65" s="13" customFormat="1" ht="11.25">
      <c r="B169" s="199"/>
      <c r="C169" s="200"/>
      <c r="D169" s="201" t="s">
        <v>230</v>
      </c>
      <c r="E169" s="200"/>
      <c r="F169" s="203" t="s">
        <v>1460</v>
      </c>
      <c r="G169" s="200"/>
      <c r="H169" s="204">
        <v>3.371</v>
      </c>
      <c r="I169" s="205"/>
      <c r="J169" s="200"/>
      <c r="K169" s="200"/>
      <c r="L169" s="206"/>
      <c r="M169" s="207"/>
      <c r="N169" s="208"/>
      <c r="O169" s="208"/>
      <c r="P169" s="208"/>
      <c r="Q169" s="208"/>
      <c r="R169" s="208"/>
      <c r="S169" s="208"/>
      <c r="T169" s="209"/>
      <c r="AT169" s="210" t="s">
        <v>230</v>
      </c>
      <c r="AU169" s="210" t="s">
        <v>81</v>
      </c>
      <c r="AV169" s="13" t="s">
        <v>81</v>
      </c>
      <c r="AW169" s="13" t="s">
        <v>4</v>
      </c>
      <c r="AX169" s="13" t="s">
        <v>79</v>
      </c>
      <c r="AY169" s="210" t="s">
        <v>218</v>
      </c>
    </row>
    <row r="170" spans="1:65" s="2" customFormat="1" ht="78" customHeight="1">
      <c r="A170" s="37"/>
      <c r="B170" s="38"/>
      <c r="C170" s="181" t="s">
        <v>379</v>
      </c>
      <c r="D170" s="181" t="s">
        <v>221</v>
      </c>
      <c r="E170" s="182" t="s">
        <v>598</v>
      </c>
      <c r="F170" s="183" t="s">
        <v>599</v>
      </c>
      <c r="G170" s="184" t="s">
        <v>282</v>
      </c>
      <c r="H170" s="185">
        <v>5.5E-2</v>
      </c>
      <c r="I170" s="186"/>
      <c r="J170" s="187">
        <f>ROUND(I170*H170,2)</f>
        <v>0</v>
      </c>
      <c r="K170" s="183" t="s">
        <v>225</v>
      </c>
      <c r="L170" s="42"/>
      <c r="M170" s="188" t="s">
        <v>19</v>
      </c>
      <c r="N170" s="189" t="s">
        <v>43</v>
      </c>
      <c r="O170" s="67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137</v>
      </c>
      <c r="AT170" s="192" t="s">
        <v>221</v>
      </c>
      <c r="AU170" s="192" t="s">
        <v>81</v>
      </c>
      <c r="AY170" s="20" t="s">
        <v>218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0" t="s">
        <v>79</v>
      </c>
      <c r="BK170" s="193">
        <f>ROUND(I170*H170,2)</f>
        <v>0</v>
      </c>
      <c r="BL170" s="20" t="s">
        <v>137</v>
      </c>
      <c r="BM170" s="192" t="s">
        <v>1524</v>
      </c>
    </row>
    <row r="171" spans="1:65" s="2" customFormat="1" ht="11.25">
      <c r="A171" s="37"/>
      <c r="B171" s="38"/>
      <c r="C171" s="39"/>
      <c r="D171" s="194" t="s">
        <v>228</v>
      </c>
      <c r="E171" s="39"/>
      <c r="F171" s="195" t="s">
        <v>601</v>
      </c>
      <c r="G171" s="39"/>
      <c r="H171" s="39"/>
      <c r="I171" s="196"/>
      <c r="J171" s="39"/>
      <c r="K171" s="39"/>
      <c r="L171" s="42"/>
      <c r="M171" s="197"/>
      <c r="N171" s="198"/>
      <c r="O171" s="67"/>
      <c r="P171" s="67"/>
      <c r="Q171" s="67"/>
      <c r="R171" s="67"/>
      <c r="S171" s="67"/>
      <c r="T171" s="68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20" t="s">
        <v>228</v>
      </c>
      <c r="AU171" s="20" t="s">
        <v>81</v>
      </c>
    </row>
    <row r="172" spans="1:65" s="12" customFormat="1" ht="22.9" customHeight="1">
      <c r="B172" s="165"/>
      <c r="C172" s="166"/>
      <c r="D172" s="167" t="s">
        <v>71</v>
      </c>
      <c r="E172" s="179" t="s">
        <v>602</v>
      </c>
      <c r="F172" s="179" t="s">
        <v>603</v>
      </c>
      <c r="G172" s="166"/>
      <c r="H172" s="166"/>
      <c r="I172" s="169"/>
      <c r="J172" s="180">
        <f>BK172</f>
        <v>0</v>
      </c>
      <c r="K172" s="166"/>
      <c r="L172" s="171"/>
      <c r="M172" s="172"/>
      <c r="N172" s="173"/>
      <c r="O172" s="173"/>
      <c r="P172" s="174">
        <f>SUM(P173:P178)</f>
        <v>0</v>
      </c>
      <c r="Q172" s="173"/>
      <c r="R172" s="174">
        <f>SUM(R173:R178)</f>
        <v>2.76E-2</v>
      </c>
      <c r="S172" s="173"/>
      <c r="T172" s="175">
        <f>SUM(T173:T178)</f>
        <v>0</v>
      </c>
      <c r="AR172" s="176" t="s">
        <v>81</v>
      </c>
      <c r="AT172" s="177" t="s">
        <v>71</v>
      </c>
      <c r="AU172" s="177" t="s">
        <v>79</v>
      </c>
      <c r="AY172" s="176" t="s">
        <v>218</v>
      </c>
      <c r="BK172" s="178">
        <f>SUM(BK173:BK178)</f>
        <v>0</v>
      </c>
    </row>
    <row r="173" spans="1:65" s="2" customFormat="1" ht="37.9" customHeight="1">
      <c r="A173" s="37"/>
      <c r="B173" s="38"/>
      <c r="C173" s="181" t="s">
        <v>386</v>
      </c>
      <c r="D173" s="181" t="s">
        <v>221</v>
      </c>
      <c r="E173" s="182" t="s">
        <v>604</v>
      </c>
      <c r="F173" s="183" t="s">
        <v>605</v>
      </c>
      <c r="G173" s="184" t="s">
        <v>249</v>
      </c>
      <c r="H173" s="185">
        <v>2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1525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607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2" customFormat="1" ht="24.2" customHeight="1">
      <c r="A175" s="37"/>
      <c r="B175" s="38"/>
      <c r="C175" s="222" t="s">
        <v>383</v>
      </c>
      <c r="D175" s="222" t="s">
        <v>380</v>
      </c>
      <c r="E175" s="223" t="s">
        <v>608</v>
      </c>
      <c r="F175" s="224" t="s">
        <v>609</v>
      </c>
      <c r="G175" s="225" t="s">
        <v>249</v>
      </c>
      <c r="H175" s="226">
        <v>1</v>
      </c>
      <c r="I175" s="227"/>
      <c r="J175" s="228">
        <f>ROUND(I175*H175,2)</f>
        <v>0</v>
      </c>
      <c r="K175" s="224" t="s">
        <v>19</v>
      </c>
      <c r="L175" s="229"/>
      <c r="M175" s="230" t="s">
        <v>19</v>
      </c>
      <c r="N175" s="231" t="s">
        <v>43</v>
      </c>
      <c r="O175" s="67"/>
      <c r="P175" s="190">
        <f>O175*H175</f>
        <v>0</v>
      </c>
      <c r="Q175" s="190">
        <v>1.38E-2</v>
      </c>
      <c r="R175" s="190">
        <f>Q175*H175</f>
        <v>1.38E-2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383</v>
      </c>
      <c r="AT175" s="192" t="s">
        <v>380</v>
      </c>
      <c r="AU175" s="192" t="s">
        <v>81</v>
      </c>
      <c r="AY175" s="20" t="s">
        <v>218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20" t="s">
        <v>79</v>
      </c>
      <c r="BK175" s="193">
        <f>ROUND(I175*H175,2)</f>
        <v>0</v>
      </c>
      <c r="BL175" s="20" t="s">
        <v>137</v>
      </c>
      <c r="BM175" s="192" t="s">
        <v>1526</v>
      </c>
    </row>
    <row r="176" spans="1:65" s="2" customFormat="1" ht="24.2" customHeight="1">
      <c r="A176" s="37"/>
      <c r="B176" s="38"/>
      <c r="C176" s="222" t="s">
        <v>395</v>
      </c>
      <c r="D176" s="222" t="s">
        <v>380</v>
      </c>
      <c r="E176" s="223" t="s">
        <v>756</v>
      </c>
      <c r="F176" s="224" t="s">
        <v>757</v>
      </c>
      <c r="G176" s="225" t="s">
        <v>249</v>
      </c>
      <c r="H176" s="226">
        <v>1</v>
      </c>
      <c r="I176" s="227"/>
      <c r="J176" s="228">
        <f>ROUND(I176*H176,2)</f>
        <v>0</v>
      </c>
      <c r="K176" s="224" t="s">
        <v>19</v>
      </c>
      <c r="L176" s="229"/>
      <c r="M176" s="230" t="s">
        <v>19</v>
      </c>
      <c r="N176" s="231" t="s">
        <v>43</v>
      </c>
      <c r="O176" s="67"/>
      <c r="P176" s="190">
        <f>O176*H176</f>
        <v>0</v>
      </c>
      <c r="Q176" s="190">
        <v>1.38E-2</v>
      </c>
      <c r="R176" s="190">
        <f>Q176*H176</f>
        <v>1.38E-2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383</v>
      </c>
      <c r="AT176" s="192" t="s">
        <v>380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1527</v>
      </c>
    </row>
    <row r="177" spans="1:65" s="2" customFormat="1" ht="55.5" customHeight="1">
      <c r="A177" s="37"/>
      <c r="B177" s="38"/>
      <c r="C177" s="181" t="s">
        <v>402</v>
      </c>
      <c r="D177" s="181" t="s">
        <v>221</v>
      </c>
      <c r="E177" s="182" t="s">
        <v>611</v>
      </c>
      <c r="F177" s="183" t="s">
        <v>612</v>
      </c>
      <c r="G177" s="184" t="s">
        <v>282</v>
      </c>
      <c r="H177" s="185">
        <v>2.8000000000000001E-2</v>
      </c>
      <c r="I177" s="186"/>
      <c r="J177" s="187">
        <f>ROUND(I177*H177,2)</f>
        <v>0</v>
      </c>
      <c r="K177" s="183" t="s">
        <v>225</v>
      </c>
      <c r="L177" s="42"/>
      <c r="M177" s="188" t="s">
        <v>19</v>
      </c>
      <c r="N177" s="189" t="s">
        <v>43</v>
      </c>
      <c r="O177" s="67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137</v>
      </c>
      <c r="AT177" s="192" t="s">
        <v>221</v>
      </c>
      <c r="AU177" s="192" t="s">
        <v>81</v>
      </c>
      <c r="AY177" s="20" t="s">
        <v>218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0" t="s">
        <v>79</v>
      </c>
      <c r="BK177" s="193">
        <f>ROUND(I177*H177,2)</f>
        <v>0</v>
      </c>
      <c r="BL177" s="20" t="s">
        <v>137</v>
      </c>
      <c r="BM177" s="192" t="s">
        <v>1528</v>
      </c>
    </row>
    <row r="178" spans="1:65" s="2" customFormat="1" ht="11.25">
      <c r="A178" s="37"/>
      <c r="B178" s="38"/>
      <c r="C178" s="39"/>
      <c r="D178" s="194" t="s">
        <v>228</v>
      </c>
      <c r="E178" s="39"/>
      <c r="F178" s="195" t="s">
        <v>614</v>
      </c>
      <c r="G178" s="39"/>
      <c r="H178" s="39"/>
      <c r="I178" s="196"/>
      <c r="J178" s="39"/>
      <c r="K178" s="39"/>
      <c r="L178" s="42"/>
      <c r="M178" s="197"/>
      <c r="N178" s="19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228</v>
      </c>
      <c r="AU178" s="20" t="s">
        <v>81</v>
      </c>
    </row>
    <row r="179" spans="1:65" s="12" customFormat="1" ht="22.9" customHeight="1">
      <c r="B179" s="165"/>
      <c r="C179" s="166"/>
      <c r="D179" s="167" t="s">
        <v>71</v>
      </c>
      <c r="E179" s="179" t="s">
        <v>615</v>
      </c>
      <c r="F179" s="179" t="s">
        <v>616</v>
      </c>
      <c r="G179" s="166"/>
      <c r="H179" s="166"/>
      <c r="I179" s="169"/>
      <c r="J179" s="180">
        <f>BK179</f>
        <v>0</v>
      </c>
      <c r="K179" s="166"/>
      <c r="L179" s="171"/>
      <c r="M179" s="172"/>
      <c r="N179" s="173"/>
      <c r="O179" s="173"/>
      <c r="P179" s="174">
        <f>SUM(P180:P181)</f>
        <v>0</v>
      </c>
      <c r="Q179" s="173"/>
      <c r="R179" s="174">
        <f>SUM(R180:R181)</f>
        <v>0</v>
      </c>
      <c r="S179" s="173"/>
      <c r="T179" s="175">
        <f>SUM(T180:T181)</f>
        <v>1.2840000000000001E-2</v>
      </c>
      <c r="AR179" s="176" t="s">
        <v>81</v>
      </c>
      <c r="AT179" s="177" t="s">
        <v>71</v>
      </c>
      <c r="AU179" s="177" t="s">
        <v>79</v>
      </c>
      <c r="AY179" s="176" t="s">
        <v>218</v>
      </c>
      <c r="BK179" s="178">
        <f>SUM(BK180:BK181)</f>
        <v>0</v>
      </c>
    </row>
    <row r="180" spans="1:65" s="2" customFormat="1" ht="16.5" customHeight="1">
      <c r="A180" s="37"/>
      <c r="B180" s="38"/>
      <c r="C180" s="181" t="s">
        <v>407</v>
      </c>
      <c r="D180" s="181" t="s">
        <v>221</v>
      </c>
      <c r="E180" s="182" t="s">
        <v>617</v>
      </c>
      <c r="F180" s="183" t="s">
        <v>618</v>
      </c>
      <c r="G180" s="184" t="s">
        <v>224</v>
      </c>
      <c r="H180" s="185">
        <v>3.21</v>
      </c>
      <c r="I180" s="186"/>
      <c r="J180" s="187">
        <f>ROUND(I180*H180,2)</f>
        <v>0</v>
      </c>
      <c r="K180" s="183" t="s">
        <v>225</v>
      </c>
      <c r="L180" s="42"/>
      <c r="M180" s="188" t="s">
        <v>19</v>
      </c>
      <c r="N180" s="189" t="s">
        <v>43</v>
      </c>
      <c r="O180" s="67"/>
      <c r="P180" s="190">
        <f>O180*H180</f>
        <v>0</v>
      </c>
      <c r="Q180" s="190">
        <v>0</v>
      </c>
      <c r="R180" s="190">
        <f>Q180*H180</f>
        <v>0</v>
      </c>
      <c r="S180" s="190">
        <v>4.0000000000000001E-3</v>
      </c>
      <c r="T180" s="191">
        <f>S180*H180</f>
        <v>1.2840000000000001E-2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137</v>
      </c>
      <c r="AT180" s="192" t="s">
        <v>221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1529</v>
      </c>
    </row>
    <row r="181" spans="1:65" s="2" customFormat="1" ht="11.25">
      <c r="A181" s="37"/>
      <c r="B181" s="38"/>
      <c r="C181" s="39"/>
      <c r="D181" s="194" t="s">
        <v>228</v>
      </c>
      <c r="E181" s="39"/>
      <c r="F181" s="195" t="s">
        <v>620</v>
      </c>
      <c r="G181" s="39"/>
      <c r="H181" s="39"/>
      <c r="I181" s="196"/>
      <c r="J181" s="39"/>
      <c r="K181" s="39"/>
      <c r="L181" s="42"/>
      <c r="M181" s="197"/>
      <c r="N181" s="198"/>
      <c r="O181" s="67"/>
      <c r="P181" s="67"/>
      <c r="Q181" s="67"/>
      <c r="R181" s="67"/>
      <c r="S181" s="67"/>
      <c r="T181" s="68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20" t="s">
        <v>228</v>
      </c>
      <c r="AU181" s="20" t="s">
        <v>81</v>
      </c>
    </row>
    <row r="182" spans="1:65" s="12" customFormat="1" ht="22.9" customHeight="1">
      <c r="B182" s="165"/>
      <c r="C182" s="166"/>
      <c r="D182" s="167" t="s">
        <v>71</v>
      </c>
      <c r="E182" s="179" t="s">
        <v>621</v>
      </c>
      <c r="F182" s="179" t="s">
        <v>622</v>
      </c>
      <c r="G182" s="166"/>
      <c r="H182" s="166"/>
      <c r="I182" s="169"/>
      <c r="J182" s="180">
        <f>BK182</f>
        <v>0</v>
      </c>
      <c r="K182" s="166"/>
      <c r="L182" s="171"/>
      <c r="M182" s="172"/>
      <c r="N182" s="173"/>
      <c r="O182" s="173"/>
      <c r="P182" s="174">
        <f>SUM(P183:P201)</f>
        <v>0</v>
      </c>
      <c r="Q182" s="173"/>
      <c r="R182" s="174">
        <f>SUM(R183:R201)</f>
        <v>0.12480480000000001</v>
      </c>
      <c r="S182" s="173"/>
      <c r="T182" s="175">
        <f>SUM(T183:T201)</f>
        <v>0.26697569999999998</v>
      </c>
      <c r="AR182" s="176" t="s">
        <v>81</v>
      </c>
      <c r="AT182" s="177" t="s">
        <v>71</v>
      </c>
      <c r="AU182" s="177" t="s">
        <v>79</v>
      </c>
      <c r="AY182" s="176" t="s">
        <v>218</v>
      </c>
      <c r="BK182" s="178">
        <f>SUM(BK183:BK201)</f>
        <v>0</v>
      </c>
    </row>
    <row r="183" spans="1:65" s="2" customFormat="1" ht="24.2" customHeight="1">
      <c r="A183" s="37"/>
      <c r="B183" s="38"/>
      <c r="C183" s="181" t="s">
        <v>414</v>
      </c>
      <c r="D183" s="181" t="s">
        <v>221</v>
      </c>
      <c r="E183" s="182" t="s">
        <v>623</v>
      </c>
      <c r="F183" s="183" t="s">
        <v>624</v>
      </c>
      <c r="G183" s="184" t="s">
        <v>224</v>
      </c>
      <c r="H183" s="185">
        <v>3.21</v>
      </c>
      <c r="I183" s="186"/>
      <c r="J183" s="187">
        <f>ROUND(I183*H183,2)</f>
        <v>0</v>
      </c>
      <c r="K183" s="183" t="s">
        <v>225</v>
      </c>
      <c r="L183" s="42"/>
      <c r="M183" s="188" t="s">
        <v>19</v>
      </c>
      <c r="N183" s="189" t="s">
        <v>43</v>
      </c>
      <c r="O183" s="67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137</v>
      </c>
      <c r="AT183" s="192" t="s">
        <v>221</v>
      </c>
      <c r="AU183" s="192" t="s">
        <v>81</v>
      </c>
      <c r="AY183" s="20" t="s">
        <v>218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79</v>
      </c>
      <c r="BK183" s="193">
        <f>ROUND(I183*H183,2)</f>
        <v>0</v>
      </c>
      <c r="BL183" s="20" t="s">
        <v>137</v>
      </c>
      <c r="BM183" s="192" t="s">
        <v>1530</v>
      </c>
    </row>
    <row r="184" spans="1:65" s="2" customFormat="1" ht="11.25">
      <c r="A184" s="37"/>
      <c r="B184" s="38"/>
      <c r="C184" s="39"/>
      <c r="D184" s="194" t="s">
        <v>228</v>
      </c>
      <c r="E184" s="39"/>
      <c r="F184" s="195" t="s">
        <v>626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228</v>
      </c>
      <c r="AU184" s="20" t="s">
        <v>81</v>
      </c>
    </row>
    <row r="185" spans="1:65" s="2" customFormat="1" ht="24.2" customHeight="1">
      <c r="A185" s="37"/>
      <c r="B185" s="38"/>
      <c r="C185" s="181" t="s">
        <v>627</v>
      </c>
      <c r="D185" s="181" t="s">
        <v>221</v>
      </c>
      <c r="E185" s="182" t="s">
        <v>628</v>
      </c>
      <c r="F185" s="183" t="s">
        <v>629</v>
      </c>
      <c r="G185" s="184" t="s">
        <v>224</v>
      </c>
      <c r="H185" s="185">
        <v>3.21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2.9999999999999997E-4</v>
      </c>
      <c r="R185" s="190">
        <f>Q185*H185</f>
        <v>9.6299999999999988E-4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1531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631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33" customHeight="1">
      <c r="A187" s="37"/>
      <c r="B187" s="38"/>
      <c r="C187" s="181" t="s">
        <v>632</v>
      </c>
      <c r="D187" s="181" t="s">
        <v>221</v>
      </c>
      <c r="E187" s="182" t="s">
        <v>633</v>
      </c>
      <c r="F187" s="183" t="s">
        <v>634</v>
      </c>
      <c r="G187" s="184" t="s">
        <v>224</v>
      </c>
      <c r="H187" s="185">
        <v>3.21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1532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636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7.9" customHeight="1">
      <c r="A189" s="37"/>
      <c r="B189" s="38"/>
      <c r="C189" s="181" t="s">
        <v>637</v>
      </c>
      <c r="D189" s="181" t="s">
        <v>221</v>
      </c>
      <c r="E189" s="182" t="s">
        <v>638</v>
      </c>
      <c r="F189" s="183" t="s">
        <v>639</v>
      </c>
      <c r="G189" s="184" t="s">
        <v>224</v>
      </c>
      <c r="H189" s="185">
        <v>3.21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7.4999999999999997E-3</v>
      </c>
      <c r="R189" s="190">
        <f>Q189*H189</f>
        <v>2.4074999999999999E-2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1533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641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24.2" customHeight="1">
      <c r="A191" s="37"/>
      <c r="B191" s="38"/>
      <c r="C191" s="181" t="s">
        <v>642</v>
      </c>
      <c r="D191" s="181" t="s">
        <v>221</v>
      </c>
      <c r="E191" s="182" t="s">
        <v>643</v>
      </c>
      <c r="F191" s="183" t="s">
        <v>644</v>
      </c>
      <c r="G191" s="184" t="s">
        <v>224</v>
      </c>
      <c r="H191" s="185">
        <v>3.21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0</v>
      </c>
      <c r="R191" s="190">
        <f>Q191*H191</f>
        <v>0</v>
      </c>
      <c r="S191" s="190">
        <v>8.3169999999999994E-2</v>
      </c>
      <c r="T191" s="191">
        <f>S191*H191</f>
        <v>0.26697569999999998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1534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646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44.25" customHeight="1">
      <c r="A193" s="37"/>
      <c r="B193" s="38"/>
      <c r="C193" s="181" t="s">
        <v>647</v>
      </c>
      <c r="D193" s="181" t="s">
        <v>221</v>
      </c>
      <c r="E193" s="182" t="s">
        <v>648</v>
      </c>
      <c r="F193" s="183" t="s">
        <v>649</v>
      </c>
      <c r="G193" s="184" t="s">
        <v>224</v>
      </c>
      <c r="H193" s="185">
        <v>3.21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5.3800000000000002E-3</v>
      </c>
      <c r="R193" s="190">
        <f>Q193*H193</f>
        <v>1.7269800000000002E-2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1535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651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13" customFormat="1" ht="11.25">
      <c r="B195" s="199"/>
      <c r="C195" s="200"/>
      <c r="D195" s="201" t="s">
        <v>230</v>
      </c>
      <c r="E195" s="202" t="s">
        <v>19</v>
      </c>
      <c r="F195" s="203" t="s">
        <v>1473</v>
      </c>
      <c r="G195" s="200"/>
      <c r="H195" s="204">
        <v>3.21</v>
      </c>
      <c r="I195" s="205"/>
      <c r="J195" s="200"/>
      <c r="K195" s="200"/>
      <c r="L195" s="206"/>
      <c r="M195" s="207"/>
      <c r="N195" s="208"/>
      <c r="O195" s="208"/>
      <c r="P195" s="208"/>
      <c r="Q195" s="208"/>
      <c r="R195" s="208"/>
      <c r="S195" s="208"/>
      <c r="T195" s="209"/>
      <c r="AT195" s="210" t="s">
        <v>230</v>
      </c>
      <c r="AU195" s="210" t="s">
        <v>81</v>
      </c>
      <c r="AV195" s="13" t="s">
        <v>81</v>
      </c>
      <c r="AW195" s="13" t="s">
        <v>33</v>
      </c>
      <c r="AX195" s="13" t="s">
        <v>79</v>
      </c>
      <c r="AY195" s="210" t="s">
        <v>218</v>
      </c>
    </row>
    <row r="196" spans="1:65" s="2" customFormat="1" ht="24.2" customHeight="1">
      <c r="A196" s="37"/>
      <c r="B196" s="38"/>
      <c r="C196" s="222" t="s">
        <v>653</v>
      </c>
      <c r="D196" s="222" t="s">
        <v>380</v>
      </c>
      <c r="E196" s="223" t="s">
        <v>654</v>
      </c>
      <c r="F196" s="224" t="s">
        <v>655</v>
      </c>
      <c r="G196" s="225" t="s">
        <v>224</v>
      </c>
      <c r="H196" s="226">
        <v>3.5310000000000001</v>
      </c>
      <c r="I196" s="227"/>
      <c r="J196" s="228">
        <f>ROUND(I196*H196,2)</f>
        <v>0</v>
      </c>
      <c r="K196" s="224" t="s">
        <v>225</v>
      </c>
      <c r="L196" s="229"/>
      <c r="M196" s="230" t="s">
        <v>19</v>
      </c>
      <c r="N196" s="231" t="s">
        <v>43</v>
      </c>
      <c r="O196" s="67"/>
      <c r="P196" s="190">
        <f>O196*H196</f>
        <v>0</v>
      </c>
      <c r="Q196" s="190">
        <v>2.1999999999999999E-2</v>
      </c>
      <c r="R196" s="190">
        <f>Q196*H196</f>
        <v>7.7682000000000001E-2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383</v>
      </c>
      <c r="AT196" s="192" t="s">
        <v>380</v>
      </c>
      <c r="AU196" s="192" t="s">
        <v>81</v>
      </c>
      <c r="AY196" s="20" t="s">
        <v>218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20" t="s">
        <v>79</v>
      </c>
      <c r="BK196" s="193">
        <f>ROUND(I196*H196,2)</f>
        <v>0</v>
      </c>
      <c r="BL196" s="20" t="s">
        <v>137</v>
      </c>
      <c r="BM196" s="192" t="s">
        <v>1536</v>
      </c>
    </row>
    <row r="197" spans="1:65" s="13" customFormat="1" ht="11.25">
      <c r="B197" s="199"/>
      <c r="C197" s="200"/>
      <c r="D197" s="201" t="s">
        <v>230</v>
      </c>
      <c r="E197" s="200"/>
      <c r="F197" s="203" t="s">
        <v>1475</v>
      </c>
      <c r="G197" s="200"/>
      <c r="H197" s="204">
        <v>3.5310000000000001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4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181" t="s">
        <v>658</v>
      </c>
      <c r="D198" s="181" t="s">
        <v>221</v>
      </c>
      <c r="E198" s="182" t="s">
        <v>659</v>
      </c>
      <c r="F198" s="183" t="s">
        <v>660</v>
      </c>
      <c r="G198" s="184" t="s">
        <v>224</v>
      </c>
      <c r="H198" s="185">
        <v>3.21</v>
      </c>
      <c r="I198" s="186"/>
      <c r="J198" s="187">
        <f>ROUND(I198*H198,2)</f>
        <v>0</v>
      </c>
      <c r="K198" s="183" t="s">
        <v>225</v>
      </c>
      <c r="L198" s="42"/>
      <c r="M198" s="188" t="s">
        <v>19</v>
      </c>
      <c r="N198" s="189" t="s">
        <v>43</v>
      </c>
      <c r="O198" s="67"/>
      <c r="P198" s="190">
        <f>O198*H198</f>
        <v>0</v>
      </c>
      <c r="Q198" s="190">
        <v>1.5E-3</v>
      </c>
      <c r="R198" s="190">
        <f>Q198*H198</f>
        <v>4.8149999999999998E-3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137</v>
      </c>
      <c r="AT198" s="192" t="s">
        <v>221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1537</v>
      </c>
    </row>
    <row r="199" spans="1:65" s="2" customFormat="1" ht="11.25">
      <c r="A199" s="37"/>
      <c r="B199" s="38"/>
      <c r="C199" s="39"/>
      <c r="D199" s="194" t="s">
        <v>228</v>
      </c>
      <c r="E199" s="39"/>
      <c r="F199" s="195" t="s">
        <v>662</v>
      </c>
      <c r="G199" s="39"/>
      <c r="H199" s="39"/>
      <c r="I199" s="196"/>
      <c r="J199" s="39"/>
      <c r="K199" s="39"/>
      <c r="L199" s="42"/>
      <c r="M199" s="197"/>
      <c r="N199" s="198"/>
      <c r="O199" s="67"/>
      <c r="P199" s="67"/>
      <c r="Q199" s="67"/>
      <c r="R199" s="67"/>
      <c r="S199" s="67"/>
      <c r="T199" s="68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20" t="s">
        <v>228</v>
      </c>
      <c r="AU199" s="20" t="s">
        <v>81</v>
      </c>
    </row>
    <row r="200" spans="1:65" s="2" customFormat="1" ht="55.5" customHeight="1">
      <c r="A200" s="37"/>
      <c r="B200" s="38"/>
      <c r="C200" s="181" t="s">
        <v>663</v>
      </c>
      <c r="D200" s="181" t="s">
        <v>221</v>
      </c>
      <c r="E200" s="182" t="s">
        <v>664</v>
      </c>
      <c r="F200" s="183" t="s">
        <v>665</v>
      </c>
      <c r="G200" s="184" t="s">
        <v>282</v>
      </c>
      <c r="H200" s="185">
        <v>0.125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0</v>
      </c>
      <c r="R200" s="190">
        <f>Q200*H200</f>
        <v>0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1538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667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12" customFormat="1" ht="22.9" customHeight="1">
      <c r="B202" s="165"/>
      <c r="C202" s="166"/>
      <c r="D202" s="167" t="s">
        <v>71</v>
      </c>
      <c r="E202" s="179" t="s">
        <v>367</v>
      </c>
      <c r="F202" s="179" t="s">
        <v>368</v>
      </c>
      <c r="G202" s="166"/>
      <c r="H202" s="166"/>
      <c r="I202" s="169"/>
      <c r="J202" s="180">
        <f>BK202</f>
        <v>0</v>
      </c>
      <c r="K202" s="166"/>
      <c r="L202" s="171"/>
      <c r="M202" s="172"/>
      <c r="N202" s="173"/>
      <c r="O202" s="173"/>
      <c r="P202" s="174">
        <f>SUM(P203:P218)</f>
        <v>0</v>
      </c>
      <c r="Q202" s="173"/>
      <c r="R202" s="174">
        <f>SUM(R203:R218)</f>
        <v>0.61764611999999997</v>
      </c>
      <c r="S202" s="173"/>
      <c r="T202" s="175">
        <f>SUM(T203:T218)</f>
        <v>0</v>
      </c>
      <c r="AR202" s="176" t="s">
        <v>81</v>
      </c>
      <c r="AT202" s="177" t="s">
        <v>71</v>
      </c>
      <c r="AU202" s="177" t="s">
        <v>79</v>
      </c>
      <c r="AY202" s="176" t="s">
        <v>218</v>
      </c>
      <c r="BK202" s="178">
        <f>SUM(BK203:BK218)</f>
        <v>0</v>
      </c>
    </row>
    <row r="203" spans="1:65" s="2" customFormat="1" ht="24.2" customHeight="1">
      <c r="A203" s="37"/>
      <c r="B203" s="38"/>
      <c r="C203" s="181" t="s">
        <v>668</v>
      </c>
      <c r="D203" s="181" t="s">
        <v>221</v>
      </c>
      <c r="E203" s="182" t="s">
        <v>370</v>
      </c>
      <c r="F203" s="183" t="s">
        <v>371</v>
      </c>
      <c r="G203" s="184" t="s">
        <v>224</v>
      </c>
      <c r="H203" s="185">
        <v>26.509</v>
      </c>
      <c r="I203" s="186"/>
      <c r="J203" s="187">
        <f>ROUND(I203*H203,2)</f>
        <v>0</v>
      </c>
      <c r="K203" s="183" t="s">
        <v>225</v>
      </c>
      <c r="L203" s="42"/>
      <c r="M203" s="188" t="s">
        <v>19</v>
      </c>
      <c r="N203" s="189" t="s">
        <v>43</v>
      </c>
      <c r="O203" s="67"/>
      <c r="P203" s="190">
        <f>O203*H203</f>
        <v>0</v>
      </c>
      <c r="Q203" s="190">
        <v>2.9999999999999997E-4</v>
      </c>
      <c r="R203" s="190">
        <f>Q203*H203</f>
        <v>7.9527E-3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137</v>
      </c>
      <c r="AT203" s="192" t="s">
        <v>221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1539</v>
      </c>
    </row>
    <row r="204" spans="1:65" s="2" customFormat="1" ht="11.25">
      <c r="A204" s="37"/>
      <c r="B204" s="38"/>
      <c r="C204" s="39"/>
      <c r="D204" s="194" t="s">
        <v>228</v>
      </c>
      <c r="E204" s="39"/>
      <c r="F204" s="195" t="s">
        <v>373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228</v>
      </c>
      <c r="AU204" s="20" t="s">
        <v>81</v>
      </c>
    </row>
    <row r="205" spans="1:65" s="2" customFormat="1" ht="37.9" customHeight="1">
      <c r="A205" s="37"/>
      <c r="B205" s="38"/>
      <c r="C205" s="181" t="s">
        <v>670</v>
      </c>
      <c r="D205" s="181" t="s">
        <v>221</v>
      </c>
      <c r="E205" s="182" t="s">
        <v>375</v>
      </c>
      <c r="F205" s="183" t="s">
        <v>376</v>
      </c>
      <c r="G205" s="184" t="s">
        <v>224</v>
      </c>
      <c r="H205" s="185">
        <v>26.509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5.3800000000000002E-3</v>
      </c>
      <c r="R205" s="190">
        <f>Q205*H205</f>
        <v>0.14261842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1540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378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13" customFormat="1" ht="11.25">
      <c r="B207" s="199"/>
      <c r="C207" s="200"/>
      <c r="D207" s="201" t="s">
        <v>230</v>
      </c>
      <c r="E207" s="202" t="s">
        <v>19</v>
      </c>
      <c r="F207" s="203" t="s">
        <v>1480</v>
      </c>
      <c r="G207" s="200"/>
      <c r="H207" s="204">
        <v>26.52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230</v>
      </c>
      <c r="AU207" s="210" t="s">
        <v>81</v>
      </c>
      <c r="AV207" s="13" t="s">
        <v>81</v>
      </c>
      <c r="AW207" s="13" t="s">
        <v>33</v>
      </c>
      <c r="AX207" s="13" t="s">
        <v>72</v>
      </c>
      <c r="AY207" s="210" t="s">
        <v>218</v>
      </c>
    </row>
    <row r="208" spans="1:65" s="13" customFormat="1" ht="11.25">
      <c r="B208" s="199"/>
      <c r="C208" s="200"/>
      <c r="D208" s="201" t="s">
        <v>230</v>
      </c>
      <c r="E208" s="202" t="s">
        <v>19</v>
      </c>
      <c r="F208" s="203" t="s">
        <v>1503</v>
      </c>
      <c r="G208" s="200"/>
      <c r="H208" s="204">
        <v>2.5499999999999998</v>
      </c>
      <c r="I208" s="205"/>
      <c r="J208" s="200"/>
      <c r="K208" s="200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230</v>
      </c>
      <c r="AU208" s="210" t="s">
        <v>81</v>
      </c>
      <c r="AV208" s="13" t="s">
        <v>81</v>
      </c>
      <c r="AW208" s="13" t="s">
        <v>33</v>
      </c>
      <c r="AX208" s="13" t="s">
        <v>72</v>
      </c>
      <c r="AY208" s="210" t="s">
        <v>218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1439</v>
      </c>
      <c r="G209" s="200"/>
      <c r="H209" s="204">
        <v>-2.5609999999999999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4" customFormat="1" ht="11.25">
      <c r="B210" s="211"/>
      <c r="C210" s="212"/>
      <c r="D210" s="201" t="s">
        <v>230</v>
      </c>
      <c r="E210" s="213" t="s">
        <v>19</v>
      </c>
      <c r="F210" s="214" t="s">
        <v>246</v>
      </c>
      <c r="G210" s="212"/>
      <c r="H210" s="215">
        <v>26.509</v>
      </c>
      <c r="I210" s="216"/>
      <c r="J210" s="212"/>
      <c r="K210" s="212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230</v>
      </c>
      <c r="AU210" s="221" t="s">
        <v>81</v>
      </c>
      <c r="AV210" s="14" t="s">
        <v>226</v>
      </c>
      <c r="AW210" s="14" t="s">
        <v>33</v>
      </c>
      <c r="AX210" s="14" t="s">
        <v>79</v>
      </c>
      <c r="AY210" s="221" t="s">
        <v>218</v>
      </c>
    </row>
    <row r="211" spans="1:65" s="2" customFormat="1" ht="24.2" customHeight="1">
      <c r="A211" s="37"/>
      <c r="B211" s="38"/>
      <c r="C211" s="222" t="s">
        <v>674</v>
      </c>
      <c r="D211" s="222" t="s">
        <v>380</v>
      </c>
      <c r="E211" s="223" t="s">
        <v>381</v>
      </c>
      <c r="F211" s="224" t="s">
        <v>382</v>
      </c>
      <c r="G211" s="225" t="s">
        <v>224</v>
      </c>
      <c r="H211" s="226">
        <v>29.16</v>
      </c>
      <c r="I211" s="227"/>
      <c r="J211" s="228">
        <f>ROUND(I211*H211,2)</f>
        <v>0</v>
      </c>
      <c r="K211" s="224" t="s">
        <v>225</v>
      </c>
      <c r="L211" s="229"/>
      <c r="M211" s="230" t="s">
        <v>19</v>
      </c>
      <c r="N211" s="231" t="s">
        <v>43</v>
      </c>
      <c r="O211" s="67"/>
      <c r="P211" s="190">
        <f>O211*H211</f>
        <v>0</v>
      </c>
      <c r="Q211" s="190">
        <v>1.6E-2</v>
      </c>
      <c r="R211" s="190">
        <f>Q211*H211</f>
        <v>0.46656000000000003</v>
      </c>
      <c r="S211" s="190">
        <v>0</v>
      </c>
      <c r="T211" s="19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2" t="s">
        <v>383</v>
      </c>
      <c r="AT211" s="192" t="s">
        <v>380</v>
      </c>
      <c r="AU211" s="192" t="s">
        <v>81</v>
      </c>
      <c r="AY211" s="20" t="s">
        <v>218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20" t="s">
        <v>79</v>
      </c>
      <c r="BK211" s="193">
        <f>ROUND(I211*H211,2)</f>
        <v>0</v>
      </c>
      <c r="BL211" s="20" t="s">
        <v>137</v>
      </c>
      <c r="BM211" s="192" t="s">
        <v>1541</v>
      </c>
    </row>
    <row r="212" spans="1:65" s="13" customFormat="1" ht="11.25">
      <c r="B212" s="199"/>
      <c r="C212" s="200"/>
      <c r="D212" s="201" t="s">
        <v>230</v>
      </c>
      <c r="E212" s="200"/>
      <c r="F212" s="203" t="s">
        <v>1542</v>
      </c>
      <c r="G212" s="200"/>
      <c r="H212" s="204">
        <v>29.16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230</v>
      </c>
      <c r="AU212" s="210" t="s">
        <v>81</v>
      </c>
      <c r="AV212" s="13" t="s">
        <v>81</v>
      </c>
      <c r="AW212" s="13" t="s">
        <v>4</v>
      </c>
      <c r="AX212" s="13" t="s">
        <v>79</v>
      </c>
      <c r="AY212" s="210" t="s">
        <v>218</v>
      </c>
    </row>
    <row r="213" spans="1:65" s="2" customFormat="1" ht="33" customHeight="1">
      <c r="A213" s="37"/>
      <c r="B213" s="38"/>
      <c r="C213" s="181" t="s">
        <v>677</v>
      </c>
      <c r="D213" s="181" t="s">
        <v>221</v>
      </c>
      <c r="E213" s="182" t="s">
        <v>387</v>
      </c>
      <c r="F213" s="183" t="s">
        <v>388</v>
      </c>
      <c r="G213" s="184" t="s">
        <v>234</v>
      </c>
      <c r="H213" s="185">
        <v>1</v>
      </c>
      <c r="I213" s="186"/>
      <c r="J213" s="187">
        <f>ROUND(I213*H213,2)</f>
        <v>0</v>
      </c>
      <c r="K213" s="183" t="s">
        <v>225</v>
      </c>
      <c r="L213" s="42"/>
      <c r="M213" s="188" t="s">
        <v>19</v>
      </c>
      <c r="N213" s="189" t="s">
        <v>43</v>
      </c>
      <c r="O213" s="67"/>
      <c r="P213" s="190">
        <f>O213*H213</f>
        <v>0</v>
      </c>
      <c r="Q213" s="190">
        <v>2.0000000000000001E-4</v>
      </c>
      <c r="R213" s="190">
        <f>Q213*H213</f>
        <v>2.0000000000000001E-4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137</v>
      </c>
      <c r="AT213" s="192" t="s">
        <v>221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1543</v>
      </c>
    </row>
    <row r="214" spans="1:65" s="2" customFormat="1" ht="11.25">
      <c r="A214" s="37"/>
      <c r="B214" s="38"/>
      <c r="C214" s="39"/>
      <c r="D214" s="194" t="s">
        <v>228</v>
      </c>
      <c r="E214" s="39"/>
      <c r="F214" s="195" t="s">
        <v>390</v>
      </c>
      <c r="G214" s="39"/>
      <c r="H214" s="39"/>
      <c r="I214" s="196"/>
      <c r="J214" s="39"/>
      <c r="K214" s="39"/>
      <c r="L214" s="42"/>
      <c r="M214" s="197"/>
      <c r="N214" s="198"/>
      <c r="O214" s="67"/>
      <c r="P214" s="67"/>
      <c r="Q214" s="67"/>
      <c r="R214" s="67"/>
      <c r="S214" s="67"/>
      <c r="T214" s="68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20" t="s">
        <v>228</v>
      </c>
      <c r="AU214" s="20" t="s">
        <v>81</v>
      </c>
    </row>
    <row r="215" spans="1:65" s="2" customFormat="1" ht="16.5" customHeight="1">
      <c r="A215" s="37"/>
      <c r="B215" s="38"/>
      <c r="C215" s="222" t="s">
        <v>679</v>
      </c>
      <c r="D215" s="222" t="s">
        <v>380</v>
      </c>
      <c r="E215" s="223" t="s">
        <v>391</v>
      </c>
      <c r="F215" s="224" t="s">
        <v>392</v>
      </c>
      <c r="G215" s="225" t="s">
        <v>234</v>
      </c>
      <c r="H215" s="226">
        <v>1.05</v>
      </c>
      <c r="I215" s="227"/>
      <c r="J215" s="228">
        <f>ROUND(I215*H215,2)</f>
        <v>0</v>
      </c>
      <c r="K215" s="224" t="s">
        <v>225</v>
      </c>
      <c r="L215" s="229"/>
      <c r="M215" s="230" t="s">
        <v>19</v>
      </c>
      <c r="N215" s="231" t="s">
        <v>43</v>
      </c>
      <c r="O215" s="67"/>
      <c r="P215" s="190">
        <f>O215*H215</f>
        <v>0</v>
      </c>
      <c r="Q215" s="190">
        <v>2.9999999999999997E-4</v>
      </c>
      <c r="R215" s="190">
        <f>Q215*H215</f>
        <v>3.1499999999999996E-4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383</v>
      </c>
      <c r="AT215" s="192" t="s">
        <v>380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1544</v>
      </c>
    </row>
    <row r="216" spans="1:65" s="13" customFormat="1" ht="11.25">
      <c r="B216" s="199"/>
      <c r="C216" s="200"/>
      <c r="D216" s="201" t="s">
        <v>230</v>
      </c>
      <c r="E216" s="200"/>
      <c r="F216" s="203" t="s">
        <v>1485</v>
      </c>
      <c r="G216" s="200"/>
      <c r="H216" s="204">
        <v>1.05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4</v>
      </c>
      <c r="AX216" s="13" t="s">
        <v>79</v>
      </c>
      <c r="AY216" s="210" t="s">
        <v>218</v>
      </c>
    </row>
    <row r="217" spans="1:65" s="2" customFormat="1" ht="55.5" customHeight="1">
      <c r="A217" s="37"/>
      <c r="B217" s="38"/>
      <c r="C217" s="181" t="s">
        <v>681</v>
      </c>
      <c r="D217" s="181" t="s">
        <v>221</v>
      </c>
      <c r="E217" s="182" t="s">
        <v>396</v>
      </c>
      <c r="F217" s="183" t="s">
        <v>397</v>
      </c>
      <c r="G217" s="184" t="s">
        <v>282</v>
      </c>
      <c r="H217" s="185">
        <v>0.61799999999999999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1545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399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12" customFormat="1" ht="22.9" customHeight="1">
      <c r="B219" s="165"/>
      <c r="C219" s="166"/>
      <c r="D219" s="167" t="s">
        <v>71</v>
      </c>
      <c r="E219" s="179" t="s">
        <v>683</v>
      </c>
      <c r="F219" s="179" t="s">
        <v>684</v>
      </c>
      <c r="G219" s="166"/>
      <c r="H219" s="166"/>
      <c r="I219" s="169"/>
      <c r="J219" s="180">
        <f>BK219</f>
        <v>0</v>
      </c>
      <c r="K219" s="166"/>
      <c r="L219" s="171"/>
      <c r="M219" s="172"/>
      <c r="N219" s="173"/>
      <c r="O219" s="173"/>
      <c r="P219" s="174">
        <f>SUM(P220:P228)</f>
        <v>0</v>
      </c>
      <c r="Q219" s="173"/>
      <c r="R219" s="174">
        <f>SUM(R220:R228)</f>
        <v>8.7420000000000011E-4</v>
      </c>
      <c r="S219" s="173"/>
      <c r="T219" s="175">
        <f>SUM(T220:T228)</f>
        <v>0</v>
      </c>
      <c r="AR219" s="176" t="s">
        <v>81</v>
      </c>
      <c r="AT219" s="177" t="s">
        <v>71</v>
      </c>
      <c r="AU219" s="177" t="s">
        <v>79</v>
      </c>
      <c r="AY219" s="176" t="s">
        <v>218</v>
      </c>
      <c r="BK219" s="178">
        <f>SUM(BK220:BK228)</f>
        <v>0</v>
      </c>
    </row>
    <row r="220" spans="1:65" s="2" customFormat="1" ht="24.2" customHeight="1">
      <c r="A220" s="37"/>
      <c r="B220" s="38"/>
      <c r="C220" s="181" t="s">
        <v>685</v>
      </c>
      <c r="D220" s="181" t="s">
        <v>221</v>
      </c>
      <c r="E220" s="182" t="s">
        <v>686</v>
      </c>
      <c r="F220" s="183" t="s">
        <v>687</v>
      </c>
      <c r="G220" s="184" t="s">
        <v>224</v>
      </c>
      <c r="H220" s="185">
        <v>1.86</v>
      </c>
      <c r="I220" s="186"/>
      <c r="J220" s="187">
        <f>ROUND(I220*H220,2)</f>
        <v>0</v>
      </c>
      <c r="K220" s="183" t="s">
        <v>225</v>
      </c>
      <c r="L220" s="42"/>
      <c r="M220" s="188" t="s">
        <v>19</v>
      </c>
      <c r="N220" s="189" t="s">
        <v>43</v>
      </c>
      <c r="O220" s="67"/>
      <c r="P220" s="190">
        <f>O220*H220</f>
        <v>0</v>
      </c>
      <c r="Q220" s="190">
        <v>6.0000000000000002E-5</v>
      </c>
      <c r="R220" s="190">
        <f>Q220*H220</f>
        <v>1.116E-4</v>
      </c>
      <c r="S220" s="190">
        <v>0</v>
      </c>
      <c r="T220" s="19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2" t="s">
        <v>137</v>
      </c>
      <c r="AT220" s="192" t="s">
        <v>221</v>
      </c>
      <c r="AU220" s="192" t="s">
        <v>81</v>
      </c>
      <c r="AY220" s="20" t="s">
        <v>218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20" t="s">
        <v>79</v>
      </c>
      <c r="BK220" s="193">
        <f>ROUND(I220*H220,2)</f>
        <v>0</v>
      </c>
      <c r="BL220" s="20" t="s">
        <v>137</v>
      </c>
      <c r="BM220" s="192" t="s">
        <v>1546</v>
      </c>
    </row>
    <row r="221" spans="1:65" s="2" customFormat="1" ht="11.25">
      <c r="A221" s="37"/>
      <c r="B221" s="38"/>
      <c r="C221" s="39"/>
      <c r="D221" s="194" t="s">
        <v>228</v>
      </c>
      <c r="E221" s="39"/>
      <c r="F221" s="195" t="s">
        <v>689</v>
      </c>
      <c r="G221" s="39"/>
      <c r="H221" s="39"/>
      <c r="I221" s="196"/>
      <c r="J221" s="39"/>
      <c r="K221" s="39"/>
      <c r="L221" s="42"/>
      <c r="M221" s="197"/>
      <c r="N221" s="198"/>
      <c r="O221" s="67"/>
      <c r="P221" s="67"/>
      <c r="Q221" s="67"/>
      <c r="R221" s="67"/>
      <c r="S221" s="67"/>
      <c r="T221" s="68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20" t="s">
        <v>228</v>
      </c>
      <c r="AU221" s="20" t="s">
        <v>81</v>
      </c>
    </row>
    <row r="222" spans="1:65" s="2" customFormat="1" ht="24.2" customHeight="1">
      <c r="A222" s="37"/>
      <c r="B222" s="38"/>
      <c r="C222" s="181" t="s">
        <v>690</v>
      </c>
      <c r="D222" s="181" t="s">
        <v>221</v>
      </c>
      <c r="E222" s="182" t="s">
        <v>691</v>
      </c>
      <c r="F222" s="183" t="s">
        <v>692</v>
      </c>
      <c r="G222" s="184" t="s">
        <v>224</v>
      </c>
      <c r="H222" s="185">
        <v>1.86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1.7000000000000001E-4</v>
      </c>
      <c r="R222" s="190">
        <f>Q222*H222</f>
        <v>3.1620000000000004E-4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1547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694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13" customFormat="1" ht="11.25">
      <c r="B224" s="199"/>
      <c r="C224" s="200"/>
      <c r="D224" s="201" t="s">
        <v>230</v>
      </c>
      <c r="E224" s="202" t="s">
        <v>19</v>
      </c>
      <c r="F224" s="203" t="s">
        <v>1489</v>
      </c>
      <c r="G224" s="200"/>
      <c r="H224" s="204">
        <v>1.86</v>
      </c>
      <c r="I224" s="205"/>
      <c r="J224" s="200"/>
      <c r="K224" s="200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230</v>
      </c>
      <c r="AU224" s="210" t="s">
        <v>81</v>
      </c>
      <c r="AV224" s="13" t="s">
        <v>81</v>
      </c>
      <c r="AW224" s="13" t="s">
        <v>33</v>
      </c>
      <c r="AX224" s="13" t="s">
        <v>79</v>
      </c>
      <c r="AY224" s="210" t="s">
        <v>218</v>
      </c>
    </row>
    <row r="225" spans="1:65" s="2" customFormat="1" ht="24.2" customHeight="1">
      <c r="A225" s="37"/>
      <c r="B225" s="38"/>
      <c r="C225" s="181" t="s">
        <v>696</v>
      </c>
      <c r="D225" s="181" t="s">
        <v>221</v>
      </c>
      <c r="E225" s="182" t="s">
        <v>697</v>
      </c>
      <c r="F225" s="183" t="s">
        <v>698</v>
      </c>
      <c r="G225" s="184" t="s">
        <v>224</v>
      </c>
      <c r="H225" s="185">
        <v>1.86</v>
      </c>
      <c r="I225" s="186"/>
      <c r="J225" s="187">
        <f>ROUND(I225*H225,2)</f>
        <v>0</v>
      </c>
      <c r="K225" s="183" t="s">
        <v>225</v>
      </c>
      <c r="L225" s="42"/>
      <c r="M225" s="188" t="s">
        <v>19</v>
      </c>
      <c r="N225" s="189" t="s">
        <v>43</v>
      </c>
      <c r="O225" s="67"/>
      <c r="P225" s="190">
        <f>O225*H225</f>
        <v>0</v>
      </c>
      <c r="Q225" s="190">
        <v>1.2E-4</v>
      </c>
      <c r="R225" s="190">
        <f>Q225*H225</f>
        <v>2.232E-4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137</v>
      </c>
      <c r="AT225" s="192" t="s">
        <v>221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1548</v>
      </c>
    </row>
    <row r="226" spans="1:65" s="2" customFormat="1" ht="11.25">
      <c r="A226" s="37"/>
      <c r="B226" s="38"/>
      <c r="C226" s="39"/>
      <c r="D226" s="194" t="s">
        <v>228</v>
      </c>
      <c r="E226" s="39"/>
      <c r="F226" s="195" t="s">
        <v>700</v>
      </c>
      <c r="G226" s="39"/>
      <c r="H226" s="39"/>
      <c r="I226" s="196"/>
      <c r="J226" s="39"/>
      <c r="K226" s="39"/>
      <c r="L226" s="42"/>
      <c r="M226" s="197"/>
      <c r="N226" s="198"/>
      <c r="O226" s="67"/>
      <c r="P226" s="67"/>
      <c r="Q226" s="67"/>
      <c r="R226" s="67"/>
      <c r="S226" s="67"/>
      <c r="T226" s="68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20" t="s">
        <v>228</v>
      </c>
      <c r="AU226" s="20" t="s">
        <v>81</v>
      </c>
    </row>
    <row r="227" spans="1:65" s="2" customFormat="1" ht="24.2" customHeight="1">
      <c r="A227" s="37"/>
      <c r="B227" s="38"/>
      <c r="C227" s="181" t="s">
        <v>701</v>
      </c>
      <c r="D227" s="181" t="s">
        <v>221</v>
      </c>
      <c r="E227" s="182" t="s">
        <v>702</v>
      </c>
      <c r="F227" s="183" t="s">
        <v>703</v>
      </c>
      <c r="G227" s="184" t="s">
        <v>224</v>
      </c>
      <c r="H227" s="185">
        <v>1.86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2.232E-4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1549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705</v>
      </c>
      <c r="G228" s="39"/>
      <c r="H228" s="39"/>
      <c r="I228" s="196"/>
      <c r="J228" s="39"/>
      <c r="K228" s="39"/>
      <c r="L228" s="42"/>
      <c r="M228" s="246"/>
      <c r="N228" s="247"/>
      <c r="O228" s="248"/>
      <c r="P228" s="248"/>
      <c r="Q228" s="248"/>
      <c r="R228" s="248"/>
      <c r="S228" s="248"/>
      <c r="T228" s="249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6.95" customHeight="1">
      <c r="A229" s="37"/>
      <c r="B229" s="50"/>
      <c r="C229" s="51"/>
      <c r="D229" s="51"/>
      <c r="E229" s="51"/>
      <c r="F229" s="51"/>
      <c r="G229" s="51"/>
      <c r="H229" s="51"/>
      <c r="I229" s="51"/>
      <c r="J229" s="51"/>
      <c r="K229" s="51"/>
      <c r="L229" s="42"/>
      <c r="M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</row>
  </sheetData>
  <sheetProtection algorithmName="SHA-512" hashValue="1VRdUnGdeMxZ3tOEq7PQO8J6JNCuodEbOduI9SEBzb1/KJyzt8JUvvfMi/RN4h/UxGCUbj7JHmNNlZVjN6+Z5Q==" saltValue="pIQbJIyoEqahiF/+QeRf3MSm1SBK4YiBwo9TKAZE+y9E8rXEKIzA/nCYrNNvU/j2YwVDtwpMrV8kef5Qo4rE/w==" spinCount="100000" sheet="1" objects="1" scenarios="1" formatColumns="0" formatRows="0" autoFilter="0"/>
  <autoFilter ref="C99:K228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0" r:id="rId10"/>
    <hyperlink ref="F138" r:id="rId11"/>
    <hyperlink ref="F140" r:id="rId12"/>
    <hyperlink ref="F142" r:id="rId13"/>
    <hyperlink ref="F145" r:id="rId14"/>
    <hyperlink ref="F148" r:id="rId15"/>
    <hyperlink ref="F163" r:id="rId16"/>
    <hyperlink ref="F165" r:id="rId17"/>
    <hyperlink ref="F167" r:id="rId18"/>
    <hyperlink ref="F171" r:id="rId19"/>
    <hyperlink ref="F174" r:id="rId20"/>
    <hyperlink ref="F178" r:id="rId21"/>
    <hyperlink ref="F181" r:id="rId22"/>
    <hyperlink ref="F184" r:id="rId23"/>
    <hyperlink ref="F186" r:id="rId24"/>
    <hyperlink ref="F188" r:id="rId25"/>
    <hyperlink ref="F190" r:id="rId26"/>
    <hyperlink ref="F192" r:id="rId27"/>
    <hyperlink ref="F194" r:id="rId28"/>
    <hyperlink ref="F199" r:id="rId29"/>
    <hyperlink ref="F201" r:id="rId30"/>
    <hyperlink ref="F204" r:id="rId31"/>
    <hyperlink ref="F206" r:id="rId32"/>
    <hyperlink ref="F214" r:id="rId33"/>
    <hyperlink ref="F218" r:id="rId34"/>
    <hyperlink ref="F221" r:id="rId35"/>
    <hyperlink ref="F223" r:id="rId36"/>
    <hyperlink ref="F226" r:id="rId37"/>
    <hyperlink ref="F228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136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1550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ROUND((SUM(BE100:BE227)),  2)</f>
        <v>0</v>
      </c>
      <c r="G35" s="37"/>
      <c r="H35" s="37"/>
      <c r="I35" s="127">
        <v>0.21</v>
      </c>
      <c r="J35" s="126">
        <f>ROUND(((SUM(BE100:BE227))*I35),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ROUND((SUM(BF100:BF227)),  2)</f>
        <v>0</v>
      </c>
      <c r="G36" s="37"/>
      <c r="H36" s="37"/>
      <c r="I36" s="127">
        <v>0.12</v>
      </c>
      <c r="J36" s="126">
        <f>ROUND(((SUM(BF100:BF227))*I36),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ROUND((SUM(BG100:BG227)),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ROUND((SUM(BH100:BH227)),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ROUND((SUM(BI100:BI227)),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15 - 2.NP 203,241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J159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J163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J171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J178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J181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J201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J218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15 - 2.NP 203,241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2.88591402</v>
      </c>
      <c r="S100" s="75"/>
      <c r="T100" s="163">
        <f>T101+T151</f>
        <v>3.8444957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1.564897</v>
      </c>
      <c r="S101" s="173"/>
      <c r="T101" s="175">
        <f>T102+T109+T117+T138+T148</f>
        <v>3.2160000000000002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1551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1552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1.328457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1553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40.423999999999999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0.84890399999999999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1554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0.15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0.34515299999999999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1555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3.2160000000000002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1556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1557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0.15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0.33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1558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1241</v>
      </c>
      <c r="G125" s="200"/>
      <c r="H125" s="204">
        <v>0.15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10.055999999999999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0.46257599999999993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1559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1560</v>
      </c>
      <c r="G128" s="200"/>
      <c r="H128" s="204">
        <v>4.8719999999999999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1561</v>
      </c>
      <c r="G129" s="200"/>
      <c r="H129" s="204">
        <v>5.1840000000000002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10.055999999999999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30.367999999999999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2.0650240000000002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1562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1563</v>
      </c>
      <c r="G133" s="200"/>
      <c r="H133" s="204">
        <v>16.239999999999998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1564</v>
      </c>
      <c r="G134" s="200"/>
      <c r="H134" s="204">
        <v>17.28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1565</v>
      </c>
      <c r="G135" s="200"/>
      <c r="H135" s="204">
        <v>-3.1520000000000001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30.367999999999999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1566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3.8439999999999999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1567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3.8439999999999999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1568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73.036000000000001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1569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1570</v>
      </c>
      <c r="G145" s="200"/>
      <c r="H145" s="204">
        <v>73.036000000000001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3.8439999999999999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1571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1.5649999999999999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1572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P152+P159+P163+P171+P178+P181+P201+P218</f>
        <v>0</v>
      </c>
      <c r="Q151" s="173"/>
      <c r="R151" s="174">
        <f>R152+R159+R163+R171+R178+R181+R201+R218</f>
        <v>1.32101702</v>
      </c>
      <c r="S151" s="173"/>
      <c r="T151" s="175">
        <f>T152+T159+T163+T171+T178+T181+T201+T218</f>
        <v>0.62849569999999988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BK152+BK159+BK163+BK171+BK178+BK181+BK201+BK218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SUM(P153:P158)</f>
        <v>0</v>
      </c>
      <c r="Q152" s="173"/>
      <c r="R152" s="174">
        <f>SUM(R153:R158)</f>
        <v>0</v>
      </c>
      <c r="S152" s="173"/>
      <c r="T152" s="175">
        <f>SUM(T153:T158)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SUM(BK153:BK158)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8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8" si="1">O153*H153</f>
        <v>0</v>
      </c>
      <c r="Q153" s="190">
        <v>0</v>
      </c>
      <c r="R153" s="190">
        <f t="shared" ref="R153:R158" si="2">Q153*H153</f>
        <v>0</v>
      </c>
      <c r="S153" s="190">
        <v>0</v>
      </c>
      <c r="T153" s="191">
        <f t="shared" ref="T153:T158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8" si="4">IF(N153="základní",J153,0)</f>
        <v>0</v>
      </c>
      <c r="BF153" s="193">
        <f t="shared" ref="BF153:BF158" si="5">IF(N153="snížená",J153,0)</f>
        <v>0</v>
      </c>
      <c r="BG153" s="193">
        <f t="shared" ref="BG153:BG158" si="6">IF(N153="zákl. přenesená",J153,0)</f>
        <v>0</v>
      </c>
      <c r="BH153" s="193">
        <f t="shared" ref="BH153:BH158" si="7">IF(N153="sníž. přenesená",J153,0)</f>
        <v>0</v>
      </c>
      <c r="BI153" s="193">
        <f t="shared" ref="BI153:BI158" si="8">IF(N153="nulová",J153,0)</f>
        <v>0</v>
      </c>
      <c r="BJ153" s="20" t="s">
        <v>79</v>
      </c>
      <c r="BK153" s="193">
        <f t="shared" ref="BK153:BK158" si="9">ROUND(I153*H153,2)</f>
        <v>0</v>
      </c>
      <c r="BL153" s="20" t="s">
        <v>137</v>
      </c>
      <c r="BM153" s="192" t="s">
        <v>1573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1574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1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1575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560</v>
      </c>
      <c r="F156" s="183" t="s">
        <v>1576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1577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563</v>
      </c>
      <c r="F157" s="183" t="s">
        <v>564</v>
      </c>
      <c r="G157" s="184" t="s">
        <v>249</v>
      </c>
      <c r="H157" s="185">
        <v>1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1578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566</v>
      </c>
      <c r="F158" s="183" t="s">
        <v>567</v>
      </c>
      <c r="G158" s="184" t="s">
        <v>249</v>
      </c>
      <c r="H158" s="185">
        <v>1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1579</v>
      </c>
    </row>
    <row r="159" spans="1:65" s="12" customFormat="1" ht="22.9" customHeight="1">
      <c r="B159" s="165"/>
      <c r="C159" s="166"/>
      <c r="D159" s="167" t="s">
        <v>71</v>
      </c>
      <c r="E159" s="179" t="s">
        <v>569</v>
      </c>
      <c r="F159" s="179" t="s">
        <v>570</v>
      </c>
      <c r="G159" s="166"/>
      <c r="H159" s="166"/>
      <c r="I159" s="169"/>
      <c r="J159" s="180">
        <f>BK159</f>
        <v>0</v>
      </c>
      <c r="K159" s="166"/>
      <c r="L159" s="171"/>
      <c r="M159" s="172"/>
      <c r="N159" s="173"/>
      <c r="O159" s="173"/>
      <c r="P159" s="174">
        <f>SUM(P160:P162)</f>
        <v>0</v>
      </c>
      <c r="Q159" s="173"/>
      <c r="R159" s="174">
        <f>SUM(R160:R162)</f>
        <v>0</v>
      </c>
      <c r="S159" s="173"/>
      <c r="T159" s="175">
        <f>SUM(T160:T162)</f>
        <v>0</v>
      </c>
      <c r="AR159" s="176" t="s">
        <v>81</v>
      </c>
      <c r="AT159" s="177" t="s">
        <v>71</v>
      </c>
      <c r="AU159" s="177" t="s">
        <v>79</v>
      </c>
      <c r="AY159" s="176" t="s">
        <v>218</v>
      </c>
      <c r="BK159" s="178">
        <f>SUM(BK160:BK162)</f>
        <v>0</v>
      </c>
    </row>
    <row r="160" spans="1:65" s="2" customFormat="1" ht="16.5" customHeight="1">
      <c r="A160" s="37"/>
      <c r="B160" s="38"/>
      <c r="C160" s="181" t="s">
        <v>157</v>
      </c>
      <c r="D160" s="181" t="s">
        <v>221</v>
      </c>
      <c r="E160" s="182" t="s">
        <v>571</v>
      </c>
      <c r="F160" s="183" t="s">
        <v>572</v>
      </c>
      <c r="G160" s="184" t="s">
        <v>249</v>
      </c>
      <c r="H160" s="185">
        <v>1</v>
      </c>
      <c r="I160" s="186"/>
      <c r="J160" s="187">
        <f>ROUND(I160*H160,2)</f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20" t="s">
        <v>79</v>
      </c>
      <c r="BK160" s="193">
        <f>ROUND(I160*H160,2)</f>
        <v>0</v>
      </c>
      <c r="BL160" s="20" t="s">
        <v>137</v>
      </c>
      <c r="BM160" s="192" t="s">
        <v>1580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574</v>
      </c>
      <c r="F161" s="183" t="s">
        <v>575</v>
      </c>
      <c r="G161" s="184" t="s">
        <v>249</v>
      </c>
      <c r="H161" s="185">
        <v>6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1581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577</v>
      </c>
      <c r="F162" s="183" t="s">
        <v>578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1582</v>
      </c>
    </row>
    <row r="163" spans="1:65" s="12" customFormat="1" ht="22.9" customHeight="1">
      <c r="B163" s="165"/>
      <c r="C163" s="166"/>
      <c r="D163" s="167" t="s">
        <v>71</v>
      </c>
      <c r="E163" s="179" t="s">
        <v>580</v>
      </c>
      <c r="F163" s="179" t="s">
        <v>581</v>
      </c>
      <c r="G163" s="166"/>
      <c r="H163" s="166"/>
      <c r="I163" s="169"/>
      <c r="J163" s="180">
        <f>BK163</f>
        <v>0</v>
      </c>
      <c r="K163" s="166"/>
      <c r="L163" s="171"/>
      <c r="M163" s="172"/>
      <c r="N163" s="173"/>
      <c r="O163" s="173"/>
      <c r="P163" s="174">
        <f>SUM(P164:P170)</f>
        <v>0</v>
      </c>
      <c r="Q163" s="173"/>
      <c r="R163" s="174">
        <f>SUM(R164:R170)</f>
        <v>6.958049999999999E-2</v>
      </c>
      <c r="S163" s="173"/>
      <c r="T163" s="175">
        <f>SUM(T164:T170)</f>
        <v>0</v>
      </c>
      <c r="AR163" s="176" t="s">
        <v>81</v>
      </c>
      <c r="AT163" s="177" t="s">
        <v>71</v>
      </c>
      <c r="AU163" s="177" t="s">
        <v>79</v>
      </c>
      <c r="AY163" s="176" t="s">
        <v>218</v>
      </c>
      <c r="BK163" s="178">
        <f>SUM(BK164:BK170)</f>
        <v>0</v>
      </c>
    </row>
    <row r="164" spans="1:65" s="2" customFormat="1" ht="37.9" customHeight="1">
      <c r="A164" s="37"/>
      <c r="B164" s="38"/>
      <c r="C164" s="181" t="s">
        <v>357</v>
      </c>
      <c r="D164" s="181" t="s">
        <v>221</v>
      </c>
      <c r="E164" s="182" t="s">
        <v>590</v>
      </c>
      <c r="F164" s="183" t="s">
        <v>591</v>
      </c>
      <c r="G164" s="184" t="s">
        <v>224</v>
      </c>
      <c r="H164" s="185">
        <v>7.21</v>
      </c>
      <c r="I164" s="186"/>
      <c r="J164" s="187">
        <f>ROUND(I164*H164,2)</f>
        <v>0</v>
      </c>
      <c r="K164" s="183" t="s">
        <v>225</v>
      </c>
      <c r="L164" s="42"/>
      <c r="M164" s="188" t="s">
        <v>19</v>
      </c>
      <c r="N164" s="189" t="s">
        <v>43</v>
      </c>
      <c r="O164" s="67"/>
      <c r="P164" s="190">
        <f>O164*H164</f>
        <v>0</v>
      </c>
      <c r="Q164" s="190">
        <v>1.25E-3</v>
      </c>
      <c r="R164" s="190">
        <f>Q164*H164</f>
        <v>9.0124999999999997E-3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0" t="s">
        <v>79</v>
      </c>
      <c r="BK164" s="193">
        <f>ROUND(I164*H164,2)</f>
        <v>0</v>
      </c>
      <c r="BL164" s="20" t="s">
        <v>137</v>
      </c>
      <c r="BM164" s="192" t="s">
        <v>1583</v>
      </c>
    </row>
    <row r="165" spans="1:65" s="2" customFormat="1" ht="11.25">
      <c r="A165" s="37"/>
      <c r="B165" s="38"/>
      <c r="C165" s="39"/>
      <c r="D165" s="194" t="s">
        <v>228</v>
      </c>
      <c r="E165" s="39"/>
      <c r="F165" s="195" t="s">
        <v>593</v>
      </c>
      <c r="G165" s="39"/>
      <c r="H165" s="39"/>
      <c r="I165" s="196"/>
      <c r="J165" s="39"/>
      <c r="K165" s="39"/>
      <c r="L165" s="42"/>
      <c r="M165" s="197"/>
      <c r="N165" s="198"/>
      <c r="O165" s="67"/>
      <c r="P165" s="67"/>
      <c r="Q165" s="67"/>
      <c r="R165" s="67"/>
      <c r="S165" s="67"/>
      <c r="T165" s="68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20" t="s">
        <v>228</v>
      </c>
      <c r="AU165" s="20" t="s">
        <v>81</v>
      </c>
    </row>
    <row r="166" spans="1:65" s="13" customFormat="1" ht="11.25">
      <c r="B166" s="199"/>
      <c r="C166" s="200"/>
      <c r="D166" s="201" t="s">
        <v>230</v>
      </c>
      <c r="E166" s="202" t="s">
        <v>19</v>
      </c>
      <c r="F166" s="203" t="s">
        <v>1584</v>
      </c>
      <c r="G166" s="200"/>
      <c r="H166" s="204">
        <v>7.21</v>
      </c>
      <c r="I166" s="205"/>
      <c r="J166" s="200"/>
      <c r="K166" s="200"/>
      <c r="L166" s="206"/>
      <c r="M166" s="207"/>
      <c r="N166" s="208"/>
      <c r="O166" s="208"/>
      <c r="P166" s="208"/>
      <c r="Q166" s="208"/>
      <c r="R166" s="208"/>
      <c r="S166" s="208"/>
      <c r="T166" s="209"/>
      <c r="AT166" s="210" t="s">
        <v>230</v>
      </c>
      <c r="AU166" s="210" t="s">
        <v>81</v>
      </c>
      <c r="AV166" s="13" t="s">
        <v>81</v>
      </c>
      <c r="AW166" s="13" t="s">
        <v>33</v>
      </c>
      <c r="AX166" s="13" t="s">
        <v>79</v>
      </c>
      <c r="AY166" s="210" t="s">
        <v>218</v>
      </c>
    </row>
    <row r="167" spans="1:65" s="2" customFormat="1" ht="24.2" customHeight="1">
      <c r="A167" s="37"/>
      <c r="B167" s="38"/>
      <c r="C167" s="222" t="s">
        <v>362</v>
      </c>
      <c r="D167" s="222" t="s">
        <v>380</v>
      </c>
      <c r="E167" s="223" t="s">
        <v>594</v>
      </c>
      <c r="F167" s="224" t="s">
        <v>595</v>
      </c>
      <c r="G167" s="225" t="s">
        <v>224</v>
      </c>
      <c r="H167" s="226">
        <v>7.5709999999999997</v>
      </c>
      <c r="I167" s="227"/>
      <c r="J167" s="228">
        <f>ROUND(I167*H167,2)</f>
        <v>0</v>
      </c>
      <c r="K167" s="224" t="s">
        <v>225</v>
      </c>
      <c r="L167" s="229"/>
      <c r="M167" s="230" t="s">
        <v>19</v>
      </c>
      <c r="N167" s="231" t="s">
        <v>43</v>
      </c>
      <c r="O167" s="67"/>
      <c r="P167" s="190">
        <f>O167*H167</f>
        <v>0</v>
      </c>
      <c r="Q167" s="190">
        <v>8.0000000000000002E-3</v>
      </c>
      <c r="R167" s="190">
        <f>Q167*H167</f>
        <v>6.0567999999999997E-2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383</v>
      </c>
      <c r="AT167" s="192" t="s">
        <v>380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1585</v>
      </c>
    </row>
    <row r="168" spans="1:65" s="13" customFormat="1" ht="11.25">
      <c r="B168" s="199"/>
      <c r="C168" s="200"/>
      <c r="D168" s="201" t="s">
        <v>230</v>
      </c>
      <c r="E168" s="200"/>
      <c r="F168" s="203" t="s">
        <v>1586</v>
      </c>
      <c r="G168" s="200"/>
      <c r="H168" s="204">
        <v>7.5709999999999997</v>
      </c>
      <c r="I168" s="205"/>
      <c r="J168" s="200"/>
      <c r="K168" s="200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230</v>
      </c>
      <c r="AU168" s="210" t="s">
        <v>81</v>
      </c>
      <c r="AV168" s="13" t="s">
        <v>81</v>
      </c>
      <c r="AW168" s="13" t="s">
        <v>4</v>
      </c>
      <c r="AX168" s="13" t="s">
        <v>79</v>
      </c>
      <c r="AY168" s="210" t="s">
        <v>218</v>
      </c>
    </row>
    <row r="169" spans="1:65" s="2" customFormat="1" ht="78" customHeight="1">
      <c r="A169" s="37"/>
      <c r="B169" s="38"/>
      <c r="C169" s="181" t="s">
        <v>369</v>
      </c>
      <c r="D169" s="181" t="s">
        <v>221</v>
      </c>
      <c r="E169" s="182" t="s">
        <v>598</v>
      </c>
      <c r="F169" s="183" t="s">
        <v>599</v>
      </c>
      <c r="G169" s="184" t="s">
        <v>282</v>
      </c>
      <c r="H169" s="185">
        <v>7.0000000000000007E-2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1587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601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2" customFormat="1" ht="22.9" customHeight="1">
      <c r="B171" s="165"/>
      <c r="C171" s="166"/>
      <c r="D171" s="167" t="s">
        <v>71</v>
      </c>
      <c r="E171" s="179" t="s">
        <v>602</v>
      </c>
      <c r="F171" s="179" t="s">
        <v>603</v>
      </c>
      <c r="G171" s="166"/>
      <c r="H171" s="166"/>
      <c r="I171" s="169"/>
      <c r="J171" s="180">
        <f>BK171</f>
        <v>0</v>
      </c>
      <c r="K171" s="166"/>
      <c r="L171" s="171"/>
      <c r="M171" s="172"/>
      <c r="N171" s="173"/>
      <c r="O171" s="173"/>
      <c r="P171" s="174">
        <f>SUM(P172:P177)</f>
        <v>0</v>
      </c>
      <c r="Q171" s="173"/>
      <c r="R171" s="174">
        <f>SUM(R172:R177)</f>
        <v>2.76E-2</v>
      </c>
      <c r="S171" s="173"/>
      <c r="T171" s="175">
        <f>SUM(T172:T177)</f>
        <v>0</v>
      </c>
      <c r="AR171" s="176" t="s">
        <v>81</v>
      </c>
      <c r="AT171" s="177" t="s">
        <v>71</v>
      </c>
      <c r="AU171" s="177" t="s">
        <v>79</v>
      </c>
      <c r="AY171" s="176" t="s">
        <v>218</v>
      </c>
      <c r="BK171" s="178">
        <f>SUM(BK172:BK177)</f>
        <v>0</v>
      </c>
    </row>
    <row r="172" spans="1:65" s="2" customFormat="1" ht="37.9" customHeight="1">
      <c r="A172" s="37"/>
      <c r="B172" s="38"/>
      <c r="C172" s="181" t="s">
        <v>374</v>
      </c>
      <c r="D172" s="181" t="s">
        <v>221</v>
      </c>
      <c r="E172" s="182" t="s">
        <v>604</v>
      </c>
      <c r="F172" s="183" t="s">
        <v>605</v>
      </c>
      <c r="G172" s="184" t="s">
        <v>249</v>
      </c>
      <c r="H172" s="185">
        <v>2</v>
      </c>
      <c r="I172" s="186"/>
      <c r="J172" s="187">
        <f>ROUND(I172*H172,2)</f>
        <v>0</v>
      </c>
      <c r="K172" s="183" t="s">
        <v>225</v>
      </c>
      <c r="L172" s="42"/>
      <c r="M172" s="188" t="s">
        <v>19</v>
      </c>
      <c r="N172" s="189" t="s">
        <v>43</v>
      </c>
      <c r="O172" s="67"/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137</v>
      </c>
      <c r="AT172" s="192" t="s">
        <v>221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1588</v>
      </c>
    </row>
    <row r="173" spans="1:65" s="2" customFormat="1" ht="11.25">
      <c r="A173" s="37"/>
      <c r="B173" s="38"/>
      <c r="C173" s="39"/>
      <c r="D173" s="194" t="s">
        <v>228</v>
      </c>
      <c r="E173" s="39"/>
      <c r="F173" s="195" t="s">
        <v>607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228</v>
      </c>
      <c r="AU173" s="20" t="s">
        <v>81</v>
      </c>
    </row>
    <row r="174" spans="1:65" s="2" customFormat="1" ht="24.2" customHeight="1">
      <c r="A174" s="37"/>
      <c r="B174" s="38"/>
      <c r="C174" s="222" t="s">
        <v>379</v>
      </c>
      <c r="D174" s="222" t="s">
        <v>380</v>
      </c>
      <c r="E174" s="223" t="s">
        <v>756</v>
      </c>
      <c r="F174" s="224" t="s">
        <v>757</v>
      </c>
      <c r="G174" s="225" t="s">
        <v>249</v>
      </c>
      <c r="H174" s="226">
        <v>1</v>
      </c>
      <c r="I174" s="227"/>
      <c r="J174" s="228">
        <f>ROUND(I174*H174,2)</f>
        <v>0</v>
      </c>
      <c r="K174" s="224" t="s">
        <v>19</v>
      </c>
      <c r="L174" s="229"/>
      <c r="M174" s="230" t="s">
        <v>19</v>
      </c>
      <c r="N174" s="231" t="s">
        <v>43</v>
      </c>
      <c r="O174" s="67"/>
      <c r="P174" s="190">
        <f>O174*H174</f>
        <v>0</v>
      </c>
      <c r="Q174" s="190">
        <v>1.38E-2</v>
      </c>
      <c r="R174" s="190">
        <f>Q174*H174</f>
        <v>1.38E-2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383</v>
      </c>
      <c r="AT174" s="192" t="s">
        <v>380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1589</v>
      </c>
    </row>
    <row r="175" spans="1:65" s="2" customFormat="1" ht="24.2" customHeight="1">
      <c r="A175" s="37"/>
      <c r="B175" s="38"/>
      <c r="C175" s="222" t="s">
        <v>386</v>
      </c>
      <c r="D175" s="222" t="s">
        <v>380</v>
      </c>
      <c r="E175" s="223" t="s">
        <v>759</v>
      </c>
      <c r="F175" s="224" t="s">
        <v>760</v>
      </c>
      <c r="G175" s="225" t="s">
        <v>249</v>
      </c>
      <c r="H175" s="226">
        <v>1</v>
      </c>
      <c r="I175" s="227"/>
      <c r="J175" s="228">
        <f>ROUND(I175*H175,2)</f>
        <v>0</v>
      </c>
      <c r="K175" s="224" t="s">
        <v>19</v>
      </c>
      <c r="L175" s="229"/>
      <c r="M175" s="230" t="s">
        <v>19</v>
      </c>
      <c r="N175" s="231" t="s">
        <v>43</v>
      </c>
      <c r="O175" s="67"/>
      <c r="P175" s="190">
        <f>O175*H175</f>
        <v>0</v>
      </c>
      <c r="Q175" s="190">
        <v>1.38E-2</v>
      </c>
      <c r="R175" s="190">
        <f>Q175*H175</f>
        <v>1.38E-2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383</v>
      </c>
      <c r="AT175" s="192" t="s">
        <v>380</v>
      </c>
      <c r="AU175" s="192" t="s">
        <v>81</v>
      </c>
      <c r="AY175" s="20" t="s">
        <v>218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20" t="s">
        <v>79</v>
      </c>
      <c r="BK175" s="193">
        <f>ROUND(I175*H175,2)</f>
        <v>0</v>
      </c>
      <c r="BL175" s="20" t="s">
        <v>137</v>
      </c>
      <c r="BM175" s="192" t="s">
        <v>1590</v>
      </c>
    </row>
    <row r="176" spans="1:65" s="2" customFormat="1" ht="55.5" customHeight="1">
      <c r="A176" s="37"/>
      <c r="B176" s="38"/>
      <c r="C176" s="181" t="s">
        <v>383</v>
      </c>
      <c r="D176" s="181" t="s">
        <v>221</v>
      </c>
      <c r="E176" s="182" t="s">
        <v>611</v>
      </c>
      <c r="F176" s="183" t="s">
        <v>612</v>
      </c>
      <c r="G176" s="184" t="s">
        <v>282</v>
      </c>
      <c r="H176" s="185">
        <v>2.8000000000000001E-2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1591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614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12" customFormat="1" ht="22.9" customHeight="1">
      <c r="B178" s="165"/>
      <c r="C178" s="166"/>
      <c r="D178" s="167" t="s">
        <v>71</v>
      </c>
      <c r="E178" s="179" t="s">
        <v>615</v>
      </c>
      <c r="F178" s="179" t="s">
        <v>616</v>
      </c>
      <c r="G178" s="166"/>
      <c r="H178" s="166"/>
      <c r="I178" s="169"/>
      <c r="J178" s="180">
        <f>BK178</f>
        <v>0</v>
      </c>
      <c r="K178" s="166"/>
      <c r="L178" s="171"/>
      <c r="M178" s="172"/>
      <c r="N178" s="173"/>
      <c r="O178" s="173"/>
      <c r="P178" s="174">
        <f>SUM(P179:P180)</f>
        <v>0</v>
      </c>
      <c r="Q178" s="173"/>
      <c r="R178" s="174">
        <f>SUM(R179:R180)</f>
        <v>0</v>
      </c>
      <c r="S178" s="173"/>
      <c r="T178" s="175">
        <f>SUM(T179:T180)</f>
        <v>2.8840000000000001E-2</v>
      </c>
      <c r="AR178" s="176" t="s">
        <v>81</v>
      </c>
      <c r="AT178" s="177" t="s">
        <v>71</v>
      </c>
      <c r="AU178" s="177" t="s">
        <v>79</v>
      </c>
      <c r="AY178" s="176" t="s">
        <v>218</v>
      </c>
      <c r="BK178" s="178">
        <f>SUM(BK179:BK180)</f>
        <v>0</v>
      </c>
    </row>
    <row r="179" spans="1:65" s="2" customFormat="1" ht="16.5" customHeight="1">
      <c r="A179" s="37"/>
      <c r="B179" s="38"/>
      <c r="C179" s="181" t="s">
        <v>395</v>
      </c>
      <c r="D179" s="181" t="s">
        <v>221</v>
      </c>
      <c r="E179" s="182" t="s">
        <v>617</v>
      </c>
      <c r="F179" s="183" t="s">
        <v>618</v>
      </c>
      <c r="G179" s="184" t="s">
        <v>224</v>
      </c>
      <c r="H179" s="185">
        <v>7.21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4.0000000000000001E-3</v>
      </c>
      <c r="T179" s="191">
        <f>S179*H179</f>
        <v>2.8840000000000001E-2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1592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620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621</v>
      </c>
      <c r="F181" s="179" t="s">
        <v>622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SUM(P182:P200)</f>
        <v>0</v>
      </c>
      <c r="Q181" s="173"/>
      <c r="R181" s="174">
        <f>SUM(R182:R200)</f>
        <v>0.28032480000000004</v>
      </c>
      <c r="S181" s="173"/>
      <c r="T181" s="175">
        <f>SUM(T182:T200)</f>
        <v>0.5996556999999999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SUM(BK182:BK200)</f>
        <v>0</v>
      </c>
    </row>
    <row r="182" spans="1:65" s="2" customFormat="1" ht="24.2" customHeight="1">
      <c r="A182" s="37"/>
      <c r="B182" s="38"/>
      <c r="C182" s="181" t="s">
        <v>402</v>
      </c>
      <c r="D182" s="181" t="s">
        <v>221</v>
      </c>
      <c r="E182" s="182" t="s">
        <v>623</v>
      </c>
      <c r="F182" s="183" t="s">
        <v>624</v>
      </c>
      <c r="G182" s="184" t="s">
        <v>224</v>
      </c>
      <c r="H182" s="185">
        <v>7.21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1593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626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2" customFormat="1" ht="24.2" customHeight="1">
      <c r="A184" s="37"/>
      <c r="B184" s="38"/>
      <c r="C184" s="181" t="s">
        <v>407</v>
      </c>
      <c r="D184" s="181" t="s">
        <v>221</v>
      </c>
      <c r="E184" s="182" t="s">
        <v>628</v>
      </c>
      <c r="F184" s="183" t="s">
        <v>629</v>
      </c>
      <c r="G184" s="184" t="s">
        <v>224</v>
      </c>
      <c r="H184" s="185">
        <v>7.21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2.9999999999999997E-4</v>
      </c>
      <c r="R184" s="190">
        <f>Q184*H184</f>
        <v>2.163E-3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1594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631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2" customFormat="1" ht="33" customHeight="1">
      <c r="A186" s="37"/>
      <c r="B186" s="38"/>
      <c r="C186" s="181" t="s">
        <v>414</v>
      </c>
      <c r="D186" s="181" t="s">
        <v>221</v>
      </c>
      <c r="E186" s="182" t="s">
        <v>633</v>
      </c>
      <c r="F186" s="183" t="s">
        <v>634</v>
      </c>
      <c r="G186" s="184" t="s">
        <v>224</v>
      </c>
      <c r="H186" s="185">
        <v>7.21</v>
      </c>
      <c r="I186" s="186"/>
      <c r="J186" s="187">
        <f>ROUND(I186*H186,2)</f>
        <v>0</v>
      </c>
      <c r="K186" s="183" t="s">
        <v>225</v>
      </c>
      <c r="L186" s="42"/>
      <c r="M186" s="188" t="s">
        <v>19</v>
      </c>
      <c r="N186" s="189" t="s">
        <v>43</v>
      </c>
      <c r="O186" s="67"/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137</v>
      </c>
      <c r="AT186" s="192" t="s">
        <v>221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1595</v>
      </c>
    </row>
    <row r="187" spans="1:65" s="2" customFormat="1" ht="11.25">
      <c r="A187" s="37"/>
      <c r="B187" s="38"/>
      <c r="C187" s="39"/>
      <c r="D187" s="194" t="s">
        <v>228</v>
      </c>
      <c r="E187" s="39"/>
      <c r="F187" s="195" t="s">
        <v>636</v>
      </c>
      <c r="G187" s="39"/>
      <c r="H187" s="39"/>
      <c r="I187" s="196"/>
      <c r="J187" s="39"/>
      <c r="K187" s="39"/>
      <c r="L187" s="42"/>
      <c r="M187" s="197"/>
      <c r="N187" s="198"/>
      <c r="O187" s="67"/>
      <c r="P187" s="67"/>
      <c r="Q187" s="67"/>
      <c r="R187" s="67"/>
      <c r="S187" s="67"/>
      <c r="T187" s="68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20" t="s">
        <v>228</v>
      </c>
      <c r="AU187" s="20" t="s">
        <v>81</v>
      </c>
    </row>
    <row r="188" spans="1:65" s="2" customFormat="1" ht="37.9" customHeight="1">
      <c r="A188" s="37"/>
      <c r="B188" s="38"/>
      <c r="C188" s="181" t="s">
        <v>627</v>
      </c>
      <c r="D188" s="181" t="s">
        <v>221</v>
      </c>
      <c r="E188" s="182" t="s">
        <v>638</v>
      </c>
      <c r="F188" s="183" t="s">
        <v>639</v>
      </c>
      <c r="G188" s="184" t="s">
        <v>224</v>
      </c>
      <c r="H188" s="185">
        <v>7.21</v>
      </c>
      <c r="I188" s="186"/>
      <c r="J188" s="187">
        <f>ROUND(I188*H188,2)</f>
        <v>0</v>
      </c>
      <c r="K188" s="183" t="s">
        <v>225</v>
      </c>
      <c r="L188" s="42"/>
      <c r="M188" s="188" t="s">
        <v>19</v>
      </c>
      <c r="N188" s="189" t="s">
        <v>43</v>
      </c>
      <c r="O188" s="67"/>
      <c r="P188" s="190">
        <f>O188*H188</f>
        <v>0</v>
      </c>
      <c r="Q188" s="190">
        <v>7.4999999999999997E-3</v>
      </c>
      <c r="R188" s="190">
        <f>Q188*H188</f>
        <v>5.4074999999999998E-2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137</v>
      </c>
      <c r="AT188" s="192" t="s">
        <v>221</v>
      </c>
      <c r="AU188" s="192" t="s">
        <v>81</v>
      </c>
      <c r="AY188" s="20" t="s">
        <v>218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20" t="s">
        <v>79</v>
      </c>
      <c r="BK188" s="193">
        <f>ROUND(I188*H188,2)</f>
        <v>0</v>
      </c>
      <c r="BL188" s="20" t="s">
        <v>137</v>
      </c>
      <c r="BM188" s="192" t="s">
        <v>1596</v>
      </c>
    </row>
    <row r="189" spans="1:65" s="2" customFormat="1" ht="11.25">
      <c r="A189" s="37"/>
      <c r="B189" s="38"/>
      <c r="C189" s="39"/>
      <c r="D189" s="194" t="s">
        <v>228</v>
      </c>
      <c r="E189" s="39"/>
      <c r="F189" s="195" t="s">
        <v>641</v>
      </c>
      <c r="G189" s="39"/>
      <c r="H189" s="39"/>
      <c r="I189" s="196"/>
      <c r="J189" s="39"/>
      <c r="K189" s="39"/>
      <c r="L189" s="42"/>
      <c r="M189" s="197"/>
      <c r="N189" s="198"/>
      <c r="O189" s="67"/>
      <c r="P189" s="67"/>
      <c r="Q189" s="67"/>
      <c r="R189" s="67"/>
      <c r="S189" s="67"/>
      <c r="T189" s="68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20" t="s">
        <v>228</v>
      </c>
      <c r="AU189" s="20" t="s">
        <v>81</v>
      </c>
    </row>
    <row r="190" spans="1:65" s="2" customFormat="1" ht="24.2" customHeight="1">
      <c r="A190" s="37"/>
      <c r="B190" s="38"/>
      <c r="C190" s="181" t="s">
        <v>632</v>
      </c>
      <c r="D190" s="181" t="s">
        <v>221</v>
      </c>
      <c r="E190" s="182" t="s">
        <v>643</v>
      </c>
      <c r="F190" s="183" t="s">
        <v>644</v>
      </c>
      <c r="G190" s="184" t="s">
        <v>224</v>
      </c>
      <c r="H190" s="185">
        <v>7.21</v>
      </c>
      <c r="I190" s="186"/>
      <c r="J190" s="187">
        <f>ROUND(I190*H190,2)</f>
        <v>0</v>
      </c>
      <c r="K190" s="183" t="s">
        <v>225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8.3169999999999994E-2</v>
      </c>
      <c r="T190" s="191">
        <f>S190*H190</f>
        <v>0.5996556999999999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1597</v>
      </c>
    </row>
    <row r="191" spans="1:65" s="2" customFormat="1" ht="11.25">
      <c r="A191" s="37"/>
      <c r="B191" s="38"/>
      <c r="C191" s="39"/>
      <c r="D191" s="194" t="s">
        <v>228</v>
      </c>
      <c r="E191" s="39"/>
      <c r="F191" s="195" t="s">
        <v>646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228</v>
      </c>
      <c r="AU191" s="20" t="s">
        <v>81</v>
      </c>
    </row>
    <row r="192" spans="1:65" s="2" customFormat="1" ht="44.25" customHeight="1">
      <c r="A192" s="37"/>
      <c r="B192" s="38"/>
      <c r="C192" s="181" t="s">
        <v>637</v>
      </c>
      <c r="D192" s="181" t="s">
        <v>221</v>
      </c>
      <c r="E192" s="182" t="s">
        <v>648</v>
      </c>
      <c r="F192" s="183" t="s">
        <v>649</v>
      </c>
      <c r="G192" s="184" t="s">
        <v>224</v>
      </c>
      <c r="H192" s="185">
        <v>7.21</v>
      </c>
      <c r="I192" s="186"/>
      <c r="J192" s="187">
        <f>ROUND(I192*H192,2)</f>
        <v>0</v>
      </c>
      <c r="K192" s="183" t="s">
        <v>225</v>
      </c>
      <c r="L192" s="42"/>
      <c r="M192" s="188" t="s">
        <v>19</v>
      </c>
      <c r="N192" s="189" t="s">
        <v>43</v>
      </c>
      <c r="O192" s="67"/>
      <c r="P192" s="190">
        <f>O192*H192</f>
        <v>0</v>
      </c>
      <c r="Q192" s="190">
        <v>5.3800000000000002E-3</v>
      </c>
      <c r="R192" s="190">
        <f>Q192*H192</f>
        <v>3.8789799999999999E-2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137</v>
      </c>
      <c r="AT192" s="192" t="s">
        <v>221</v>
      </c>
      <c r="AU192" s="192" t="s">
        <v>81</v>
      </c>
      <c r="AY192" s="20" t="s">
        <v>218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0" t="s">
        <v>79</v>
      </c>
      <c r="BK192" s="193">
        <f>ROUND(I192*H192,2)</f>
        <v>0</v>
      </c>
      <c r="BL192" s="20" t="s">
        <v>137</v>
      </c>
      <c r="BM192" s="192" t="s">
        <v>1598</v>
      </c>
    </row>
    <row r="193" spans="1:65" s="2" customFormat="1" ht="11.25">
      <c r="A193" s="37"/>
      <c r="B193" s="38"/>
      <c r="C193" s="39"/>
      <c r="D193" s="194" t="s">
        <v>228</v>
      </c>
      <c r="E193" s="39"/>
      <c r="F193" s="195" t="s">
        <v>651</v>
      </c>
      <c r="G193" s="39"/>
      <c r="H193" s="39"/>
      <c r="I193" s="196"/>
      <c r="J193" s="39"/>
      <c r="K193" s="39"/>
      <c r="L193" s="42"/>
      <c r="M193" s="197"/>
      <c r="N193" s="198"/>
      <c r="O193" s="67"/>
      <c r="P193" s="67"/>
      <c r="Q193" s="67"/>
      <c r="R193" s="67"/>
      <c r="S193" s="67"/>
      <c r="T193" s="68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20" t="s">
        <v>228</v>
      </c>
      <c r="AU193" s="20" t="s">
        <v>81</v>
      </c>
    </row>
    <row r="194" spans="1:65" s="13" customFormat="1" ht="11.25">
      <c r="B194" s="199"/>
      <c r="C194" s="200"/>
      <c r="D194" s="201" t="s">
        <v>230</v>
      </c>
      <c r="E194" s="202" t="s">
        <v>19</v>
      </c>
      <c r="F194" s="203" t="s">
        <v>1584</v>
      </c>
      <c r="G194" s="200"/>
      <c r="H194" s="204">
        <v>7.21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230</v>
      </c>
      <c r="AU194" s="210" t="s">
        <v>81</v>
      </c>
      <c r="AV194" s="13" t="s">
        <v>81</v>
      </c>
      <c r="AW194" s="13" t="s">
        <v>33</v>
      </c>
      <c r="AX194" s="13" t="s">
        <v>79</v>
      </c>
      <c r="AY194" s="210" t="s">
        <v>218</v>
      </c>
    </row>
    <row r="195" spans="1:65" s="2" customFormat="1" ht="24.2" customHeight="1">
      <c r="A195" s="37"/>
      <c r="B195" s="38"/>
      <c r="C195" s="222" t="s">
        <v>642</v>
      </c>
      <c r="D195" s="222" t="s">
        <v>380</v>
      </c>
      <c r="E195" s="223" t="s">
        <v>654</v>
      </c>
      <c r="F195" s="224" t="s">
        <v>655</v>
      </c>
      <c r="G195" s="225" t="s">
        <v>224</v>
      </c>
      <c r="H195" s="226">
        <v>7.931</v>
      </c>
      <c r="I195" s="227"/>
      <c r="J195" s="228">
        <f>ROUND(I195*H195,2)</f>
        <v>0</v>
      </c>
      <c r="K195" s="224" t="s">
        <v>225</v>
      </c>
      <c r="L195" s="229"/>
      <c r="M195" s="230" t="s">
        <v>19</v>
      </c>
      <c r="N195" s="231" t="s">
        <v>43</v>
      </c>
      <c r="O195" s="67"/>
      <c r="P195" s="190">
        <f>O195*H195</f>
        <v>0</v>
      </c>
      <c r="Q195" s="190">
        <v>2.1999999999999999E-2</v>
      </c>
      <c r="R195" s="190">
        <f>Q195*H195</f>
        <v>0.174482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383</v>
      </c>
      <c r="AT195" s="192" t="s">
        <v>380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1599</v>
      </c>
    </row>
    <row r="196" spans="1:65" s="13" customFormat="1" ht="11.25">
      <c r="B196" s="199"/>
      <c r="C196" s="200"/>
      <c r="D196" s="201" t="s">
        <v>230</v>
      </c>
      <c r="E196" s="200"/>
      <c r="F196" s="203" t="s">
        <v>1600</v>
      </c>
      <c r="G196" s="200"/>
      <c r="H196" s="204">
        <v>7.931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230</v>
      </c>
      <c r="AU196" s="210" t="s">
        <v>81</v>
      </c>
      <c r="AV196" s="13" t="s">
        <v>81</v>
      </c>
      <c r="AW196" s="13" t="s">
        <v>4</v>
      </c>
      <c r="AX196" s="13" t="s">
        <v>79</v>
      </c>
      <c r="AY196" s="210" t="s">
        <v>218</v>
      </c>
    </row>
    <row r="197" spans="1:65" s="2" customFormat="1" ht="24.2" customHeight="1">
      <c r="A197" s="37"/>
      <c r="B197" s="38"/>
      <c r="C197" s="181" t="s">
        <v>647</v>
      </c>
      <c r="D197" s="181" t="s">
        <v>221</v>
      </c>
      <c r="E197" s="182" t="s">
        <v>659</v>
      </c>
      <c r="F197" s="183" t="s">
        <v>660</v>
      </c>
      <c r="G197" s="184" t="s">
        <v>224</v>
      </c>
      <c r="H197" s="185">
        <v>7.21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1.5E-3</v>
      </c>
      <c r="R197" s="190">
        <f>Q197*H197</f>
        <v>1.0815E-2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1601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662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2" customFormat="1" ht="55.5" customHeight="1">
      <c r="A199" s="37"/>
      <c r="B199" s="38"/>
      <c r="C199" s="181" t="s">
        <v>653</v>
      </c>
      <c r="D199" s="181" t="s">
        <v>221</v>
      </c>
      <c r="E199" s="182" t="s">
        <v>664</v>
      </c>
      <c r="F199" s="183" t="s">
        <v>665</v>
      </c>
      <c r="G199" s="184" t="s">
        <v>282</v>
      </c>
      <c r="H199" s="185">
        <v>0.28000000000000003</v>
      </c>
      <c r="I199" s="186"/>
      <c r="J199" s="187">
        <f>ROUND(I199*H199,2)</f>
        <v>0</v>
      </c>
      <c r="K199" s="183" t="s">
        <v>225</v>
      </c>
      <c r="L199" s="42"/>
      <c r="M199" s="188" t="s">
        <v>19</v>
      </c>
      <c r="N199" s="189" t="s">
        <v>43</v>
      </c>
      <c r="O199" s="67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137</v>
      </c>
      <c r="AT199" s="192" t="s">
        <v>221</v>
      </c>
      <c r="AU199" s="192" t="s">
        <v>81</v>
      </c>
      <c r="AY199" s="20" t="s">
        <v>218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0" t="s">
        <v>79</v>
      </c>
      <c r="BK199" s="193">
        <f>ROUND(I199*H199,2)</f>
        <v>0</v>
      </c>
      <c r="BL199" s="20" t="s">
        <v>137</v>
      </c>
      <c r="BM199" s="192" t="s">
        <v>1602</v>
      </c>
    </row>
    <row r="200" spans="1:65" s="2" customFormat="1" ht="11.25">
      <c r="A200" s="37"/>
      <c r="B200" s="38"/>
      <c r="C200" s="39"/>
      <c r="D200" s="194" t="s">
        <v>228</v>
      </c>
      <c r="E200" s="39"/>
      <c r="F200" s="195" t="s">
        <v>667</v>
      </c>
      <c r="G200" s="39"/>
      <c r="H200" s="39"/>
      <c r="I200" s="196"/>
      <c r="J200" s="39"/>
      <c r="K200" s="39"/>
      <c r="L200" s="42"/>
      <c r="M200" s="197"/>
      <c r="N200" s="198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20" t="s">
        <v>228</v>
      </c>
      <c r="AU200" s="20" t="s">
        <v>81</v>
      </c>
    </row>
    <row r="201" spans="1:65" s="12" customFormat="1" ht="22.9" customHeight="1">
      <c r="B201" s="165"/>
      <c r="C201" s="166"/>
      <c r="D201" s="167" t="s">
        <v>71</v>
      </c>
      <c r="E201" s="179" t="s">
        <v>367</v>
      </c>
      <c r="F201" s="179" t="s">
        <v>368</v>
      </c>
      <c r="G201" s="166"/>
      <c r="H201" s="166"/>
      <c r="I201" s="169"/>
      <c r="J201" s="180">
        <f>BK201</f>
        <v>0</v>
      </c>
      <c r="K201" s="166"/>
      <c r="L201" s="171"/>
      <c r="M201" s="172"/>
      <c r="N201" s="173"/>
      <c r="O201" s="173"/>
      <c r="P201" s="174">
        <f>SUM(P202:P217)</f>
        <v>0</v>
      </c>
      <c r="Q201" s="173"/>
      <c r="R201" s="174">
        <f>SUM(R202:R217)</f>
        <v>0.94260931999999997</v>
      </c>
      <c r="S201" s="173"/>
      <c r="T201" s="175">
        <f>SUM(T202:T217)</f>
        <v>0</v>
      </c>
      <c r="AR201" s="176" t="s">
        <v>81</v>
      </c>
      <c r="AT201" s="177" t="s">
        <v>71</v>
      </c>
      <c r="AU201" s="177" t="s">
        <v>79</v>
      </c>
      <c r="AY201" s="176" t="s">
        <v>218</v>
      </c>
      <c r="BK201" s="178">
        <f>SUM(BK202:BK217)</f>
        <v>0</v>
      </c>
    </row>
    <row r="202" spans="1:65" s="2" customFormat="1" ht="24.2" customHeight="1">
      <c r="A202" s="37"/>
      <c r="B202" s="38"/>
      <c r="C202" s="181" t="s">
        <v>658</v>
      </c>
      <c r="D202" s="181" t="s">
        <v>221</v>
      </c>
      <c r="E202" s="182" t="s">
        <v>370</v>
      </c>
      <c r="F202" s="183" t="s">
        <v>371</v>
      </c>
      <c r="G202" s="184" t="s">
        <v>224</v>
      </c>
      <c r="H202" s="185">
        <v>40.423999999999999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2.9999999999999997E-4</v>
      </c>
      <c r="R202" s="190">
        <f>Q202*H202</f>
        <v>1.2127199999999999E-2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1603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373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2" customFormat="1" ht="37.9" customHeight="1">
      <c r="A204" s="37"/>
      <c r="B204" s="38"/>
      <c r="C204" s="181" t="s">
        <v>663</v>
      </c>
      <c r="D204" s="181" t="s">
        <v>221</v>
      </c>
      <c r="E204" s="182" t="s">
        <v>375</v>
      </c>
      <c r="F204" s="183" t="s">
        <v>376</v>
      </c>
      <c r="G204" s="184" t="s">
        <v>224</v>
      </c>
      <c r="H204" s="185">
        <v>40.423999999999999</v>
      </c>
      <c r="I204" s="186"/>
      <c r="J204" s="187">
        <f>ROUND(I204*H204,2)</f>
        <v>0</v>
      </c>
      <c r="K204" s="183" t="s">
        <v>225</v>
      </c>
      <c r="L204" s="42"/>
      <c r="M204" s="188" t="s">
        <v>19</v>
      </c>
      <c r="N204" s="189" t="s">
        <v>43</v>
      </c>
      <c r="O204" s="67"/>
      <c r="P204" s="190">
        <f>O204*H204</f>
        <v>0</v>
      </c>
      <c r="Q204" s="190">
        <v>5.3800000000000002E-3</v>
      </c>
      <c r="R204" s="190">
        <f>Q204*H204</f>
        <v>0.21748112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137</v>
      </c>
      <c r="AT204" s="192" t="s">
        <v>221</v>
      </c>
      <c r="AU204" s="192" t="s">
        <v>81</v>
      </c>
      <c r="AY204" s="20" t="s">
        <v>218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0" t="s">
        <v>79</v>
      </c>
      <c r="BK204" s="193">
        <f>ROUND(I204*H204,2)</f>
        <v>0</v>
      </c>
      <c r="BL204" s="20" t="s">
        <v>137</v>
      </c>
      <c r="BM204" s="192" t="s">
        <v>1604</v>
      </c>
    </row>
    <row r="205" spans="1:65" s="2" customFormat="1" ht="11.25">
      <c r="A205" s="37"/>
      <c r="B205" s="38"/>
      <c r="C205" s="39"/>
      <c r="D205" s="194" t="s">
        <v>228</v>
      </c>
      <c r="E205" s="39"/>
      <c r="F205" s="195" t="s">
        <v>378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228</v>
      </c>
      <c r="AU205" s="20" t="s">
        <v>81</v>
      </c>
    </row>
    <row r="206" spans="1:65" s="13" customFormat="1" ht="11.25">
      <c r="B206" s="199"/>
      <c r="C206" s="200"/>
      <c r="D206" s="201" t="s">
        <v>230</v>
      </c>
      <c r="E206" s="202" t="s">
        <v>19</v>
      </c>
      <c r="F206" s="203" t="s">
        <v>1605</v>
      </c>
      <c r="G206" s="200"/>
      <c r="H206" s="204">
        <v>21.111999999999998</v>
      </c>
      <c r="I206" s="205"/>
      <c r="J206" s="200"/>
      <c r="K206" s="200"/>
      <c r="L206" s="206"/>
      <c r="M206" s="207"/>
      <c r="N206" s="208"/>
      <c r="O206" s="208"/>
      <c r="P206" s="208"/>
      <c r="Q206" s="208"/>
      <c r="R206" s="208"/>
      <c r="S206" s="208"/>
      <c r="T206" s="209"/>
      <c r="AT206" s="210" t="s">
        <v>230</v>
      </c>
      <c r="AU206" s="210" t="s">
        <v>81</v>
      </c>
      <c r="AV206" s="13" t="s">
        <v>81</v>
      </c>
      <c r="AW206" s="13" t="s">
        <v>33</v>
      </c>
      <c r="AX206" s="13" t="s">
        <v>72</v>
      </c>
      <c r="AY206" s="210" t="s">
        <v>218</v>
      </c>
    </row>
    <row r="207" spans="1:65" s="13" customFormat="1" ht="11.25">
      <c r="B207" s="199"/>
      <c r="C207" s="200"/>
      <c r="D207" s="201" t="s">
        <v>230</v>
      </c>
      <c r="E207" s="202" t="s">
        <v>19</v>
      </c>
      <c r="F207" s="203" t="s">
        <v>1606</v>
      </c>
      <c r="G207" s="200"/>
      <c r="H207" s="204">
        <v>22.463999999999999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230</v>
      </c>
      <c r="AU207" s="210" t="s">
        <v>81</v>
      </c>
      <c r="AV207" s="13" t="s">
        <v>81</v>
      </c>
      <c r="AW207" s="13" t="s">
        <v>33</v>
      </c>
      <c r="AX207" s="13" t="s">
        <v>72</v>
      </c>
      <c r="AY207" s="210" t="s">
        <v>218</v>
      </c>
    </row>
    <row r="208" spans="1:65" s="13" customFormat="1" ht="11.25">
      <c r="B208" s="199"/>
      <c r="C208" s="200"/>
      <c r="D208" s="201" t="s">
        <v>230</v>
      </c>
      <c r="E208" s="202" t="s">
        <v>19</v>
      </c>
      <c r="F208" s="203" t="s">
        <v>1565</v>
      </c>
      <c r="G208" s="200"/>
      <c r="H208" s="204">
        <v>-3.1520000000000001</v>
      </c>
      <c r="I208" s="205"/>
      <c r="J208" s="200"/>
      <c r="K208" s="200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230</v>
      </c>
      <c r="AU208" s="210" t="s">
        <v>81</v>
      </c>
      <c r="AV208" s="13" t="s">
        <v>81</v>
      </c>
      <c r="AW208" s="13" t="s">
        <v>33</v>
      </c>
      <c r="AX208" s="13" t="s">
        <v>72</v>
      </c>
      <c r="AY208" s="210" t="s">
        <v>218</v>
      </c>
    </row>
    <row r="209" spans="1:65" s="14" customFormat="1" ht="11.25">
      <c r="B209" s="211"/>
      <c r="C209" s="212"/>
      <c r="D209" s="201" t="s">
        <v>230</v>
      </c>
      <c r="E209" s="213" t="s">
        <v>19</v>
      </c>
      <c r="F209" s="214" t="s">
        <v>246</v>
      </c>
      <c r="G209" s="212"/>
      <c r="H209" s="215">
        <v>40.423999999999999</v>
      </c>
      <c r="I209" s="216"/>
      <c r="J209" s="212"/>
      <c r="K209" s="212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230</v>
      </c>
      <c r="AU209" s="221" t="s">
        <v>81</v>
      </c>
      <c r="AV209" s="14" t="s">
        <v>226</v>
      </c>
      <c r="AW209" s="14" t="s">
        <v>33</v>
      </c>
      <c r="AX209" s="14" t="s">
        <v>79</v>
      </c>
      <c r="AY209" s="221" t="s">
        <v>218</v>
      </c>
    </row>
    <row r="210" spans="1:65" s="2" customFormat="1" ht="24.2" customHeight="1">
      <c r="A210" s="37"/>
      <c r="B210" s="38"/>
      <c r="C210" s="222" t="s">
        <v>668</v>
      </c>
      <c r="D210" s="222" t="s">
        <v>380</v>
      </c>
      <c r="E210" s="223" t="s">
        <v>381</v>
      </c>
      <c r="F210" s="224" t="s">
        <v>382</v>
      </c>
      <c r="G210" s="225" t="s">
        <v>224</v>
      </c>
      <c r="H210" s="226">
        <v>44.466000000000001</v>
      </c>
      <c r="I210" s="227"/>
      <c r="J210" s="228">
        <f>ROUND(I210*H210,2)</f>
        <v>0</v>
      </c>
      <c r="K210" s="224" t="s">
        <v>225</v>
      </c>
      <c r="L210" s="229"/>
      <c r="M210" s="230" t="s">
        <v>19</v>
      </c>
      <c r="N210" s="231" t="s">
        <v>43</v>
      </c>
      <c r="O210" s="67"/>
      <c r="P210" s="190">
        <f>O210*H210</f>
        <v>0</v>
      </c>
      <c r="Q210" s="190">
        <v>1.6E-2</v>
      </c>
      <c r="R210" s="190">
        <f>Q210*H210</f>
        <v>0.71145599999999998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383</v>
      </c>
      <c r="AT210" s="192" t="s">
        <v>380</v>
      </c>
      <c r="AU210" s="192" t="s">
        <v>81</v>
      </c>
      <c r="AY210" s="20" t="s">
        <v>218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20" t="s">
        <v>79</v>
      </c>
      <c r="BK210" s="193">
        <f>ROUND(I210*H210,2)</f>
        <v>0</v>
      </c>
      <c r="BL210" s="20" t="s">
        <v>137</v>
      </c>
      <c r="BM210" s="192" t="s">
        <v>1607</v>
      </c>
    </row>
    <row r="211" spans="1:65" s="13" customFormat="1" ht="11.25">
      <c r="B211" s="199"/>
      <c r="C211" s="200"/>
      <c r="D211" s="201" t="s">
        <v>230</v>
      </c>
      <c r="E211" s="200"/>
      <c r="F211" s="203" t="s">
        <v>1608</v>
      </c>
      <c r="G211" s="200"/>
      <c r="H211" s="204">
        <v>44.466000000000001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4</v>
      </c>
      <c r="AX211" s="13" t="s">
        <v>79</v>
      </c>
      <c r="AY211" s="210" t="s">
        <v>218</v>
      </c>
    </row>
    <row r="212" spans="1:65" s="2" customFormat="1" ht="33" customHeight="1">
      <c r="A212" s="37"/>
      <c r="B212" s="38"/>
      <c r="C212" s="181" t="s">
        <v>670</v>
      </c>
      <c r="D212" s="181" t="s">
        <v>221</v>
      </c>
      <c r="E212" s="182" t="s">
        <v>387</v>
      </c>
      <c r="F212" s="183" t="s">
        <v>388</v>
      </c>
      <c r="G212" s="184" t="s">
        <v>234</v>
      </c>
      <c r="H212" s="185">
        <v>3</v>
      </c>
      <c r="I212" s="186"/>
      <c r="J212" s="187">
        <f>ROUND(I212*H212,2)</f>
        <v>0</v>
      </c>
      <c r="K212" s="183" t="s">
        <v>225</v>
      </c>
      <c r="L212" s="42"/>
      <c r="M212" s="188" t="s">
        <v>19</v>
      </c>
      <c r="N212" s="189" t="s">
        <v>43</v>
      </c>
      <c r="O212" s="67"/>
      <c r="P212" s="190">
        <f>O212*H212</f>
        <v>0</v>
      </c>
      <c r="Q212" s="190">
        <v>2.0000000000000001E-4</v>
      </c>
      <c r="R212" s="190">
        <f>Q212*H212</f>
        <v>6.0000000000000006E-4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137</v>
      </c>
      <c r="AT212" s="192" t="s">
        <v>221</v>
      </c>
      <c r="AU212" s="192" t="s">
        <v>81</v>
      </c>
      <c r="AY212" s="20" t="s">
        <v>218</v>
      </c>
      <c r="BE212" s="193">
        <f>IF(N212="základní",J212,0)</f>
        <v>0</v>
      </c>
      <c r="BF212" s="193">
        <f>IF(N212="snížená",J212,0)</f>
        <v>0</v>
      </c>
      <c r="BG212" s="193">
        <f>IF(N212="zákl. přenesená",J212,0)</f>
        <v>0</v>
      </c>
      <c r="BH212" s="193">
        <f>IF(N212="sníž. přenesená",J212,0)</f>
        <v>0</v>
      </c>
      <c r="BI212" s="193">
        <f>IF(N212="nulová",J212,0)</f>
        <v>0</v>
      </c>
      <c r="BJ212" s="20" t="s">
        <v>79</v>
      </c>
      <c r="BK212" s="193">
        <f>ROUND(I212*H212,2)</f>
        <v>0</v>
      </c>
      <c r="BL212" s="20" t="s">
        <v>137</v>
      </c>
      <c r="BM212" s="192" t="s">
        <v>1609</v>
      </c>
    </row>
    <row r="213" spans="1:65" s="2" customFormat="1" ht="11.25">
      <c r="A213" s="37"/>
      <c r="B213" s="38"/>
      <c r="C213" s="39"/>
      <c r="D213" s="194" t="s">
        <v>228</v>
      </c>
      <c r="E213" s="39"/>
      <c r="F213" s="195" t="s">
        <v>390</v>
      </c>
      <c r="G213" s="39"/>
      <c r="H213" s="39"/>
      <c r="I213" s="196"/>
      <c r="J213" s="39"/>
      <c r="K213" s="39"/>
      <c r="L213" s="42"/>
      <c r="M213" s="197"/>
      <c r="N213" s="198"/>
      <c r="O213" s="67"/>
      <c r="P213" s="67"/>
      <c r="Q213" s="67"/>
      <c r="R213" s="67"/>
      <c r="S213" s="67"/>
      <c r="T213" s="68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20" t="s">
        <v>228</v>
      </c>
      <c r="AU213" s="20" t="s">
        <v>81</v>
      </c>
    </row>
    <row r="214" spans="1:65" s="2" customFormat="1" ht="16.5" customHeight="1">
      <c r="A214" s="37"/>
      <c r="B214" s="38"/>
      <c r="C214" s="222" t="s">
        <v>674</v>
      </c>
      <c r="D214" s="222" t="s">
        <v>380</v>
      </c>
      <c r="E214" s="223" t="s">
        <v>391</v>
      </c>
      <c r="F214" s="224" t="s">
        <v>392</v>
      </c>
      <c r="G214" s="225" t="s">
        <v>234</v>
      </c>
      <c r="H214" s="226">
        <v>3.15</v>
      </c>
      <c r="I214" s="227"/>
      <c r="J214" s="228">
        <f>ROUND(I214*H214,2)</f>
        <v>0</v>
      </c>
      <c r="K214" s="224" t="s">
        <v>225</v>
      </c>
      <c r="L214" s="229"/>
      <c r="M214" s="230" t="s">
        <v>19</v>
      </c>
      <c r="N214" s="231" t="s">
        <v>43</v>
      </c>
      <c r="O214" s="67"/>
      <c r="P214" s="190">
        <f>O214*H214</f>
        <v>0</v>
      </c>
      <c r="Q214" s="190">
        <v>2.9999999999999997E-4</v>
      </c>
      <c r="R214" s="190">
        <f>Q214*H214</f>
        <v>9.4499999999999988E-4</v>
      </c>
      <c r="S214" s="190">
        <v>0</v>
      </c>
      <c r="T214" s="19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2" t="s">
        <v>383</v>
      </c>
      <c r="AT214" s="192" t="s">
        <v>380</v>
      </c>
      <c r="AU214" s="192" t="s">
        <v>81</v>
      </c>
      <c r="AY214" s="20" t="s">
        <v>218</v>
      </c>
      <c r="BE214" s="193">
        <f>IF(N214="základní",J214,0)</f>
        <v>0</v>
      </c>
      <c r="BF214" s="193">
        <f>IF(N214="snížená",J214,0)</f>
        <v>0</v>
      </c>
      <c r="BG214" s="193">
        <f>IF(N214="zákl. přenesená",J214,0)</f>
        <v>0</v>
      </c>
      <c r="BH214" s="193">
        <f>IF(N214="sníž. přenesená",J214,0)</f>
        <v>0</v>
      </c>
      <c r="BI214" s="193">
        <f>IF(N214="nulová",J214,0)</f>
        <v>0</v>
      </c>
      <c r="BJ214" s="20" t="s">
        <v>79</v>
      </c>
      <c r="BK214" s="193">
        <f>ROUND(I214*H214,2)</f>
        <v>0</v>
      </c>
      <c r="BL214" s="20" t="s">
        <v>137</v>
      </c>
      <c r="BM214" s="192" t="s">
        <v>1610</v>
      </c>
    </row>
    <row r="215" spans="1:65" s="13" customFormat="1" ht="11.25">
      <c r="B215" s="199"/>
      <c r="C215" s="200"/>
      <c r="D215" s="201" t="s">
        <v>230</v>
      </c>
      <c r="E215" s="200"/>
      <c r="F215" s="203" t="s">
        <v>394</v>
      </c>
      <c r="G215" s="200"/>
      <c r="H215" s="204">
        <v>3.15</v>
      </c>
      <c r="I215" s="205"/>
      <c r="J215" s="200"/>
      <c r="K215" s="200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230</v>
      </c>
      <c r="AU215" s="210" t="s">
        <v>81</v>
      </c>
      <c r="AV215" s="13" t="s">
        <v>81</v>
      </c>
      <c r="AW215" s="13" t="s">
        <v>4</v>
      </c>
      <c r="AX215" s="13" t="s">
        <v>79</v>
      </c>
      <c r="AY215" s="210" t="s">
        <v>218</v>
      </c>
    </row>
    <row r="216" spans="1:65" s="2" customFormat="1" ht="55.5" customHeight="1">
      <c r="A216" s="37"/>
      <c r="B216" s="38"/>
      <c r="C216" s="181" t="s">
        <v>677</v>
      </c>
      <c r="D216" s="181" t="s">
        <v>221</v>
      </c>
      <c r="E216" s="182" t="s">
        <v>396</v>
      </c>
      <c r="F216" s="183" t="s">
        <v>397</v>
      </c>
      <c r="G216" s="184" t="s">
        <v>282</v>
      </c>
      <c r="H216" s="185">
        <v>0.94299999999999995</v>
      </c>
      <c r="I216" s="186"/>
      <c r="J216" s="187">
        <f>ROUND(I216*H216,2)</f>
        <v>0</v>
      </c>
      <c r="K216" s="183" t="s">
        <v>225</v>
      </c>
      <c r="L216" s="42"/>
      <c r="M216" s="188" t="s">
        <v>19</v>
      </c>
      <c r="N216" s="189" t="s">
        <v>43</v>
      </c>
      <c r="O216" s="67"/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137</v>
      </c>
      <c r="AT216" s="192" t="s">
        <v>221</v>
      </c>
      <c r="AU216" s="192" t="s">
        <v>81</v>
      </c>
      <c r="AY216" s="20" t="s">
        <v>218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20" t="s">
        <v>79</v>
      </c>
      <c r="BK216" s="193">
        <f>ROUND(I216*H216,2)</f>
        <v>0</v>
      </c>
      <c r="BL216" s="20" t="s">
        <v>137</v>
      </c>
      <c r="BM216" s="192" t="s">
        <v>1611</v>
      </c>
    </row>
    <row r="217" spans="1:65" s="2" customFormat="1" ht="11.25">
      <c r="A217" s="37"/>
      <c r="B217" s="38"/>
      <c r="C217" s="39"/>
      <c r="D217" s="194" t="s">
        <v>228</v>
      </c>
      <c r="E217" s="39"/>
      <c r="F217" s="195" t="s">
        <v>399</v>
      </c>
      <c r="G217" s="39"/>
      <c r="H217" s="39"/>
      <c r="I217" s="196"/>
      <c r="J217" s="39"/>
      <c r="K217" s="39"/>
      <c r="L217" s="42"/>
      <c r="M217" s="197"/>
      <c r="N217" s="198"/>
      <c r="O217" s="67"/>
      <c r="P217" s="67"/>
      <c r="Q217" s="67"/>
      <c r="R217" s="67"/>
      <c r="S217" s="67"/>
      <c r="T217" s="68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20" t="s">
        <v>228</v>
      </c>
      <c r="AU217" s="20" t="s">
        <v>81</v>
      </c>
    </row>
    <row r="218" spans="1:65" s="12" customFormat="1" ht="22.9" customHeight="1">
      <c r="B218" s="165"/>
      <c r="C218" s="166"/>
      <c r="D218" s="167" t="s">
        <v>71</v>
      </c>
      <c r="E218" s="179" t="s">
        <v>683</v>
      </c>
      <c r="F218" s="179" t="s">
        <v>684</v>
      </c>
      <c r="G218" s="166"/>
      <c r="H218" s="166"/>
      <c r="I218" s="169"/>
      <c r="J218" s="180">
        <f>BK218</f>
        <v>0</v>
      </c>
      <c r="K218" s="166"/>
      <c r="L218" s="171"/>
      <c r="M218" s="172"/>
      <c r="N218" s="173"/>
      <c r="O218" s="173"/>
      <c r="P218" s="174">
        <f>SUM(P219:P227)</f>
        <v>0</v>
      </c>
      <c r="Q218" s="173"/>
      <c r="R218" s="174">
        <f>SUM(R219:R227)</f>
        <v>9.0239999999999993E-4</v>
      </c>
      <c r="S218" s="173"/>
      <c r="T218" s="175">
        <f>SUM(T219:T227)</f>
        <v>0</v>
      </c>
      <c r="AR218" s="176" t="s">
        <v>81</v>
      </c>
      <c r="AT218" s="177" t="s">
        <v>71</v>
      </c>
      <c r="AU218" s="177" t="s">
        <v>79</v>
      </c>
      <c r="AY218" s="176" t="s">
        <v>218</v>
      </c>
      <c r="BK218" s="178">
        <f>SUM(BK219:BK227)</f>
        <v>0</v>
      </c>
    </row>
    <row r="219" spans="1:65" s="2" customFormat="1" ht="24.2" customHeight="1">
      <c r="A219" s="37"/>
      <c r="B219" s="38"/>
      <c r="C219" s="181" t="s">
        <v>679</v>
      </c>
      <c r="D219" s="181" t="s">
        <v>221</v>
      </c>
      <c r="E219" s="182" t="s">
        <v>686</v>
      </c>
      <c r="F219" s="183" t="s">
        <v>687</v>
      </c>
      <c r="G219" s="184" t="s">
        <v>224</v>
      </c>
      <c r="H219" s="185">
        <v>1.92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6.0000000000000002E-5</v>
      </c>
      <c r="R219" s="190">
        <f>Q219*H219</f>
        <v>1.1519999999999999E-4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1612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689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2" customFormat="1" ht="24.2" customHeight="1">
      <c r="A221" s="37"/>
      <c r="B221" s="38"/>
      <c r="C221" s="181" t="s">
        <v>681</v>
      </c>
      <c r="D221" s="181" t="s">
        <v>221</v>
      </c>
      <c r="E221" s="182" t="s">
        <v>691</v>
      </c>
      <c r="F221" s="183" t="s">
        <v>692</v>
      </c>
      <c r="G221" s="184" t="s">
        <v>224</v>
      </c>
      <c r="H221" s="185">
        <v>1.92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1.7000000000000001E-4</v>
      </c>
      <c r="R221" s="190">
        <f>Q221*H221</f>
        <v>3.2640000000000002E-4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1613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694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13" customFormat="1" ht="11.25">
      <c r="B223" s="199"/>
      <c r="C223" s="200"/>
      <c r="D223" s="201" t="s">
        <v>230</v>
      </c>
      <c r="E223" s="202" t="s">
        <v>19</v>
      </c>
      <c r="F223" s="203" t="s">
        <v>1614</v>
      </c>
      <c r="G223" s="200"/>
      <c r="H223" s="204">
        <v>1.92</v>
      </c>
      <c r="I223" s="205"/>
      <c r="J223" s="200"/>
      <c r="K223" s="200"/>
      <c r="L223" s="206"/>
      <c r="M223" s="207"/>
      <c r="N223" s="208"/>
      <c r="O223" s="208"/>
      <c r="P223" s="208"/>
      <c r="Q223" s="208"/>
      <c r="R223" s="208"/>
      <c r="S223" s="208"/>
      <c r="T223" s="209"/>
      <c r="AT223" s="210" t="s">
        <v>230</v>
      </c>
      <c r="AU223" s="210" t="s">
        <v>81</v>
      </c>
      <c r="AV223" s="13" t="s">
        <v>81</v>
      </c>
      <c r="AW223" s="13" t="s">
        <v>33</v>
      </c>
      <c r="AX223" s="13" t="s">
        <v>79</v>
      </c>
      <c r="AY223" s="210" t="s">
        <v>218</v>
      </c>
    </row>
    <row r="224" spans="1:65" s="2" customFormat="1" ht="24.2" customHeight="1">
      <c r="A224" s="37"/>
      <c r="B224" s="38"/>
      <c r="C224" s="181" t="s">
        <v>685</v>
      </c>
      <c r="D224" s="181" t="s">
        <v>221</v>
      </c>
      <c r="E224" s="182" t="s">
        <v>697</v>
      </c>
      <c r="F224" s="183" t="s">
        <v>698</v>
      </c>
      <c r="G224" s="184" t="s">
        <v>224</v>
      </c>
      <c r="H224" s="185">
        <v>1.92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1.2E-4</v>
      </c>
      <c r="R224" s="190">
        <f>Q224*H224</f>
        <v>2.3039999999999999E-4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1615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700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2" customFormat="1" ht="24.2" customHeight="1">
      <c r="A226" s="37"/>
      <c r="B226" s="38"/>
      <c r="C226" s="181" t="s">
        <v>690</v>
      </c>
      <c r="D226" s="181" t="s">
        <v>221</v>
      </c>
      <c r="E226" s="182" t="s">
        <v>702</v>
      </c>
      <c r="F226" s="183" t="s">
        <v>703</v>
      </c>
      <c r="G226" s="184" t="s">
        <v>224</v>
      </c>
      <c r="H226" s="185">
        <v>1.92</v>
      </c>
      <c r="I226" s="186"/>
      <c r="J226" s="187">
        <f>ROUND(I226*H226,2)</f>
        <v>0</v>
      </c>
      <c r="K226" s="183" t="s">
        <v>225</v>
      </c>
      <c r="L226" s="42"/>
      <c r="M226" s="188" t="s">
        <v>19</v>
      </c>
      <c r="N226" s="189" t="s">
        <v>43</v>
      </c>
      <c r="O226" s="67"/>
      <c r="P226" s="190">
        <f>O226*H226</f>
        <v>0</v>
      </c>
      <c r="Q226" s="190">
        <v>1.2E-4</v>
      </c>
      <c r="R226" s="190">
        <f>Q226*H226</f>
        <v>2.3039999999999999E-4</v>
      </c>
      <c r="S226" s="190">
        <v>0</v>
      </c>
      <c r="T226" s="19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137</v>
      </c>
      <c r="AT226" s="192" t="s">
        <v>221</v>
      </c>
      <c r="AU226" s="192" t="s">
        <v>81</v>
      </c>
      <c r="AY226" s="20" t="s">
        <v>218</v>
      </c>
      <c r="BE226" s="193">
        <f>IF(N226="základní",J226,0)</f>
        <v>0</v>
      </c>
      <c r="BF226" s="193">
        <f>IF(N226="snížená",J226,0)</f>
        <v>0</v>
      </c>
      <c r="BG226" s="193">
        <f>IF(N226="zákl. přenesená",J226,0)</f>
        <v>0</v>
      </c>
      <c r="BH226" s="193">
        <f>IF(N226="sníž. přenesená",J226,0)</f>
        <v>0</v>
      </c>
      <c r="BI226" s="193">
        <f>IF(N226="nulová",J226,0)</f>
        <v>0</v>
      </c>
      <c r="BJ226" s="20" t="s">
        <v>79</v>
      </c>
      <c r="BK226" s="193">
        <f>ROUND(I226*H226,2)</f>
        <v>0</v>
      </c>
      <c r="BL226" s="20" t="s">
        <v>137</v>
      </c>
      <c r="BM226" s="192" t="s">
        <v>1616</v>
      </c>
    </row>
    <row r="227" spans="1:65" s="2" customFormat="1" ht="11.25">
      <c r="A227" s="37"/>
      <c r="B227" s="38"/>
      <c r="C227" s="39"/>
      <c r="D227" s="194" t="s">
        <v>228</v>
      </c>
      <c r="E227" s="39"/>
      <c r="F227" s="195" t="s">
        <v>705</v>
      </c>
      <c r="G227" s="39"/>
      <c r="H227" s="39"/>
      <c r="I227" s="196"/>
      <c r="J227" s="39"/>
      <c r="K227" s="39"/>
      <c r="L227" s="42"/>
      <c r="M227" s="246"/>
      <c r="N227" s="247"/>
      <c r="O227" s="248"/>
      <c r="P227" s="248"/>
      <c r="Q227" s="248"/>
      <c r="R227" s="248"/>
      <c r="S227" s="248"/>
      <c r="T227" s="249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20" t="s">
        <v>228</v>
      </c>
      <c r="AU227" s="20" t="s">
        <v>81</v>
      </c>
    </row>
    <row r="228" spans="1:65" s="2" customFormat="1" ht="6.95" customHeight="1">
      <c r="A228" s="37"/>
      <c r="B228" s="50"/>
      <c r="C228" s="51"/>
      <c r="D228" s="51"/>
      <c r="E228" s="51"/>
      <c r="F228" s="51"/>
      <c r="G228" s="51"/>
      <c r="H228" s="51"/>
      <c r="I228" s="51"/>
      <c r="J228" s="51"/>
      <c r="K228" s="51"/>
      <c r="L228" s="42"/>
      <c r="M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</row>
  </sheetData>
  <sheetProtection algorithmName="SHA-512" hashValue="djBULsPxsgLEVfp4hON2UlhcodPdekOdBHYDshLr7pTAZrxuusLl1nyYjg4nIrMG8l2duos+ccEu0ZuiNg+KmQ==" saltValue="oc2q3VSXhMLce7g7vmKg7uVneTU9QZAGu7Pk26gSMwUQpM4pCHAiBFU8Ov39kq0kPKUuOecfBpTz62upkSGrYA==" spinCount="100000" sheet="1" objects="1" scenarios="1" formatColumns="0" formatRows="0" autoFilter="0"/>
  <autoFilter ref="C99:K227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5" r:id="rId16"/>
    <hyperlink ref="F170" r:id="rId17"/>
    <hyperlink ref="F173" r:id="rId18"/>
    <hyperlink ref="F177" r:id="rId19"/>
    <hyperlink ref="F180" r:id="rId20"/>
    <hyperlink ref="F183" r:id="rId21"/>
    <hyperlink ref="F185" r:id="rId22"/>
    <hyperlink ref="F187" r:id="rId23"/>
    <hyperlink ref="F189" r:id="rId24"/>
    <hyperlink ref="F191" r:id="rId25"/>
    <hyperlink ref="F193" r:id="rId26"/>
    <hyperlink ref="F198" r:id="rId27"/>
    <hyperlink ref="F200" r:id="rId28"/>
    <hyperlink ref="F203" r:id="rId29"/>
    <hyperlink ref="F205" r:id="rId30"/>
    <hyperlink ref="F213" r:id="rId31"/>
    <hyperlink ref="F217" r:id="rId32"/>
    <hyperlink ref="F220" r:id="rId33"/>
    <hyperlink ref="F222" r:id="rId34"/>
    <hyperlink ref="F225" r:id="rId35"/>
    <hyperlink ref="F227" r:id="rId36"/>
  </hyperlinks>
  <pageMargins left="0.39374999999999999" right="0.39374999999999999" top="0.39374999999999999" bottom="0.39374999999999999" header="0" footer="0"/>
  <pageSetup paperSize="9" scale="76" fitToHeight="100" orientation="portrait" blackAndWhite="1" r:id="rId37"/>
  <headerFooter>
    <oddFooter>&amp;CStrana &amp;P z &amp;N</oddFooter>
  </headerFooter>
  <drawing r:id="rId38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139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1617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ROUND((SUM(BE100:BE230)),  2)</f>
        <v>0</v>
      </c>
      <c r="G35" s="37"/>
      <c r="H35" s="37"/>
      <c r="I35" s="127">
        <v>0.21</v>
      </c>
      <c r="J35" s="126">
        <f>ROUND(((SUM(BE100:BE230))*I35),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ROUND((SUM(BF100:BF230)),  2)</f>
        <v>0</v>
      </c>
      <c r="G36" s="37"/>
      <c r="H36" s="37"/>
      <c r="I36" s="127">
        <v>0.12</v>
      </c>
      <c r="J36" s="126">
        <f>ROUND(((SUM(BF100:BF230))*I36),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16 - 2.NP   239,238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J181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J184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J204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16 - 2.NP   239,238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5.1230673600000003</v>
      </c>
      <c r="S100" s="75"/>
      <c r="T100" s="163">
        <f>T101+T151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2.5599595000000002</v>
      </c>
      <c r="S101" s="173"/>
      <c r="T101" s="175">
        <f>T102+T109+T117+T138+T148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1618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1619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1620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1621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1622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1623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1624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1625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20.004000000000001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0.920184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1626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530</v>
      </c>
      <c r="G128" s="200"/>
      <c r="H128" s="204">
        <v>10.92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531</v>
      </c>
      <c r="G129" s="200"/>
      <c r="H129" s="204">
        <v>9.0839999999999996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20.004000000000001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59.588000000000001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4.051984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1627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533</v>
      </c>
      <c r="G133" s="200"/>
      <c r="H133" s="204">
        <v>36.4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534</v>
      </c>
      <c r="G134" s="200"/>
      <c r="H134" s="204">
        <v>30.28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535</v>
      </c>
      <c r="G135" s="200"/>
      <c r="H135" s="204">
        <v>-7.0919999999999996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59.588000000000001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1628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1629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6.8319999999999999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1630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129.80799999999999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1631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543</v>
      </c>
      <c r="G145" s="200"/>
      <c r="H145" s="204">
        <v>129.80799999999999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6.8319999999999999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1632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2.56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1633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P152+P160+P164+P175+P181+P184+P204+P221</f>
        <v>0</v>
      </c>
      <c r="Q151" s="173"/>
      <c r="R151" s="174">
        <f>R152+R160+R164+R175+R181+R184+R204+R221</f>
        <v>2.5631078600000001</v>
      </c>
      <c r="S151" s="173"/>
      <c r="T151" s="175">
        <f>T152+T160+T164+T175+T181+T184+T204+T221</f>
        <v>1.0068135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BK152+BK160+BK164+BK175+BK181+BK184+BK204+BK221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1634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1635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1636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1637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1638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1639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1640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1641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1642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1643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0.1726615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6.0699999999999997E-2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1644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5.0000000000000001E-4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1645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11.55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1.4437500000000001E-2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1646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12.128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9.7023999999999999E-2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1647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597</v>
      </c>
      <c r="G172" s="200"/>
      <c r="H172" s="204">
        <v>12.128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0.17299999999999999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1648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SUM(P176:P180)</f>
        <v>0</v>
      </c>
      <c r="Q175" s="173"/>
      <c r="R175" s="174">
        <f>SUM(R176:R180)</f>
        <v>8.2799999999999999E-2</v>
      </c>
      <c r="S175" s="173"/>
      <c r="T175" s="175">
        <f>SUM(T176:T180)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SUM(BK176:BK180)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1649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6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8.2799999999999999E-2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1650</v>
      </c>
    </row>
    <row r="179" spans="1:65" s="2" customFormat="1" ht="55.5" customHeight="1">
      <c r="A179" s="37"/>
      <c r="B179" s="38"/>
      <c r="C179" s="181" t="s">
        <v>402</v>
      </c>
      <c r="D179" s="181" t="s">
        <v>221</v>
      </c>
      <c r="E179" s="182" t="s">
        <v>611</v>
      </c>
      <c r="F179" s="183" t="s">
        <v>612</v>
      </c>
      <c r="G179" s="184" t="s">
        <v>282</v>
      </c>
      <c r="H179" s="185">
        <v>8.3000000000000004E-2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1651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614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615</v>
      </c>
      <c r="F181" s="179" t="s">
        <v>616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SUM(P182:P183)</f>
        <v>0</v>
      </c>
      <c r="Q181" s="173"/>
      <c r="R181" s="174">
        <f>SUM(R182:R183)</f>
        <v>0</v>
      </c>
      <c r="S181" s="173"/>
      <c r="T181" s="175">
        <f>SUM(T182:T183)</f>
        <v>4.6200000000000005E-2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SUM(BK182:BK183)</f>
        <v>0</v>
      </c>
    </row>
    <row r="182" spans="1:65" s="2" customFormat="1" ht="16.5" customHeight="1">
      <c r="A182" s="37"/>
      <c r="B182" s="38"/>
      <c r="C182" s="181" t="s">
        <v>407</v>
      </c>
      <c r="D182" s="181" t="s">
        <v>221</v>
      </c>
      <c r="E182" s="182" t="s">
        <v>617</v>
      </c>
      <c r="F182" s="183" t="s">
        <v>618</v>
      </c>
      <c r="G182" s="184" t="s">
        <v>224</v>
      </c>
      <c r="H182" s="185">
        <v>11.55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4.0000000000000001E-3</v>
      </c>
      <c r="T182" s="191">
        <f>S182*H182</f>
        <v>4.6200000000000005E-2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1652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620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621</v>
      </c>
      <c r="F184" s="179" t="s">
        <v>622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SUM(P185:P203)</f>
        <v>0</v>
      </c>
      <c r="Q184" s="173"/>
      <c r="R184" s="174">
        <f>SUM(R185:R203)</f>
        <v>0.44906399999999996</v>
      </c>
      <c r="S184" s="173"/>
      <c r="T184" s="175">
        <f>SUM(T185:T203)</f>
        <v>0.96061350000000001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SUM(BK185:BK203)</f>
        <v>0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623</v>
      </c>
      <c r="F185" s="183" t="s">
        <v>624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1653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626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628</v>
      </c>
      <c r="F187" s="183" t="s">
        <v>629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2.9999999999999997E-4</v>
      </c>
      <c r="R187" s="190">
        <f>Q187*H187</f>
        <v>3.4649999999999998E-3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1654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3" customHeight="1">
      <c r="A189" s="37"/>
      <c r="B189" s="38"/>
      <c r="C189" s="181" t="s">
        <v>632</v>
      </c>
      <c r="D189" s="181" t="s">
        <v>221</v>
      </c>
      <c r="E189" s="182" t="s">
        <v>633</v>
      </c>
      <c r="F189" s="183" t="s">
        <v>634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1655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7.9" customHeight="1">
      <c r="A191" s="37"/>
      <c r="B191" s="38"/>
      <c r="C191" s="181" t="s">
        <v>637</v>
      </c>
      <c r="D191" s="181" t="s">
        <v>221</v>
      </c>
      <c r="E191" s="182" t="s">
        <v>638</v>
      </c>
      <c r="F191" s="183" t="s">
        <v>639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7.4999999999999997E-3</v>
      </c>
      <c r="R191" s="190">
        <f>Q191*H191</f>
        <v>8.6625000000000008E-2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1656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643</v>
      </c>
      <c r="F193" s="183" t="s">
        <v>644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8.3169999999999994E-2</v>
      </c>
      <c r="T193" s="191">
        <f>S193*H193</f>
        <v>0.96061350000000001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1657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44.25" customHeight="1">
      <c r="A195" s="37"/>
      <c r="B195" s="38"/>
      <c r="C195" s="181" t="s">
        <v>647</v>
      </c>
      <c r="D195" s="181" t="s">
        <v>221</v>
      </c>
      <c r="E195" s="182" t="s">
        <v>648</v>
      </c>
      <c r="F195" s="183" t="s">
        <v>649</v>
      </c>
      <c r="G195" s="184" t="s">
        <v>224</v>
      </c>
      <c r="H195" s="185">
        <v>11.55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5.3800000000000002E-3</v>
      </c>
      <c r="R195" s="190">
        <f>Q195*H195</f>
        <v>6.2139000000000007E-2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1658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651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3" customFormat="1" ht="11.25">
      <c r="B197" s="199"/>
      <c r="C197" s="200"/>
      <c r="D197" s="201" t="s">
        <v>230</v>
      </c>
      <c r="E197" s="202" t="s">
        <v>19</v>
      </c>
      <c r="F197" s="203" t="s">
        <v>652</v>
      </c>
      <c r="G197" s="200"/>
      <c r="H197" s="204">
        <v>11.55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222" t="s">
        <v>653</v>
      </c>
      <c r="D198" s="222" t="s">
        <v>380</v>
      </c>
      <c r="E198" s="223" t="s">
        <v>654</v>
      </c>
      <c r="F198" s="224" t="s">
        <v>655</v>
      </c>
      <c r="G198" s="225" t="s">
        <v>224</v>
      </c>
      <c r="H198" s="226">
        <v>12.705</v>
      </c>
      <c r="I198" s="227"/>
      <c r="J198" s="228">
        <f>ROUND(I198*H198,2)</f>
        <v>0</v>
      </c>
      <c r="K198" s="224" t="s">
        <v>225</v>
      </c>
      <c r="L198" s="229"/>
      <c r="M198" s="230" t="s">
        <v>19</v>
      </c>
      <c r="N198" s="231" t="s">
        <v>43</v>
      </c>
      <c r="O198" s="67"/>
      <c r="P198" s="190">
        <f>O198*H198</f>
        <v>0</v>
      </c>
      <c r="Q198" s="190">
        <v>2.1999999999999999E-2</v>
      </c>
      <c r="R198" s="190">
        <f>Q198*H198</f>
        <v>0.27950999999999998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383</v>
      </c>
      <c r="AT198" s="192" t="s">
        <v>380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1659</v>
      </c>
    </row>
    <row r="199" spans="1:65" s="13" customFormat="1" ht="11.25">
      <c r="B199" s="199"/>
      <c r="C199" s="200"/>
      <c r="D199" s="201" t="s">
        <v>230</v>
      </c>
      <c r="E199" s="200"/>
      <c r="F199" s="203" t="s">
        <v>657</v>
      </c>
      <c r="G199" s="200"/>
      <c r="H199" s="204">
        <v>12.705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4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181" t="s">
        <v>658</v>
      </c>
      <c r="D200" s="181" t="s">
        <v>221</v>
      </c>
      <c r="E200" s="182" t="s">
        <v>659</v>
      </c>
      <c r="F200" s="183" t="s">
        <v>660</v>
      </c>
      <c r="G200" s="184" t="s">
        <v>224</v>
      </c>
      <c r="H200" s="185">
        <v>11.55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1.5E-3</v>
      </c>
      <c r="R200" s="190">
        <f>Q200*H200</f>
        <v>1.7325E-2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1660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662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2" customFormat="1" ht="55.5" customHeight="1">
      <c r="A202" s="37"/>
      <c r="B202" s="38"/>
      <c r="C202" s="181" t="s">
        <v>663</v>
      </c>
      <c r="D202" s="181" t="s">
        <v>221</v>
      </c>
      <c r="E202" s="182" t="s">
        <v>664</v>
      </c>
      <c r="F202" s="183" t="s">
        <v>665</v>
      </c>
      <c r="G202" s="184" t="s">
        <v>282</v>
      </c>
      <c r="H202" s="185">
        <v>0.44900000000000001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1661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667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12" customFormat="1" ht="22.9" customHeight="1">
      <c r="B204" s="165"/>
      <c r="C204" s="166"/>
      <c r="D204" s="167" t="s">
        <v>71</v>
      </c>
      <c r="E204" s="179" t="s">
        <v>367</v>
      </c>
      <c r="F204" s="179" t="s">
        <v>368</v>
      </c>
      <c r="G204" s="166"/>
      <c r="H204" s="166"/>
      <c r="I204" s="169"/>
      <c r="J204" s="180">
        <f>BK204</f>
        <v>0</v>
      </c>
      <c r="K204" s="166"/>
      <c r="L204" s="171"/>
      <c r="M204" s="172"/>
      <c r="N204" s="173"/>
      <c r="O204" s="173"/>
      <c r="P204" s="174">
        <f>SUM(P205:P220)</f>
        <v>0</v>
      </c>
      <c r="Q204" s="173"/>
      <c r="R204" s="174">
        <f>SUM(R205:R220)</f>
        <v>1.85598796</v>
      </c>
      <c r="S204" s="173"/>
      <c r="T204" s="175">
        <f>SUM(T205:T220)</f>
        <v>0</v>
      </c>
      <c r="AR204" s="176" t="s">
        <v>81</v>
      </c>
      <c r="AT204" s="177" t="s">
        <v>71</v>
      </c>
      <c r="AU204" s="177" t="s">
        <v>79</v>
      </c>
      <c r="AY204" s="176" t="s">
        <v>218</v>
      </c>
      <c r="BK204" s="178">
        <f>SUM(BK205:BK220)</f>
        <v>0</v>
      </c>
    </row>
    <row r="205" spans="1:65" s="2" customFormat="1" ht="24.2" customHeight="1">
      <c r="A205" s="37"/>
      <c r="B205" s="38"/>
      <c r="C205" s="181" t="s">
        <v>668</v>
      </c>
      <c r="D205" s="181" t="s">
        <v>221</v>
      </c>
      <c r="E205" s="182" t="s">
        <v>370</v>
      </c>
      <c r="F205" s="183" t="s">
        <v>371</v>
      </c>
      <c r="G205" s="184" t="s">
        <v>224</v>
      </c>
      <c r="H205" s="185">
        <v>79.59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2.9999999999999997E-4</v>
      </c>
      <c r="R205" s="190">
        <f>Q205*H205</f>
        <v>2.3876999999999999E-2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1662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373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37.9" customHeight="1">
      <c r="A207" s="37"/>
      <c r="B207" s="38"/>
      <c r="C207" s="181" t="s">
        <v>670</v>
      </c>
      <c r="D207" s="181" t="s">
        <v>221</v>
      </c>
      <c r="E207" s="182" t="s">
        <v>375</v>
      </c>
      <c r="F207" s="183" t="s">
        <v>376</v>
      </c>
      <c r="G207" s="184" t="s">
        <v>224</v>
      </c>
      <c r="H207" s="185">
        <v>79.591999999999999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5.3800000000000002E-3</v>
      </c>
      <c r="R207" s="190">
        <f>Q207*H207</f>
        <v>0.42820496000000002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1663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378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672</v>
      </c>
      <c r="G209" s="200"/>
      <c r="H209" s="204">
        <v>47.32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673</v>
      </c>
      <c r="G210" s="200"/>
      <c r="H210" s="204">
        <v>39.363999999999997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535</v>
      </c>
      <c r="G211" s="200"/>
      <c r="H211" s="204">
        <v>-7.0919999999999996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4" customFormat="1" ht="11.25">
      <c r="B212" s="211"/>
      <c r="C212" s="212"/>
      <c r="D212" s="201" t="s">
        <v>230</v>
      </c>
      <c r="E212" s="213" t="s">
        <v>19</v>
      </c>
      <c r="F212" s="214" t="s">
        <v>246</v>
      </c>
      <c r="G212" s="212"/>
      <c r="H212" s="215">
        <v>79.591999999999999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230</v>
      </c>
      <c r="AU212" s="221" t="s">
        <v>81</v>
      </c>
      <c r="AV212" s="14" t="s">
        <v>226</v>
      </c>
      <c r="AW212" s="14" t="s">
        <v>33</v>
      </c>
      <c r="AX212" s="14" t="s">
        <v>79</v>
      </c>
      <c r="AY212" s="221" t="s">
        <v>218</v>
      </c>
    </row>
    <row r="213" spans="1:65" s="2" customFormat="1" ht="24.2" customHeight="1">
      <c r="A213" s="37"/>
      <c r="B213" s="38"/>
      <c r="C213" s="222" t="s">
        <v>674</v>
      </c>
      <c r="D213" s="222" t="s">
        <v>380</v>
      </c>
      <c r="E213" s="223" t="s">
        <v>381</v>
      </c>
      <c r="F213" s="224" t="s">
        <v>382</v>
      </c>
      <c r="G213" s="225" t="s">
        <v>224</v>
      </c>
      <c r="H213" s="226">
        <v>87.551000000000002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1.6E-2</v>
      </c>
      <c r="R213" s="190">
        <f>Q213*H213</f>
        <v>1.4008160000000001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1664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676</v>
      </c>
      <c r="G214" s="200"/>
      <c r="H214" s="204">
        <v>87.551000000000002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387</v>
      </c>
      <c r="F215" s="183" t="s">
        <v>388</v>
      </c>
      <c r="G215" s="184" t="s">
        <v>234</v>
      </c>
      <c r="H215" s="185">
        <v>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2.0000000000000001E-4</v>
      </c>
      <c r="R215" s="190">
        <f>Q215*H215</f>
        <v>1.2000000000000001E-3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1665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390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16.5" customHeight="1">
      <c r="A217" s="37"/>
      <c r="B217" s="38"/>
      <c r="C217" s="222" t="s">
        <v>679</v>
      </c>
      <c r="D217" s="222" t="s">
        <v>380</v>
      </c>
      <c r="E217" s="223" t="s">
        <v>391</v>
      </c>
      <c r="F217" s="224" t="s">
        <v>392</v>
      </c>
      <c r="G217" s="225" t="s">
        <v>234</v>
      </c>
      <c r="H217" s="226">
        <v>6.3</v>
      </c>
      <c r="I217" s="227"/>
      <c r="J217" s="228">
        <f>ROUND(I217*H217,2)</f>
        <v>0</v>
      </c>
      <c r="K217" s="224" t="s">
        <v>225</v>
      </c>
      <c r="L217" s="229"/>
      <c r="M217" s="230" t="s">
        <v>19</v>
      </c>
      <c r="N217" s="231" t="s">
        <v>43</v>
      </c>
      <c r="O217" s="67"/>
      <c r="P217" s="190">
        <f>O217*H217</f>
        <v>0</v>
      </c>
      <c r="Q217" s="190">
        <v>2.9999999999999997E-4</v>
      </c>
      <c r="R217" s="190">
        <f>Q217*H217</f>
        <v>1.8899999999999998E-3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383</v>
      </c>
      <c r="AT217" s="192" t="s">
        <v>380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1666</v>
      </c>
    </row>
    <row r="218" spans="1:65" s="13" customFormat="1" ht="11.25">
      <c r="B218" s="199"/>
      <c r="C218" s="200"/>
      <c r="D218" s="201" t="s">
        <v>230</v>
      </c>
      <c r="E218" s="200"/>
      <c r="F218" s="203" t="s">
        <v>465</v>
      </c>
      <c r="G218" s="200"/>
      <c r="H218" s="204">
        <v>6.3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4</v>
      </c>
      <c r="AX218" s="13" t="s">
        <v>79</v>
      </c>
      <c r="AY218" s="210" t="s">
        <v>218</v>
      </c>
    </row>
    <row r="219" spans="1:65" s="2" customFormat="1" ht="55.5" customHeight="1">
      <c r="A219" s="37"/>
      <c r="B219" s="38"/>
      <c r="C219" s="181" t="s">
        <v>681</v>
      </c>
      <c r="D219" s="181" t="s">
        <v>221</v>
      </c>
      <c r="E219" s="182" t="s">
        <v>396</v>
      </c>
      <c r="F219" s="183" t="s">
        <v>397</v>
      </c>
      <c r="G219" s="184" t="s">
        <v>282</v>
      </c>
      <c r="H219" s="185">
        <v>1.8560000000000001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1667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399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12" customFormat="1" ht="22.9" customHeight="1">
      <c r="B221" s="165"/>
      <c r="C221" s="166"/>
      <c r="D221" s="167" t="s">
        <v>71</v>
      </c>
      <c r="E221" s="179" t="s">
        <v>683</v>
      </c>
      <c r="F221" s="179" t="s">
        <v>684</v>
      </c>
      <c r="G221" s="166"/>
      <c r="H221" s="166"/>
      <c r="I221" s="169"/>
      <c r="J221" s="180">
        <f>BK221</f>
        <v>0</v>
      </c>
      <c r="K221" s="166"/>
      <c r="L221" s="171"/>
      <c r="M221" s="172"/>
      <c r="N221" s="173"/>
      <c r="O221" s="173"/>
      <c r="P221" s="174">
        <f>SUM(P222:P230)</f>
        <v>0</v>
      </c>
      <c r="Q221" s="173"/>
      <c r="R221" s="174">
        <f>SUM(R222:R230)</f>
        <v>2.5944000000000002E-3</v>
      </c>
      <c r="S221" s="173"/>
      <c r="T221" s="175">
        <f>SUM(T222:T230)</f>
        <v>0</v>
      </c>
      <c r="AR221" s="176" t="s">
        <v>81</v>
      </c>
      <c r="AT221" s="177" t="s">
        <v>71</v>
      </c>
      <c r="AU221" s="177" t="s">
        <v>79</v>
      </c>
      <c r="AY221" s="176" t="s">
        <v>218</v>
      </c>
      <c r="BK221" s="178">
        <f>SUM(BK222:BK230)</f>
        <v>0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686</v>
      </c>
      <c r="F222" s="183" t="s">
        <v>687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6.0000000000000002E-5</v>
      </c>
      <c r="R222" s="190">
        <f>Q222*H222</f>
        <v>3.3119999999999997E-4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1668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689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691</v>
      </c>
      <c r="F224" s="183" t="s">
        <v>692</v>
      </c>
      <c r="G224" s="184" t="s">
        <v>224</v>
      </c>
      <c r="H224" s="185">
        <v>5.52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1.7000000000000001E-4</v>
      </c>
      <c r="R224" s="190">
        <f>Q224*H224</f>
        <v>9.3840000000000004E-4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1669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694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3" customFormat="1" ht="11.25">
      <c r="B226" s="199"/>
      <c r="C226" s="200"/>
      <c r="D226" s="201" t="s">
        <v>230</v>
      </c>
      <c r="E226" s="202" t="s">
        <v>19</v>
      </c>
      <c r="F226" s="203" t="s">
        <v>695</v>
      </c>
      <c r="G226" s="200"/>
      <c r="H226" s="204">
        <v>5.52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33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697</v>
      </c>
      <c r="F227" s="183" t="s">
        <v>698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1670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700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702</v>
      </c>
      <c r="F229" s="183" t="s">
        <v>703</v>
      </c>
      <c r="G229" s="184" t="s">
        <v>224</v>
      </c>
      <c r="H229" s="185">
        <v>5.52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6.6239999999999995E-4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1671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705</v>
      </c>
      <c r="G230" s="39"/>
      <c r="H230" s="39"/>
      <c r="I230" s="196"/>
      <c r="J230" s="39"/>
      <c r="K230" s="39"/>
      <c r="L230" s="42"/>
      <c r="M230" s="246"/>
      <c r="N230" s="247"/>
      <c r="O230" s="248"/>
      <c r="P230" s="248"/>
      <c r="Q230" s="248"/>
      <c r="R230" s="248"/>
      <c r="S230" s="248"/>
      <c r="T230" s="249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6.95" customHeight="1">
      <c r="A231" s="37"/>
      <c r="B231" s="50"/>
      <c r="C231" s="51"/>
      <c r="D231" s="51"/>
      <c r="E231" s="51"/>
      <c r="F231" s="51"/>
      <c r="G231" s="51"/>
      <c r="H231" s="51"/>
      <c r="I231" s="51"/>
      <c r="J231" s="51"/>
      <c r="K231" s="51"/>
      <c r="L231" s="42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algorithmName="SHA-512" hashValue="EMocZ1Ox5UnP9zAvgZPefhbDri9w2PFfbRGlOynB7wbp/T/dQ4AIdPF+EGvMgB6vTc7LZBfpiwORwMV+MPLIPQ==" saltValue="e1uaE1gN7SmB4KKsz6kTJSY5f8WmOe3IvG0+CCryGi0Sh9sRgbtcvU3JGpfXTLxK+Wpvvdzcu5OhIYCi4jKwng==" spinCount="100000" sheet="1" objects="1" scenarios="1" formatColumns="0" formatRows="0" autoFilter="0"/>
  <autoFilter ref="C99:K23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8" r:id="rId24"/>
    <hyperlink ref="F190" r:id="rId25"/>
    <hyperlink ref="F192" r:id="rId26"/>
    <hyperlink ref="F194" r:id="rId27"/>
    <hyperlink ref="F196" r:id="rId28"/>
    <hyperlink ref="F201" r:id="rId29"/>
    <hyperlink ref="F203" r:id="rId30"/>
    <hyperlink ref="F206" r:id="rId31"/>
    <hyperlink ref="F208" r:id="rId32"/>
    <hyperlink ref="F216" r:id="rId33"/>
    <hyperlink ref="F220" r:id="rId34"/>
    <hyperlink ref="F223" r:id="rId35"/>
    <hyperlink ref="F225" r:id="rId36"/>
    <hyperlink ref="F228" r:id="rId37"/>
    <hyperlink ref="F230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86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183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185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ROUND(J98,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ROUND((SUM(BE98:BE203)),  2)</f>
        <v>0</v>
      </c>
      <c r="G35" s="37"/>
      <c r="H35" s="37"/>
      <c r="I35" s="127">
        <v>0.21</v>
      </c>
      <c r="J35" s="126">
        <f>ROUND(((SUM(BE98:BE203))*I35),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ROUND((SUM(BF98:BF203)),  2)</f>
        <v>0</v>
      </c>
      <c r="G36" s="37"/>
      <c r="H36" s="37"/>
      <c r="I36" s="127">
        <v>0.12</v>
      </c>
      <c r="J36" s="126">
        <f>ROUND(((SUM(BF98:BF203))*I36),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ROUND((SUM(BG98:BG203)),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ROUND((SUM(BH98:BH203)),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ROUND((SUM(BI98:BI203)),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183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S1-1 - stoupačka 1 + 1 umyvadlo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J98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J99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J100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J107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J129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J139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J142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197</v>
      </c>
      <c r="E71" s="151"/>
      <c r="F71" s="151"/>
      <c r="G71" s="151"/>
      <c r="H71" s="151"/>
      <c r="I71" s="151"/>
      <c r="J71" s="152">
        <f>J143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198</v>
      </c>
      <c r="E72" s="151"/>
      <c r="F72" s="151"/>
      <c r="G72" s="151"/>
      <c r="H72" s="151"/>
      <c r="I72" s="151"/>
      <c r="J72" s="152">
        <f>J150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199</v>
      </c>
      <c r="E73" s="151"/>
      <c r="F73" s="151"/>
      <c r="G73" s="151"/>
      <c r="H73" s="151"/>
      <c r="I73" s="151"/>
      <c r="J73" s="152">
        <f>J160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200</v>
      </c>
      <c r="E74" s="151"/>
      <c r="F74" s="151"/>
      <c r="G74" s="151"/>
      <c r="H74" s="151"/>
      <c r="I74" s="151"/>
      <c r="J74" s="152">
        <f>J171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201</v>
      </c>
      <c r="E75" s="151"/>
      <c r="F75" s="151"/>
      <c r="G75" s="151"/>
      <c r="H75" s="151"/>
      <c r="I75" s="151"/>
      <c r="J75" s="152">
        <f>J184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202</v>
      </c>
      <c r="E76" s="151"/>
      <c r="F76" s="151"/>
      <c r="G76" s="151"/>
      <c r="H76" s="151"/>
      <c r="I76" s="151"/>
      <c r="J76" s="152">
        <f>J189</f>
        <v>0</v>
      </c>
      <c r="K76" s="100"/>
      <c r="L76" s="153"/>
    </row>
    <row r="77" spans="1:31" s="2" customFormat="1" ht="21.7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82" spans="1:31" s="2" customFormat="1" ht="6.95" customHeight="1">
      <c r="A82" s="37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24.95" customHeight="1">
      <c r="A83" s="37"/>
      <c r="B83" s="38"/>
      <c r="C83" s="26" t="s">
        <v>203</v>
      </c>
      <c r="D83" s="39"/>
      <c r="E83" s="39"/>
      <c r="F83" s="39"/>
      <c r="G83" s="39"/>
      <c r="H83" s="39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6.9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2" customHeight="1">
      <c r="A85" s="37"/>
      <c r="B85" s="38"/>
      <c r="C85" s="32" t="s">
        <v>16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16.5" customHeight="1">
      <c r="A86" s="37"/>
      <c r="B86" s="38"/>
      <c r="C86" s="39"/>
      <c r="D86" s="39"/>
      <c r="E86" s="406" t="str">
        <f>E7</f>
        <v>Výměna stoupaček na Poliklinice</v>
      </c>
      <c r="F86" s="407"/>
      <c r="G86" s="407"/>
      <c r="H86" s="407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1" customFormat="1" ht="12" customHeight="1">
      <c r="B87" s="24"/>
      <c r="C87" s="32" t="s">
        <v>182</v>
      </c>
      <c r="D87" s="25"/>
      <c r="E87" s="25"/>
      <c r="F87" s="25"/>
      <c r="G87" s="25"/>
      <c r="H87" s="25"/>
      <c r="I87" s="25"/>
      <c r="J87" s="25"/>
      <c r="K87" s="25"/>
      <c r="L87" s="23"/>
    </row>
    <row r="88" spans="1:31" s="2" customFormat="1" ht="16.5" customHeight="1">
      <c r="A88" s="37"/>
      <c r="B88" s="38"/>
      <c r="C88" s="39"/>
      <c r="D88" s="39"/>
      <c r="E88" s="406" t="s">
        <v>183</v>
      </c>
      <c r="F88" s="408"/>
      <c r="G88" s="408"/>
      <c r="H88" s="408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2" customHeight="1">
      <c r="A89" s="37"/>
      <c r="B89" s="38"/>
      <c r="C89" s="32" t="s">
        <v>184</v>
      </c>
      <c r="D89" s="39"/>
      <c r="E89" s="39"/>
      <c r="F89" s="39"/>
      <c r="G89" s="39"/>
      <c r="H89" s="39"/>
      <c r="I89" s="39"/>
      <c r="J89" s="39"/>
      <c r="K89" s="39"/>
      <c r="L89" s="11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6.5" customHeight="1">
      <c r="A90" s="37"/>
      <c r="B90" s="38"/>
      <c r="C90" s="39"/>
      <c r="D90" s="39"/>
      <c r="E90" s="379" t="str">
        <f>E11</f>
        <v>S1-1 - stoupačka 1 + 1 umyvadlo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6.95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2" customHeight="1">
      <c r="A92" s="37"/>
      <c r="B92" s="38"/>
      <c r="C92" s="32" t="s">
        <v>21</v>
      </c>
      <c r="D92" s="39"/>
      <c r="E92" s="39"/>
      <c r="F92" s="30" t="str">
        <f>F14</f>
        <v>Česká Lípa</v>
      </c>
      <c r="G92" s="39"/>
      <c r="H92" s="39"/>
      <c r="I92" s="32" t="s">
        <v>23</v>
      </c>
      <c r="J92" s="62" t="str">
        <f>IF(J14="","",J14)</f>
        <v>9. 7. 2024</v>
      </c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40.15" customHeight="1">
      <c r="A94" s="37"/>
      <c r="B94" s="38"/>
      <c r="C94" s="32" t="s">
        <v>25</v>
      </c>
      <c r="D94" s="39"/>
      <c r="E94" s="39"/>
      <c r="F94" s="30" t="str">
        <f>E17</f>
        <v>Nemocnice s poliklinikou Česká Lípa a.s.,Purkyňova</v>
      </c>
      <c r="G94" s="39"/>
      <c r="H94" s="39"/>
      <c r="I94" s="32" t="s">
        <v>31</v>
      </c>
      <c r="J94" s="35" t="str">
        <f>E23</f>
        <v>STORING spol. s r.o.,Žitavská 727/16, Liberec 3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32" t="s">
        <v>29</v>
      </c>
      <c r="D95" s="39"/>
      <c r="E95" s="39"/>
      <c r="F95" s="30" t="str">
        <f>IF(E20="","",E20)</f>
        <v>Vyplň údaj</v>
      </c>
      <c r="G95" s="39"/>
      <c r="H95" s="39"/>
      <c r="I95" s="32" t="s">
        <v>34</v>
      </c>
      <c r="J95" s="35" t="str">
        <f>E26</f>
        <v>Zuzana Morávková</v>
      </c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0.35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11" customFormat="1" ht="29.25" customHeight="1">
      <c r="A97" s="154"/>
      <c r="B97" s="155"/>
      <c r="C97" s="156" t="s">
        <v>204</v>
      </c>
      <c r="D97" s="157" t="s">
        <v>57</v>
      </c>
      <c r="E97" s="157" t="s">
        <v>53</v>
      </c>
      <c r="F97" s="157" t="s">
        <v>54</v>
      </c>
      <c r="G97" s="157" t="s">
        <v>205</v>
      </c>
      <c r="H97" s="157" t="s">
        <v>206</v>
      </c>
      <c r="I97" s="157" t="s">
        <v>207</v>
      </c>
      <c r="J97" s="157" t="s">
        <v>188</v>
      </c>
      <c r="K97" s="158" t="s">
        <v>208</v>
      </c>
      <c r="L97" s="159"/>
      <c r="M97" s="71" t="s">
        <v>19</v>
      </c>
      <c r="N97" s="72" t="s">
        <v>42</v>
      </c>
      <c r="O97" s="72" t="s">
        <v>209</v>
      </c>
      <c r="P97" s="72" t="s">
        <v>210</v>
      </c>
      <c r="Q97" s="72" t="s">
        <v>211</v>
      </c>
      <c r="R97" s="72" t="s">
        <v>212</v>
      </c>
      <c r="S97" s="72" t="s">
        <v>213</v>
      </c>
      <c r="T97" s="73" t="s">
        <v>214</v>
      </c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</row>
    <row r="98" spans="1:65" s="2" customFormat="1" ht="22.9" customHeight="1">
      <c r="A98" s="37"/>
      <c r="B98" s="38"/>
      <c r="C98" s="78" t="s">
        <v>215</v>
      </c>
      <c r="D98" s="39"/>
      <c r="E98" s="39"/>
      <c r="F98" s="39"/>
      <c r="G98" s="39"/>
      <c r="H98" s="39"/>
      <c r="I98" s="39"/>
      <c r="J98" s="160">
        <f>BK98</f>
        <v>0</v>
      </c>
      <c r="K98" s="39"/>
      <c r="L98" s="42"/>
      <c r="M98" s="74"/>
      <c r="N98" s="161"/>
      <c r="O98" s="75"/>
      <c r="P98" s="162">
        <f>P99+P142</f>
        <v>0</v>
      </c>
      <c r="Q98" s="75"/>
      <c r="R98" s="162">
        <f>R99+R142</f>
        <v>0.72883500000000012</v>
      </c>
      <c r="S98" s="75"/>
      <c r="T98" s="163">
        <f>T99+T142</f>
        <v>0.59649000000000019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71</v>
      </c>
      <c r="AU98" s="20" t="s">
        <v>189</v>
      </c>
      <c r="BK98" s="164">
        <f>BK99+BK142</f>
        <v>0</v>
      </c>
    </row>
    <row r="99" spans="1:65" s="12" customFormat="1" ht="25.9" customHeight="1">
      <c r="B99" s="165"/>
      <c r="C99" s="166"/>
      <c r="D99" s="167" t="s">
        <v>71</v>
      </c>
      <c r="E99" s="168" t="s">
        <v>216</v>
      </c>
      <c r="F99" s="168" t="s">
        <v>217</v>
      </c>
      <c r="G99" s="166"/>
      <c r="H99" s="166"/>
      <c r="I99" s="169"/>
      <c r="J99" s="170">
        <f>BK99</f>
        <v>0</v>
      </c>
      <c r="K99" s="166"/>
      <c r="L99" s="171"/>
      <c r="M99" s="172"/>
      <c r="N99" s="173"/>
      <c r="O99" s="173"/>
      <c r="P99" s="174">
        <f>P100+P107+P117+P129+P139</f>
        <v>0</v>
      </c>
      <c r="Q99" s="173"/>
      <c r="R99" s="174">
        <f>R100+R107+R117+R129+R139</f>
        <v>0.6204400000000001</v>
      </c>
      <c r="S99" s="173"/>
      <c r="T99" s="175">
        <f>T100+T107+T117+T129+T139</f>
        <v>0.57340000000000013</v>
      </c>
      <c r="AR99" s="176" t="s">
        <v>79</v>
      </c>
      <c r="AT99" s="177" t="s">
        <v>71</v>
      </c>
      <c r="AU99" s="177" t="s">
        <v>72</v>
      </c>
      <c r="AY99" s="176" t="s">
        <v>218</v>
      </c>
      <c r="BK99" s="178">
        <f>BK100+BK107+BK117+BK129+BK139</f>
        <v>0</v>
      </c>
    </row>
    <row r="100" spans="1:65" s="12" customFormat="1" ht="22.9" customHeight="1">
      <c r="B100" s="165"/>
      <c r="C100" s="166"/>
      <c r="D100" s="167" t="s">
        <v>71</v>
      </c>
      <c r="E100" s="179" t="s">
        <v>219</v>
      </c>
      <c r="F100" s="179" t="s">
        <v>220</v>
      </c>
      <c r="G100" s="166"/>
      <c r="H100" s="166"/>
      <c r="I100" s="169"/>
      <c r="J100" s="180">
        <f>BK100</f>
        <v>0</v>
      </c>
      <c r="K100" s="166"/>
      <c r="L100" s="171"/>
      <c r="M100" s="172"/>
      <c r="N100" s="173"/>
      <c r="O100" s="173"/>
      <c r="P100" s="174">
        <f>SUM(P101:P106)</f>
        <v>0</v>
      </c>
      <c r="Q100" s="173"/>
      <c r="R100" s="174">
        <f>SUM(R101:R106)</f>
        <v>0.23584000000000002</v>
      </c>
      <c r="S100" s="173"/>
      <c r="T100" s="175">
        <f>SUM(T101:T106)</f>
        <v>0</v>
      </c>
      <c r="AR100" s="176" t="s">
        <v>79</v>
      </c>
      <c r="AT100" s="177" t="s">
        <v>71</v>
      </c>
      <c r="AU100" s="177" t="s">
        <v>79</v>
      </c>
      <c r="AY100" s="176" t="s">
        <v>218</v>
      </c>
      <c r="BK100" s="178">
        <f>SUM(BK101:BK106)</f>
        <v>0</v>
      </c>
    </row>
    <row r="101" spans="1:65" s="2" customFormat="1" ht="37.9" customHeight="1">
      <c r="A101" s="37"/>
      <c r="B101" s="38"/>
      <c r="C101" s="181" t="s">
        <v>79</v>
      </c>
      <c r="D101" s="181" t="s">
        <v>221</v>
      </c>
      <c r="E101" s="182" t="s">
        <v>222</v>
      </c>
      <c r="F101" s="183" t="s">
        <v>223</v>
      </c>
      <c r="G101" s="184" t="s">
        <v>224</v>
      </c>
      <c r="H101" s="185">
        <v>4.4800000000000004</v>
      </c>
      <c r="I101" s="186"/>
      <c r="J101" s="187">
        <f>ROUND(I101*H101,2)</f>
        <v>0</v>
      </c>
      <c r="K101" s="183" t="s">
        <v>225</v>
      </c>
      <c r="L101" s="42"/>
      <c r="M101" s="188" t="s">
        <v>19</v>
      </c>
      <c r="N101" s="189" t="s">
        <v>43</v>
      </c>
      <c r="O101" s="67"/>
      <c r="P101" s="190">
        <f>O101*H101</f>
        <v>0</v>
      </c>
      <c r="Q101" s="190">
        <v>5.2499999999999998E-2</v>
      </c>
      <c r="R101" s="190">
        <f>Q101*H101</f>
        <v>0.23520000000000002</v>
      </c>
      <c r="S101" s="190">
        <v>0</v>
      </c>
      <c r="T101" s="191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226</v>
      </c>
      <c r="AT101" s="192" t="s">
        <v>221</v>
      </c>
      <c r="AU101" s="192" t="s">
        <v>81</v>
      </c>
      <c r="AY101" s="20" t="s">
        <v>218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79</v>
      </c>
      <c r="BK101" s="193">
        <f>ROUND(I101*H101,2)</f>
        <v>0</v>
      </c>
      <c r="BL101" s="20" t="s">
        <v>226</v>
      </c>
      <c r="BM101" s="192" t="s">
        <v>227</v>
      </c>
    </row>
    <row r="102" spans="1:65" s="2" customFormat="1" ht="11.25">
      <c r="A102" s="37"/>
      <c r="B102" s="38"/>
      <c r="C102" s="39"/>
      <c r="D102" s="194" t="s">
        <v>228</v>
      </c>
      <c r="E102" s="39"/>
      <c r="F102" s="195" t="s">
        <v>229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228</v>
      </c>
      <c r="AU102" s="20" t="s">
        <v>81</v>
      </c>
    </row>
    <row r="103" spans="1:65" s="13" customFormat="1" ht="11.25">
      <c r="B103" s="199"/>
      <c r="C103" s="200"/>
      <c r="D103" s="201" t="s">
        <v>230</v>
      </c>
      <c r="E103" s="202" t="s">
        <v>19</v>
      </c>
      <c r="F103" s="203" t="s">
        <v>231</v>
      </c>
      <c r="G103" s="200"/>
      <c r="H103" s="204">
        <v>4.4800000000000004</v>
      </c>
      <c r="I103" s="205"/>
      <c r="J103" s="200"/>
      <c r="K103" s="200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230</v>
      </c>
      <c r="AU103" s="210" t="s">
        <v>81</v>
      </c>
      <c r="AV103" s="13" t="s">
        <v>81</v>
      </c>
      <c r="AW103" s="13" t="s">
        <v>33</v>
      </c>
      <c r="AX103" s="13" t="s">
        <v>79</v>
      </c>
      <c r="AY103" s="210" t="s">
        <v>218</v>
      </c>
    </row>
    <row r="104" spans="1:65" s="2" customFormat="1" ht="24.2" customHeight="1">
      <c r="A104" s="37"/>
      <c r="B104" s="38"/>
      <c r="C104" s="181" t="s">
        <v>81</v>
      </c>
      <c r="D104" s="181" t="s">
        <v>221</v>
      </c>
      <c r="E104" s="182" t="s">
        <v>232</v>
      </c>
      <c r="F104" s="183" t="s">
        <v>233</v>
      </c>
      <c r="G104" s="184" t="s">
        <v>234</v>
      </c>
      <c r="H104" s="185">
        <v>3.2</v>
      </c>
      <c r="I104" s="186"/>
      <c r="J104" s="187">
        <f>ROUND(I104*H104,2)</f>
        <v>0</v>
      </c>
      <c r="K104" s="183" t="s">
        <v>225</v>
      </c>
      <c r="L104" s="42"/>
      <c r="M104" s="188" t="s">
        <v>19</v>
      </c>
      <c r="N104" s="189" t="s">
        <v>43</v>
      </c>
      <c r="O104" s="67"/>
      <c r="P104" s="190">
        <f>O104*H104</f>
        <v>0</v>
      </c>
      <c r="Q104" s="190">
        <v>2.0000000000000001E-4</v>
      </c>
      <c r="R104" s="190">
        <f>Q104*H104</f>
        <v>6.4000000000000005E-4</v>
      </c>
      <c r="S104" s="190">
        <v>0</v>
      </c>
      <c r="T104" s="191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92" t="s">
        <v>226</v>
      </c>
      <c r="AT104" s="192" t="s">
        <v>221</v>
      </c>
      <c r="AU104" s="192" t="s">
        <v>81</v>
      </c>
      <c r="AY104" s="20" t="s">
        <v>218</v>
      </c>
      <c r="BE104" s="193">
        <f>IF(N104="základní",J104,0)</f>
        <v>0</v>
      </c>
      <c r="BF104" s="193">
        <f>IF(N104="snížená",J104,0)</f>
        <v>0</v>
      </c>
      <c r="BG104" s="193">
        <f>IF(N104="zákl. přenesená",J104,0)</f>
        <v>0</v>
      </c>
      <c r="BH104" s="193">
        <f>IF(N104="sníž. přenesená",J104,0)</f>
        <v>0</v>
      </c>
      <c r="BI104" s="193">
        <f>IF(N104="nulová",J104,0)</f>
        <v>0</v>
      </c>
      <c r="BJ104" s="20" t="s">
        <v>79</v>
      </c>
      <c r="BK104" s="193">
        <f>ROUND(I104*H104,2)</f>
        <v>0</v>
      </c>
      <c r="BL104" s="20" t="s">
        <v>226</v>
      </c>
      <c r="BM104" s="192" t="s">
        <v>235</v>
      </c>
    </row>
    <row r="105" spans="1:65" s="2" customFormat="1" ht="11.25">
      <c r="A105" s="37"/>
      <c r="B105" s="38"/>
      <c r="C105" s="39"/>
      <c r="D105" s="194" t="s">
        <v>228</v>
      </c>
      <c r="E105" s="39"/>
      <c r="F105" s="195" t="s">
        <v>236</v>
      </c>
      <c r="G105" s="39"/>
      <c r="H105" s="39"/>
      <c r="I105" s="196"/>
      <c r="J105" s="39"/>
      <c r="K105" s="39"/>
      <c r="L105" s="42"/>
      <c r="M105" s="197"/>
      <c r="N105" s="198"/>
      <c r="O105" s="67"/>
      <c r="P105" s="67"/>
      <c r="Q105" s="67"/>
      <c r="R105" s="67"/>
      <c r="S105" s="67"/>
      <c r="T105" s="68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20" t="s">
        <v>228</v>
      </c>
      <c r="AU105" s="20" t="s">
        <v>81</v>
      </c>
    </row>
    <row r="106" spans="1:65" s="13" customFormat="1" ht="11.25">
      <c r="B106" s="199"/>
      <c r="C106" s="200"/>
      <c r="D106" s="201" t="s">
        <v>230</v>
      </c>
      <c r="E106" s="202" t="s">
        <v>19</v>
      </c>
      <c r="F106" s="203" t="s">
        <v>237</v>
      </c>
      <c r="G106" s="200"/>
      <c r="H106" s="204">
        <v>3.2</v>
      </c>
      <c r="I106" s="205"/>
      <c r="J106" s="200"/>
      <c r="K106" s="200"/>
      <c r="L106" s="206"/>
      <c r="M106" s="207"/>
      <c r="N106" s="208"/>
      <c r="O106" s="208"/>
      <c r="P106" s="208"/>
      <c r="Q106" s="208"/>
      <c r="R106" s="208"/>
      <c r="S106" s="208"/>
      <c r="T106" s="209"/>
      <c r="AT106" s="210" t="s">
        <v>230</v>
      </c>
      <c r="AU106" s="210" t="s">
        <v>81</v>
      </c>
      <c r="AV106" s="13" t="s">
        <v>81</v>
      </c>
      <c r="AW106" s="13" t="s">
        <v>33</v>
      </c>
      <c r="AX106" s="13" t="s">
        <v>79</v>
      </c>
      <c r="AY106" s="210" t="s">
        <v>218</v>
      </c>
    </row>
    <row r="107" spans="1:65" s="12" customFormat="1" ht="22.9" customHeight="1">
      <c r="B107" s="165"/>
      <c r="C107" s="166"/>
      <c r="D107" s="167" t="s">
        <v>71</v>
      </c>
      <c r="E107" s="179" t="s">
        <v>238</v>
      </c>
      <c r="F107" s="179" t="s">
        <v>239</v>
      </c>
      <c r="G107" s="166"/>
      <c r="H107" s="166"/>
      <c r="I107" s="169"/>
      <c r="J107" s="180">
        <f>BK107</f>
        <v>0</v>
      </c>
      <c r="K107" s="166"/>
      <c r="L107" s="171"/>
      <c r="M107" s="172"/>
      <c r="N107" s="173"/>
      <c r="O107" s="173"/>
      <c r="P107" s="174">
        <f>SUM(P108:P116)</f>
        <v>0</v>
      </c>
      <c r="Q107" s="173"/>
      <c r="R107" s="174">
        <f>SUM(R108:R116)</f>
        <v>0.38460000000000005</v>
      </c>
      <c r="S107" s="173"/>
      <c r="T107" s="175">
        <f>SUM(T108:T116)</f>
        <v>0</v>
      </c>
      <c r="AR107" s="176" t="s">
        <v>79</v>
      </c>
      <c r="AT107" s="177" t="s">
        <v>71</v>
      </c>
      <c r="AU107" s="177" t="s">
        <v>79</v>
      </c>
      <c r="AY107" s="176" t="s">
        <v>218</v>
      </c>
      <c r="BK107" s="178">
        <f>SUM(BK108:BK116)</f>
        <v>0</v>
      </c>
    </row>
    <row r="108" spans="1:65" s="2" customFormat="1" ht="21.75" customHeight="1">
      <c r="A108" s="37"/>
      <c r="B108" s="38"/>
      <c r="C108" s="181" t="s">
        <v>219</v>
      </c>
      <c r="D108" s="181" t="s">
        <v>221</v>
      </c>
      <c r="E108" s="182" t="s">
        <v>240</v>
      </c>
      <c r="F108" s="183" t="s">
        <v>241</v>
      </c>
      <c r="G108" s="184" t="s">
        <v>224</v>
      </c>
      <c r="H108" s="185">
        <v>0.52500000000000002</v>
      </c>
      <c r="I108" s="186"/>
      <c r="J108" s="187">
        <f>ROUND(I108*H108,2)</f>
        <v>0</v>
      </c>
      <c r="K108" s="183" t="s">
        <v>225</v>
      </c>
      <c r="L108" s="42"/>
      <c r="M108" s="188" t="s">
        <v>19</v>
      </c>
      <c r="N108" s="189" t="s">
        <v>43</v>
      </c>
      <c r="O108" s="67"/>
      <c r="P108" s="190">
        <f>O108*H108</f>
        <v>0</v>
      </c>
      <c r="Q108" s="190">
        <v>5.6000000000000001E-2</v>
      </c>
      <c r="R108" s="190">
        <f>Q108*H108</f>
        <v>2.9400000000000003E-2</v>
      </c>
      <c r="S108" s="190">
        <v>0</v>
      </c>
      <c r="T108" s="191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92" t="s">
        <v>226</v>
      </c>
      <c r="AT108" s="192" t="s">
        <v>221</v>
      </c>
      <c r="AU108" s="192" t="s">
        <v>81</v>
      </c>
      <c r="AY108" s="20" t="s">
        <v>218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0" t="s">
        <v>79</v>
      </c>
      <c r="BK108" s="193">
        <f>ROUND(I108*H108,2)</f>
        <v>0</v>
      </c>
      <c r="BL108" s="20" t="s">
        <v>226</v>
      </c>
      <c r="BM108" s="192" t="s">
        <v>242</v>
      </c>
    </row>
    <row r="109" spans="1:65" s="2" customFormat="1" ht="11.25">
      <c r="A109" s="37"/>
      <c r="B109" s="38"/>
      <c r="C109" s="39"/>
      <c r="D109" s="194" t="s">
        <v>228</v>
      </c>
      <c r="E109" s="39"/>
      <c r="F109" s="195" t="s">
        <v>243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228</v>
      </c>
      <c r="AU109" s="20" t="s">
        <v>81</v>
      </c>
    </row>
    <row r="110" spans="1:65" s="13" customFormat="1" ht="11.25">
      <c r="B110" s="199"/>
      <c r="C110" s="200"/>
      <c r="D110" s="201" t="s">
        <v>230</v>
      </c>
      <c r="E110" s="202" t="s">
        <v>19</v>
      </c>
      <c r="F110" s="203" t="s">
        <v>244</v>
      </c>
      <c r="G110" s="200"/>
      <c r="H110" s="204">
        <v>0.22500000000000001</v>
      </c>
      <c r="I110" s="205"/>
      <c r="J110" s="200"/>
      <c r="K110" s="200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230</v>
      </c>
      <c r="AU110" s="210" t="s">
        <v>81</v>
      </c>
      <c r="AV110" s="13" t="s">
        <v>81</v>
      </c>
      <c r="AW110" s="13" t="s">
        <v>33</v>
      </c>
      <c r="AX110" s="13" t="s">
        <v>72</v>
      </c>
      <c r="AY110" s="210" t="s">
        <v>218</v>
      </c>
    </row>
    <row r="111" spans="1:65" s="13" customFormat="1" ht="11.25">
      <c r="B111" s="199"/>
      <c r="C111" s="200"/>
      <c r="D111" s="201" t="s">
        <v>230</v>
      </c>
      <c r="E111" s="202" t="s">
        <v>19</v>
      </c>
      <c r="F111" s="203" t="s">
        <v>245</v>
      </c>
      <c r="G111" s="200"/>
      <c r="H111" s="204">
        <v>0.3</v>
      </c>
      <c r="I111" s="205"/>
      <c r="J111" s="200"/>
      <c r="K111" s="200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230</v>
      </c>
      <c r="AU111" s="210" t="s">
        <v>81</v>
      </c>
      <c r="AV111" s="13" t="s">
        <v>81</v>
      </c>
      <c r="AW111" s="13" t="s">
        <v>33</v>
      </c>
      <c r="AX111" s="13" t="s">
        <v>72</v>
      </c>
      <c r="AY111" s="210" t="s">
        <v>218</v>
      </c>
    </row>
    <row r="112" spans="1:65" s="14" customFormat="1" ht="11.25">
      <c r="B112" s="211"/>
      <c r="C112" s="212"/>
      <c r="D112" s="201" t="s">
        <v>230</v>
      </c>
      <c r="E112" s="213" t="s">
        <v>19</v>
      </c>
      <c r="F112" s="214" t="s">
        <v>246</v>
      </c>
      <c r="G112" s="212"/>
      <c r="H112" s="215">
        <v>0.52500000000000002</v>
      </c>
      <c r="I112" s="216"/>
      <c r="J112" s="212"/>
      <c r="K112" s="212"/>
      <c r="L112" s="217"/>
      <c r="M112" s="218"/>
      <c r="N112" s="219"/>
      <c r="O112" s="219"/>
      <c r="P112" s="219"/>
      <c r="Q112" s="219"/>
      <c r="R112" s="219"/>
      <c r="S112" s="219"/>
      <c r="T112" s="220"/>
      <c r="AT112" s="221" t="s">
        <v>230</v>
      </c>
      <c r="AU112" s="221" t="s">
        <v>81</v>
      </c>
      <c r="AV112" s="14" t="s">
        <v>226</v>
      </c>
      <c r="AW112" s="14" t="s">
        <v>33</v>
      </c>
      <c r="AX112" s="14" t="s">
        <v>79</v>
      </c>
      <c r="AY112" s="221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247</v>
      </c>
      <c r="F113" s="183" t="s">
        <v>248</v>
      </c>
      <c r="G113" s="184" t="s">
        <v>249</v>
      </c>
      <c r="H113" s="185">
        <v>1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0.1658</v>
      </c>
      <c r="R113" s="190">
        <f>Q113*H113</f>
        <v>0.1658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250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251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3" customHeight="1">
      <c r="A115" s="37"/>
      <c r="B115" s="38"/>
      <c r="C115" s="181" t="s">
        <v>252</v>
      </c>
      <c r="D115" s="181" t="s">
        <v>221</v>
      </c>
      <c r="E115" s="182" t="s">
        <v>253</v>
      </c>
      <c r="F115" s="183" t="s">
        <v>254</v>
      </c>
      <c r="G115" s="184" t="s">
        <v>249</v>
      </c>
      <c r="H115" s="185">
        <v>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0.18940000000000001</v>
      </c>
      <c r="R115" s="190">
        <f>Q115*H115</f>
        <v>0.18940000000000001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255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256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SUM(P118:P128)</f>
        <v>0</v>
      </c>
      <c r="Q117" s="173"/>
      <c r="R117" s="174">
        <f>SUM(R118:R128)</f>
        <v>0</v>
      </c>
      <c r="S117" s="173"/>
      <c r="T117" s="175">
        <f>SUM(T118:T128)</f>
        <v>0.57340000000000013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SUM(BK118:BK128)</f>
        <v>0</v>
      </c>
    </row>
    <row r="118" spans="1:65" s="2" customFormat="1" ht="24.2" customHeight="1">
      <c r="A118" s="37"/>
      <c r="B118" s="38"/>
      <c r="C118" s="181" t="s">
        <v>238</v>
      </c>
      <c r="D118" s="181" t="s">
        <v>221</v>
      </c>
      <c r="E118" s="182" t="s">
        <v>259</v>
      </c>
      <c r="F118" s="183" t="s">
        <v>260</v>
      </c>
      <c r="G118" s="184" t="s">
        <v>224</v>
      </c>
      <c r="H118" s="185">
        <v>4.4800000000000004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0</v>
      </c>
      <c r="R118" s="190">
        <f>Q118*H118</f>
        <v>0</v>
      </c>
      <c r="S118" s="190">
        <v>0.08</v>
      </c>
      <c r="T118" s="191">
        <f>S118*H118</f>
        <v>0.35840000000000005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261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262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13" customFormat="1" ht="11.25">
      <c r="B120" s="199"/>
      <c r="C120" s="200"/>
      <c r="D120" s="201" t="s">
        <v>230</v>
      </c>
      <c r="E120" s="202" t="s">
        <v>19</v>
      </c>
      <c r="F120" s="203" t="s">
        <v>231</v>
      </c>
      <c r="G120" s="200"/>
      <c r="H120" s="204">
        <v>4.4800000000000004</v>
      </c>
      <c r="I120" s="205"/>
      <c r="J120" s="200"/>
      <c r="K120" s="200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230</v>
      </c>
      <c r="AU120" s="210" t="s">
        <v>81</v>
      </c>
      <c r="AV120" s="13" t="s">
        <v>81</v>
      </c>
      <c r="AW120" s="13" t="s">
        <v>33</v>
      </c>
      <c r="AX120" s="13" t="s">
        <v>79</v>
      </c>
      <c r="AY120" s="210" t="s">
        <v>218</v>
      </c>
    </row>
    <row r="121" spans="1:65" s="2" customFormat="1" ht="24.2" customHeight="1">
      <c r="A121" s="37"/>
      <c r="B121" s="38"/>
      <c r="C121" s="181" t="s">
        <v>263</v>
      </c>
      <c r="D121" s="181" t="s">
        <v>221</v>
      </c>
      <c r="E121" s="182" t="s">
        <v>264</v>
      </c>
      <c r="F121" s="183" t="s">
        <v>265</v>
      </c>
      <c r="G121" s="184" t="s">
        <v>234</v>
      </c>
      <c r="H121" s="185">
        <v>5</v>
      </c>
      <c r="I121" s="186"/>
      <c r="J121" s="187">
        <f>ROUND(I121*H121,2)</f>
        <v>0</v>
      </c>
      <c r="K121" s="183" t="s">
        <v>225</v>
      </c>
      <c r="L121" s="42"/>
      <c r="M121" s="188" t="s">
        <v>19</v>
      </c>
      <c r="N121" s="189" t="s">
        <v>43</v>
      </c>
      <c r="O121" s="67"/>
      <c r="P121" s="190">
        <f>O121*H121</f>
        <v>0</v>
      </c>
      <c r="Q121" s="190">
        <v>0</v>
      </c>
      <c r="R121" s="190">
        <f>Q121*H121</f>
        <v>0</v>
      </c>
      <c r="S121" s="190">
        <v>2.2000000000000001E-3</v>
      </c>
      <c r="T121" s="191">
        <f>S121*H121</f>
        <v>1.1000000000000001E-2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226</v>
      </c>
      <c r="AT121" s="192" t="s">
        <v>221</v>
      </c>
      <c r="AU121" s="192" t="s">
        <v>81</v>
      </c>
      <c r="AY121" s="20" t="s">
        <v>218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79</v>
      </c>
      <c r="BK121" s="193">
        <f>ROUND(I121*H121,2)</f>
        <v>0</v>
      </c>
      <c r="BL121" s="20" t="s">
        <v>226</v>
      </c>
      <c r="BM121" s="192" t="s">
        <v>266</v>
      </c>
    </row>
    <row r="122" spans="1:65" s="2" customFormat="1" ht="11.25">
      <c r="A122" s="37"/>
      <c r="B122" s="38"/>
      <c r="C122" s="39"/>
      <c r="D122" s="194" t="s">
        <v>228</v>
      </c>
      <c r="E122" s="39"/>
      <c r="F122" s="195" t="s">
        <v>267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228</v>
      </c>
      <c r="AU122" s="20" t="s">
        <v>81</v>
      </c>
    </row>
    <row r="123" spans="1:65" s="13" customFormat="1" ht="11.25">
      <c r="B123" s="199"/>
      <c r="C123" s="200"/>
      <c r="D123" s="201" t="s">
        <v>230</v>
      </c>
      <c r="E123" s="202" t="s">
        <v>19</v>
      </c>
      <c r="F123" s="203" t="s">
        <v>268</v>
      </c>
      <c r="G123" s="200"/>
      <c r="H123" s="204">
        <v>2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230</v>
      </c>
      <c r="AU123" s="210" t="s">
        <v>81</v>
      </c>
      <c r="AV123" s="13" t="s">
        <v>81</v>
      </c>
      <c r="AW123" s="13" t="s">
        <v>33</v>
      </c>
      <c r="AX123" s="13" t="s">
        <v>72</v>
      </c>
      <c r="AY123" s="210" t="s">
        <v>218</v>
      </c>
    </row>
    <row r="124" spans="1:65" s="13" customFormat="1" ht="11.25">
      <c r="B124" s="199"/>
      <c r="C124" s="200"/>
      <c r="D124" s="201" t="s">
        <v>230</v>
      </c>
      <c r="E124" s="202" t="s">
        <v>19</v>
      </c>
      <c r="F124" s="203" t="s">
        <v>269</v>
      </c>
      <c r="G124" s="200"/>
      <c r="H124" s="204">
        <v>3</v>
      </c>
      <c r="I124" s="205"/>
      <c r="J124" s="200"/>
      <c r="K124" s="200"/>
      <c r="L124" s="206"/>
      <c r="M124" s="207"/>
      <c r="N124" s="208"/>
      <c r="O124" s="208"/>
      <c r="P124" s="208"/>
      <c r="Q124" s="208"/>
      <c r="R124" s="208"/>
      <c r="S124" s="208"/>
      <c r="T124" s="209"/>
      <c r="AT124" s="210" t="s">
        <v>230</v>
      </c>
      <c r="AU124" s="210" t="s">
        <v>81</v>
      </c>
      <c r="AV124" s="13" t="s">
        <v>81</v>
      </c>
      <c r="AW124" s="13" t="s">
        <v>33</v>
      </c>
      <c r="AX124" s="13" t="s">
        <v>72</v>
      </c>
      <c r="AY124" s="210" t="s">
        <v>218</v>
      </c>
    </row>
    <row r="125" spans="1:65" s="14" customFormat="1" ht="11.25">
      <c r="B125" s="211"/>
      <c r="C125" s="212"/>
      <c r="D125" s="201" t="s">
        <v>230</v>
      </c>
      <c r="E125" s="213" t="s">
        <v>19</v>
      </c>
      <c r="F125" s="214" t="s">
        <v>246</v>
      </c>
      <c r="G125" s="212"/>
      <c r="H125" s="215">
        <v>5</v>
      </c>
      <c r="I125" s="216"/>
      <c r="J125" s="212"/>
      <c r="K125" s="212"/>
      <c r="L125" s="217"/>
      <c r="M125" s="218"/>
      <c r="N125" s="219"/>
      <c r="O125" s="219"/>
      <c r="P125" s="219"/>
      <c r="Q125" s="219"/>
      <c r="R125" s="219"/>
      <c r="S125" s="219"/>
      <c r="T125" s="220"/>
      <c r="AT125" s="221" t="s">
        <v>230</v>
      </c>
      <c r="AU125" s="221" t="s">
        <v>81</v>
      </c>
      <c r="AV125" s="14" t="s">
        <v>226</v>
      </c>
      <c r="AW125" s="14" t="s">
        <v>33</v>
      </c>
      <c r="AX125" s="14" t="s">
        <v>79</v>
      </c>
      <c r="AY125" s="221" t="s">
        <v>218</v>
      </c>
    </row>
    <row r="126" spans="1:65" s="2" customFormat="1" ht="37.9" customHeight="1">
      <c r="A126" s="37"/>
      <c r="B126" s="38"/>
      <c r="C126" s="181" t="s">
        <v>270</v>
      </c>
      <c r="D126" s="181" t="s">
        <v>221</v>
      </c>
      <c r="E126" s="182" t="s">
        <v>271</v>
      </c>
      <c r="F126" s="183" t="s">
        <v>272</v>
      </c>
      <c r="G126" s="184" t="s">
        <v>224</v>
      </c>
      <c r="H126" s="185">
        <v>3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6.8000000000000005E-2</v>
      </c>
      <c r="T126" s="191">
        <f>S126*H126</f>
        <v>0.20400000000000001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273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274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2" customFormat="1" ht="24.2" customHeight="1">
      <c r="A128" s="37"/>
      <c r="B128" s="38"/>
      <c r="C128" s="181" t="s">
        <v>257</v>
      </c>
      <c r="D128" s="181" t="s">
        <v>221</v>
      </c>
      <c r="E128" s="182" t="s">
        <v>275</v>
      </c>
      <c r="F128" s="183" t="s">
        <v>276</v>
      </c>
      <c r="G128" s="184" t="s">
        <v>249</v>
      </c>
      <c r="H128" s="185">
        <v>1</v>
      </c>
      <c r="I128" s="186"/>
      <c r="J128" s="187">
        <f>ROUND(I128*H128,2)</f>
        <v>0</v>
      </c>
      <c r="K128" s="183" t="s">
        <v>19</v>
      </c>
      <c r="L128" s="42"/>
      <c r="M128" s="188" t="s">
        <v>19</v>
      </c>
      <c r="N128" s="189" t="s">
        <v>43</v>
      </c>
      <c r="O128" s="67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226</v>
      </c>
      <c r="AT128" s="192" t="s">
        <v>221</v>
      </c>
      <c r="AU128" s="192" t="s">
        <v>81</v>
      </c>
      <c r="AY128" s="20" t="s">
        <v>218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0" t="s">
        <v>79</v>
      </c>
      <c r="BK128" s="193">
        <f>ROUND(I128*H128,2)</f>
        <v>0</v>
      </c>
      <c r="BL128" s="20" t="s">
        <v>226</v>
      </c>
      <c r="BM128" s="192" t="s">
        <v>277</v>
      </c>
    </row>
    <row r="129" spans="1:65" s="12" customFormat="1" ht="22.9" customHeight="1">
      <c r="B129" s="165"/>
      <c r="C129" s="166"/>
      <c r="D129" s="167" t="s">
        <v>71</v>
      </c>
      <c r="E129" s="179" t="s">
        <v>278</v>
      </c>
      <c r="F129" s="179" t="s">
        <v>279</v>
      </c>
      <c r="G129" s="166"/>
      <c r="H129" s="166"/>
      <c r="I129" s="169"/>
      <c r="J129" s="180">
        <f>BK129</f>
        <v>0</v>
      </c>
      <c r="K129" s="166"/>
      <c r="L129" s="171"/>
      <c r="M129" s="172"/>
      <c r="N129" s="173"/>
      <c r="O129" s="173"/>
      <c r="P129" s="174">
        <f>SUM(P130:P138)</f>
        <v>0</v>
      </c>
      <c r="Q129" s="173"/>
      <c r="R129" s="174">
        <f>SUM(R130:R138)</f>
        <v>0</v>
      </c>
      <c r="S129" s="173"/>
      <c r="T129" s="175">
        <f>SUM(T130:T138)</f>
        <v>0</v>
      </c>
      <c r="AR129" s="176" t="s">
        <v>79</v>
      </c>
      <c r="AT129" s="177" t="s">
        <v>71</v>
      </c>
      <c r="AU129" s="177" t="s">
        <v>79</v>
      </c>
      <c r="AY129" s="176" t="s">
        <v>218</v>
      </c>
      <c r="BK129" s="178">
        <f>SUM(BK130:BK138)</f>
        <v>0</v>
      </c>
    </row>
    <row r="130" spans="1:65" s="2" customFormat="1" ht="37.9" customHeight="1">
      <c r="A130" s="37"/>
      <c r="B130" s="38"/>
      <c r="C130" s="181" t="s">
        <v>120</v>
      </c>
      <c r="D130" s="181" t="s">
        <v>221</v>
      </c>
      <c r="E130" s="182" t="s">
        <v>280</v>
      </c>
      <c r="F130" s="183" t="s">
        <v>281</v>
      </c>
      <c r="G130" s="184" t="s">
        <v>282</v>
      </c>
      <c r="H130" s="185">
        <v>0.59599999999999997</v>
      </c>
      <c r="I130" s="186"/>
      <c r="J130" s="187">
        <f>ROUND(I130*H130,2)</f>
        <v>0</v>
      </c>
      <c r="K130" s="183" t="s">
        <v>225</v>
      </c>
      <c r="L130" s="42"/>
      <c r="M130" s="188" t="s">
        <v>19</v>
      </c>
      <c r="N130" s="189" t="s">
        <v>43</v>
      </c>
      <c r="O130" s="67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226</v>
      </c>
      <c r="AT130" s="192" t="s">
        <v>221</v>
      </c>
      <c r="AU130" s="192" t="s">
        <v>81</v>
      </c>
      <c r="AY130" s="20" t="s">
        <v>218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0" t="s">
        <v>79</v>
      </c>
      <c r="BK130" s="193">
        <f>ROUND(I130*H130,2)</f>
        <v>0</v>
      </c>
      <c r="BL130" s="20" t="s">
        <v>226</v>
      </c>
      <c r="BM130" s="192" t="s">
        <v>283</v>
      </c>
    </row>
    <row r="131" spans="1:65" s="2" customFormat="1" ht="11.25">
      <c r="A131" s="37"/>
      <c r="B131" s="38"/>
      <c r="C131" s="39"/>
      <c r="D131" s="194" t="s">
        <v>228</v>
      </c>
      <c r="E131" s="39"/>
      <c r="F131" s="195" t="s">
        <v>284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228</v>
      </c>
      <c r="AU131" s="20" t="s">
        <v>81</v>
      </c>
    </row>
    <row r="132" spans="1:65" s="2" customFormat="1" ht="33" customHeight="1">
      <c r="A132" s="37"/>
      <c r="B132" s="38"/>
      <c r="C132" s="181" t="s">
        <v>123</v>
      </c>
      <c r="D132" s="181" t="s">
        <v>221</v>
      </c>
      <c r="E132" s="182" t="s">
        <v>285</v>
      </c>
      <c r="F132" s="183" t="s">
        <v>286</v>
      </c>
      <c r="G132" s="184" t="s">
        <v>282</v>
      </c>
      <c r="H132" s="185">
        <v>0.59599999999999997</v>
      </c>
      <c r="I132" s="186"/>
      <c r="J132" s="187">
        <f>ROUND(I132*H132,2)</f>
        <v>0</v>
      </c>
      <c r="K132" s="183" t="s">
        <v>225</v>
      </c>
      <c r="L132" s="42"/>
      <c r="M132" s="188" t="s">
        <v>19</v>
      </c>
      <c r="N132" s="189" t="s">
        <v>43</v>
      </c>
      <c r="O132" s="67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226</v>
      </c>
      <c r="AT132" s="192" t="s">
        <v>221</v>
      </c>
      <c r="AU132" s="192" t="s">
        <v>81</v>
      </c>
      <c r="AY132" s="20" t="s">
        <v>218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0" t="s">
        <v>79</v>
      </c>
      <c r="BK132" s="193">
        <f>ROUND(I132*H132,2)</f>
        <v>0</v>
      </c>
      <c r="BL132" s="20" t="s">
        <v>226</v>
      </c>
      <c r="BM132" s="192" t="s">
        <v>287</v>
      </c>
    </row>
    <row r="133" spans="1:65" s="2" customFormat="1" ht="11.25">
      <c r="A133" s="37"/>
      <c r="B133" s="38"/>
      <c r="C133" s="39"/>
      <c r="D133" s="194" t="s">
        <v>228</v>
      </c>
      <c r="E133" s="39"/>
      <c r="F133" s="195" t="s">
        <v>288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228</v>
      </c>
      <c r="AU133" s="20" t="s">
        <v>81</v>
      </c>
    </row>
    <row r="134" spans="1:65" s="2" customFormat="1" ht="44.25" customHeight="1">
      <c r="A134" s="37"/>
      <c r="B134" s="38"/>
      <c r="C134" s="181" t="s">
        <v>8</v>
      </c>
      <c r="D134" s="181" t="s">
        <v>221</v>
      </c>
      <c r="E134" s="182" t="s">
        <v>289</v>
      </c>
      <c r="F134" s="183" t="s">
        <v>290</v>
      </c>
      <c r="G134" s="184" t="s">
        <v>282</v>
      </c>
      <c r="H134" s="185">
        <v>11.324</v>
      </c>
      <c r="I134" s="186"/>
      <c r="J134" s="187">
        <f>ROUND(I134*H134,2)</f>
        <v>0</v>
      </c>
      <c r="K134" s="183" t="s">
        <v>225</v>
      </c>
      <c r="L134" s="42"/>
      <c r="M134" s="188" t="s">
        <v>19</v>
      </c>
      <c r="N134" s="189" t="s">
        <v>43</v>
      </c>
      <c r="O134" s="67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226</v>
      </c>
      <c r="AT134" s="192" t="s">
        <v>221</v>
      </c>
      <c r="AU134" s="192" t="s">
        <v>81</v>
      </c>
      <c r="AY134" s="20" t="s">
        <v>218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0" t="s">
        <v>79</v>
      </c>
      <c r="BK134" s="193">
        <f>ROUND(I134*H134,2)</f>
        <v>0</v>
      </c>
      <c r="BL134" s="20" t="s">
        <v>226</v>
      </c>
      <c r="BM134" s="192" t="s">
        <v>291</v>
      </c>
    </row>
    <row r="135" spans="1:65" s="2" customFormat="1" ht="11.25">
      <c r="A135" s="37"/>
      <c r="B135" s="38"/>
      <c r="C135" s="39"/>
      <c r="D135" s="194" t="s">
        <v>228</v>
      </c>
      <c r="E135" s="39"/>
      <c r="F135" s="195" t="s">
        <v>292</v>
      </c>
      <c r="G135" s="39"/>
      <c r="H135" s="39"/>
      <c r="I135" s="196"/>
      <c r="J135" s="39"/>
      <c r="K135" s="39"/>
      <c r="L135" s="42"/>
      <c r="M135" s="197"/>
      <c r="N135" s="198"/>
      <c r="O135" s="67"/>
      <c r="P135" s="67"/>
      <c r="Q135" s="67"/>
      <c r="R135" s="67"/>
      <c r="S135" s="67"/>
      <c r="T135" s="68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20" t="s">
        <v>228</v>
      </c>
      <c r="AU135" s="20" t="s">
        <v>81</v>
      </c>
    </row>
    <row r="136" spans="1:65" s="13" customFormat="1" ht="11.25">
      <c r="B136" s="199"/>
      <c r="C136" s="200"/>
      <c r="D136" s="201" t="s">
        <v>230</v>
      </c>
      <c r="E136" s="202" t="s">
        <v>19</v>
      </c>
      <c r="F136" s="203" t="s">
        <v>293</v>
      </c>
      <c r="G136" s="200"/>
      <c r="H136" s="204">
        <v>11.324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79</v>
      </c>
      <c r="AY136" s="210" t="s">
        <v>218</v>
      </c>
    </row>
    <row r="137" spans="1:65" s="2" customFormat="1" ht="44.25" customHeight="1">
      <c r="A137" s="37"/>
      <c r="B137" s="38"/>
      <c r="C137" s="181" t="s">
        <v>128</v>
      </c>
      <c r="D137" s="181" t="s">
        <v>221</v>
      </c>
      <c r="E137" s="182" t="s">
        <v>294</v>
      </c>
      <c r="F137" s="183" t="s">
        <v>295</v>
      </c>
      <c r="G137" s="184" t="s">
        <v>282</v>
      </c>
      <c r="H137" s="185">
        <v>0.59599999999999997</v>
      </c>
      <c r="I137" s="186"/>
      <c r="J137" s="187">
        <f>ROUND(I137*H137,2)</f>
        <v>0</v>
      </c>
      <c r="K137" s="183" t="s">
        <v>225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296</v>
      </c>
    </row>
    <row r="138" spans="1:65" s="2" customFormat="1" ht="11.25">
      <c r="A138" s="37"/>
      <c r="B138" s="38"/>
      <c r="C138" s="39"/>
      <c r="D138" s="194" t="s">
        <v>228</v>
      </c>
      <c r="E138" s="39"/>
      <c r="F138" s="195" t="s">
        <v>297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228</v>
      </c>
      <c r="AU138" s="20" t="s">
        <v>81</v>
      </c>
    </row>
    <row r="139" spans="1:65" s="12" customFormat="1" ht="22.9" customHeight="1">
      <c r="B139" s="165"/>
      <c r="C139" s="166"/>
      <c r="D139" s="167" t="s">
        <v>71</v>
      </c>
      <c r="E139" s="179" t="s">
        <v>298</v>
      </c>
      <c r="F139" s="179" t="s">
        <v>299</v>
      </c>
      <c r="G139" s="166"/>
      <c r="H139" s="166"/>
      <c r="I139" s="169"/>
      <c r="J139" s="180">
        <f>BK139</f>
        <v>0</v>
      </c>
      <c r="K139" s="166"/>
      <c r="L139" s="171"/>
      <c r="M139" s="172"/>
      <c r="N139" s="173"/>
      <c r="O139" s="173"/>
      <c r="P139" s="174">
        <f>SUM(P140:P141)</f>
        <v>0</v>
      </c>
      <c r="Q139" s="173"/>
      <c r="R139" s="174">
        <f>SUM(R140:R141)</f>
        <v>0</v>
      </c>
      <c r="S139" s="173"/>
      <c r="T139" s="175">
        <f>SUM(T140:T141)</f>
        <v>0</v>
      </c>
      <c r="AR139" s="176" t="s">
        <v>79</v>
      </c>
      <c r="AT139" s="177" t="s">
        <v>71</v>
      </c>
      <c r="AU139" s="177" t="s">
        <v>79</v>
      </c>
      <c r="AY139" s="176" t="s">
        <v>218</v>
      </c>
      <c r="BK139" s="178">
        <f>SUM(BK140:BK141)</f>
        <v>0</v>
      </c>
    </row>
    <row r="140" spans="1:65" s="2" customFormat="1" ht="66.75" customHeight="1">
      <c r="A140" s="37"/>
      <c r="B140" s="38"/>
      <c r="C140" s="181" t="s">
        <v>131</v>
      </c>
      <c r="D140" s="181" t="s">
        <v>221</v>
      </c>
      <c r="E140" s="182" t="s">
        <v>300</v>
      </c>
      <c r="F140" s="183" t="s">
        <v>301</v>
      </c>
      <c r="G140" s="184" t="s">
        <v>282</v>
      </c>
      <c r="H140" s="185">
        <v>0.62</v>
      </c>
      <c r="I140" s="186"/>
      <c r="J140" s="187">
        <f>ROUND(I140*H140,2)</f>
        <v>0</v>
      </c>
      <c r="K140" s="183" t="s">
        <v>225</v>
      </c>
      <c r="L140" s="42"/>
      <c r="M140" s="188" t="s">
        <v>19</v>
      </c>
      <c r="N140" s="189" t="s">
        <v>43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226</v>
      </c>
      <c r="AT140" s="192" t="s">
        <v>221</v>
      </c>
      <c r="AU140" s="192" t="s">
        <v>81</v>
      </c>
      <c r="AY140" s="20" t="s">
        <v>218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79</v>
      </c>
      <c r="BK140" s="193">
        <f>ROUND(I140*H140,2)</f>
        <v>0</v>
      </c>
      <c r="BL140" s="20" t="s">
        <v>226</v>
      </c>
      <c r="BM140" s="192" t="s">
        <v>302</v>
      </c>
    </row>
    <row r="141" spans="1:65" s="2" customFormat="1" ht="11.25">
      <c r="A141" s="37"/>
      <c r="B141" s="38"/>
      <c r="C141" s="39"/>
      <c r="D141" s="194" t="s">
        <v>228</v>
      </c>
      <c r="E141" s="39"/>
      <c r="F141" s="195" t="s">
        <v>303</v>
      </c>
      <c r="G141" s="39"/>
      <c r="H141" s="39"/>
      <c r="I141" s="196"/>
      <c r="J141" s="39"/>
      <c r="K141" s="39"/>
      <c r="L141" s="42"/>
      <c r="M141" s="197"/>
      <c r="N141" s="198"/>
      <c r="O141" s="67"/>
      <c r="P141" s="67"/>
      <c r="Q141" s="67"/>
      <c r="R141" s="67"/>
      <c r="S141" s="67"/>
      <c r="T141" s="68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20" t="s">
        <v>228</v>
      </c>
      <c r="AU141" s="20" t="s">
        <v>81</v>
      </c>
    </row>
    <row r="142" spans="1:65" s="12" customFormat="1" ht="25.9" customHeight="1">
      <c r="B142" s="165"/>
      <c r="C142" s="166"/>
      <c r="D142" s="167" t="s">
        <v>71</v>
      </c>
      <c r="E142" s="168" t="s">
        <v>304</v>
      </c>
      <c r="F142" s="168" t="s">
        <v>305</v>
      </c>
      <c r="G142" s="166"/>
      <c r="H142" s="166"/>
      <c r="I142" s="169"/>
      <c r="J142" s="170">
        <f>BK142</f>
        <v>0</v>
      </c>
      <c r="K142" s="166"/>
      <c r="L142" s="171"/>
      <c r="M142" s="172"/>
      <c r="N142" s="173"/>
      <c r="O142" s="173"/>
      <c r="P142" s="174">
        <f>P143+P150+P160+P171+P184+P189</f>
        <v>0</v>
      </c>
      <c r="Q142" s="173"/>
      <c r="R142" s="174">
        <f>R143+R150+R160+R171+R184+R189</f>
        <v>0.10839500000000001</v>
      </c>
      <c r="S142" s="173"/>
      <c r="T142" s="175">
        <f>T143+T150+T160+T171+T184+T189</f>
        <v>2.3090000000000003E-2</v>
      </c>
      <c r="AR142" s="176" t="s">
        <v>81</v>
      </c>
      <c r="AT142" s="177" t="s">
        <v>71</v>
      </c>
      <c r="AU142" s="177" t="s">
        <v>72</v>
      </c>
      <c r="AY142" s="176" t="s">
        <v>218</v>
      </c>
      <c r="BK142" s="178">
        <f>BK143+BK150+BK160+BK171+BK184+BK189</f>
        <v>0</v>
      </c>
    </row>
    <row r="143" spans="1:65" s="12" customFormat="1" ht="22.9" customHeight="1">
      <c r="B143" s="165"/>
      <c r="C143" s="166"/>
      <c r="D143" s="167" t="s">
        <v>71</v>
      </c>
      <c r="E143" s="179" t="s">
        <v>306</v>
      </c>
      <c r="F143" s="179" t="s">
        <v>307</v>
      </c>
      <c r="G143" s="166"/>
      <c r="H143" s="166"/>
      <c r="I143" s="169"/>
      <c r="J143" s="180">
        <f>BK143</f>
        <v>0</v>
      </c>
      <c r="K143" s="166"/>
      <c r="L143" s="171"/>
      <c r="M143" s="172"/>
      <c r="N143" s="173"/>
      <c r="O143" s="173"/>
      <c r="P143" s="174">
        <f>SUM(P144:P149)</f>
        <v>0</v>
      </c>
      <c r="Q143" s="173"/>
      <c r="R143" s="174">
        <f>SUM(R144:R149)</f>
        <v>9.3999999999999997E-4</v>
      </c>
      <c r="S143" s="173"/>
      <c r="T143" s="175">
        <f>SUM(T144:T149)</f>
        <v>3.0999999999999999E-3</v>
      </c>
      <c r="AR143" s="176" t="s">
        <v>81</v>
      </c>
      <c r="AT143" s="177" t="s">
        <v>71</v>
      </c>
      <c r="AU143" s="177" t="s">
        <v>79</v>
      </c>
      <c r="AY143" s="176" t="s">
        <v>218</v>
      </c>
      <c r="BK143" s="178">
        <f>SUM(BK144:BK149)</f>
        <v>0</v>
      </c>
    </row>
    <row r="144" spans="1:65" s="2" customFormat="1" ht="24.2" customHeight="1">
      <c r="A144" s="37"/>
      <c r="B144" s="38"/>
      <c r="C144" s="181" t="s">
        <v>134</v>
      </c>
      <c r="D144" s="181" t="s">
        <v>221</v>
      </c>
      <c r="E144" s="182" t="s">
        <v>308</v>
      </c>
      <c r="F144" s="183" t="s">
        <v>309</v>
      </c>
      <c r="G144" s="184" t="s">
        <v>234</v>
      </c>
      <c r="H144" s="185">
        <v>2</v>
      </c>
      <c r="I144" s="186"/>
      <c r="J144" s="187">
        <f>ROUND(I144*H144,2)</f>
        <v>0</v>
      </c>
      <c r="K144" s="183" t="s">
        <v>225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4.6999999999999999E-4</v>
      </c>
      <c r="R144" s="190">
        <f>Q144*H144</f>
        <v>9.3999999999999997E-4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137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137</v>
      </c>
      <c r="BM144" s="192" t="s">
        <v>310</v>
      </c>
    </row>
    <row r="145" spans="1:65" s="2" customFormat="1" ht="11.25">
      <c r="A145" s="37"/>
      <c r="B145" s="38"/>
      <c r="C145" s="39"/>
      <c r="D145" s="194" t="s">
        <v>228</v>
      </c>
      <c r="E145" s="39"/>
      <c r="F145" s="195" t="s">
        <v>311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228</v>
      </c>
      <c r="AU145" s="20" t="s">
        <v>81</v>
      </c>
    </row>
    <row r="146" spans="1:65" s="2" customFormat="1" ht="16.5" customHeight="1">
      <c r="A146" s="37"/>
      <c r="B146" s="38"/>
      <c r="C146" s="181" t="s">
        <v>137</v>
      </c>
      <c r="D146" s="181" t="s">
        <v>221</v>
      </c>
      <c r="E146" s="182" t="s">
        <v>312</v>
      </c>
      <c r="F146" s="183" t="s">
        <v>313</v>
      </c>
      <c r="G146" s="184" t="s">
        <v>249</v>
      </c>
      <c r="H146" s="185">
        <v>1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3.0999999999999999E-3</v>
      </c>
      <c r="T146" s="191">
        <f>S146*H146</f>
        <v>3.0999999999999999E-3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137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137</v>
      </c>
      <c r="BM146" s="192" t="s">
        <v>314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315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2" customFormat="1" ht="55.5" customHeight="1">
      <c r="A148" s="37"/>
      <c r="B148" s="38"/>
      <c r="C148" s="181" t="s">
        <v>140</v>
      </c>
      <c r="D148" s="181" t="s">
        <v>221</v>
      </c>
      <c r="E148" s="182" t="s">
        <v>316</v>
      </c>
      <c r="F148" s="183" t="s">
        <v>317</v>
      </c>
      <c r="G148" s="184" t="s">
        <v>282</v>
      </c>
      <c r="H148" s="185">
        <v>1E-3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137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137</v>
      </c>
      <c r="BM148" s="192" t="s">
        <v>318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319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12" customFormat="1" ht="22.9" customHeight="1">
      <c r="B150" s="165"/>
      <c r="C150" s="166"/>
      <c r="D150" s="167" t="s">
        <v>71</v>
      </c>
      <c r="E150" s="179" t="s">
        <v>320</v>
      </c>
      <c r="F150" s="179" t="s">
        <v>321</v>
      </c>
      <c r="G150" s="166"/>
      <c r="H150" s="166"/>
      <c r="I150" s="169"/>
      <c r="J150" s="180">
        <f>BK150</f>
        <v>0</v>
      </c>
      <c r="K150" s="166"/>
      <c r="L150" s="171"/>
      <c r="M150" s="172"/>
      <c r="N150" s="173"/>
      <c r="O150" s="173"/>
      <c r="P150" s="174">
        <f>SUM(P151:P159)</f>
        <v>0</v>
      </c>
      <c r="Q150" s="173"/>
      <c r="R150" s="174">
        <f>SUM(R151:R159)</f>
        <v>1.83E-3</v>
      </c>
      <c r="S150" s="173"/>
      <c r="T150" s="175">
        <f>SUM(T151:T159)</f>
        <v>5.2999999999999998E-4</v>
      </c>
      <c r="AR150" s="176" t="s">
        <v>81</v>
      </c>
      <c r="AT150" s="177" t="s">
        <v>71</v>
      </c>
      <c r="AU150" s="177" t="s">
        <v>79</v>
      </c>
      <c r="AY150" s="176" t="s">
        <v>218</v>
      </c>
      <c r="BK150" s="178">
        <f>SUM(BK151:BK159)</f>
        <v>0</v>
      </c>
    </row>
    <row r="151" spans="1:65" s="2" customFormat="1" ht="24.2" customHeight="1">
      <c r="A151" s="37"/>
      <c r="B151" s="38"/>
      <c r="C151" s="181" t="s">
        <v>143</v>
      </c>
      <c r="D151" s="181" t="s">
        <v>221</v>
      </c>
      <c r="E151" s="182" t="s">
        <v>322</v>
      </c>
      <c r="F151" s="183" t="s">
        <v>323</v>
      </c>
      <c r="G151" s="184" t="s">
        <v>234</v>
      </c>
      <c r="H151" s="185">
        <v>3</v>
      </c>
      <c r="I151" s="186"/>
      <c r="J151" s="187">
        <f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5.0000000000000001E-4</v>
      </c>
      <c r="R151" s="190">
        <f>Q151*H151</f>
        <v>1.5E-3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137</v>
      </c>
      <c r="BM151" s="192" t="s">
        <v>324</v>
      </c>
    </row>
    <row r="152" spans="1:65" s="2" customFormat="1" ht="21.75" customHeight="1">
      <c r="A152" s="37"/>
      <c r="B152" s="38"/>
      <c r="C152" s="181" t="s">
        <v>146</v>
      </c>
      <c r="D152" s="181" t="s">
        <v>221</v>
      </c>
      <c r="E152" s="182" t="s">
        <v>325</v>
      </c>
      <c r="F152" s="183" t="s">
        <v>326</v>
      </c>
      <c r="G152" s="184" t="s">
        <v>249</v>
      </c>
      <c r="H152" s="185">
        <v>1</v>
      </c>
      <c r="I152" s="186"/>
      <c r="J152" s="187">
        <f>ROUND(I152*H152,2)</f>
        <v>0</v>
      </c>
      <c r="K152" s="183" t="s">
        <v>225</v>
      </c>
      <c r="L152" s="42"/>
      <c r="M152" s="188" t="s">
        <v>19</v>
      </c>
      <c r="N152" s="189" t="s">
        <v>43</v>
      </c>
      <c r="O152" s="67"/>
      <c r="P152" s="190">
        <f>O152*H152</f>
        <v>0</v>
      </c>
      <c r="Q152" s="190">
        <v>0</v>
      </c>
      <c r="R152" s="190">
        <f>Q152*H152</f>
        <v>0</v>
      </c>
      <c r="S152" s="190">
        <v>5.2999999999999998E-4</v>
      </c>
      <c r="T152" s="191">
        <f>S152*H152</f>
        <v>5.2999999999999998E-4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0" t="s">
        <v>79</v>
      </c>
      <c r="BK152" s="193">
        <f>ROUND(I152*H152,2)</f>
        <v>0</v>
      </c>
      <c r="BL152" s="20" t="s">
        <v>137</v>
      </c>
      <c r="BM152" s="192" t="s">
        <v>327</v>
      </c>
    </row>
    <row r="153" spans="1:65" s="2" customFormat="1" ht="11.25">
      <c r="A153" s="37"/>
      <c r="B153" s="38"/>
      <c r="C153" s="39"/>
      <c r="D153" s="194" t="s">
        <v>228</v>
      </c>
      <c r="E153" s="39"/>
      <c r="F153" s="195" t="s">
        <v>328</v>
      </c>
      <c r="G153" s="39"/>
      <c r="H153" s="39"/>
      <c r="I153" s="196"/>
      <c r="J153" s="39"/>
      <c r="K153" s="39"/>
      <c r="L153" s="42"/>
      <c r="M153" s="197"/>
      <c r="N153" s="198"/>
      <c r="O153" s="67"/>
      <c r="P153" s="67"/>
      <c r="Q153" s="67"/>
      <c r="R153" s="67"/>
      <c r="S153" s="67"/>
      <c r="T153" s="68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20" t="s">
        <v>228</v>
      </c>
      <c r="AU153" s="20" t="s">
        <v>81</v>
      </c>
    </row>
    <row r="154" spans="1:65" s="2" customFormat="1" ht="33" customHeight="1">
      <c r="A154" s="37"/>
      <c r="B154" s="38"/>
      <c r="C154" s="181" t="s">
        <v>149</v>
      </c>
      <c r="D154" s="181" t="s">
        <v>221</v>
      </c>
      <c r="E154" s="182" t="s">
        <v>329</v>
      </c>
      <c r="F154" s="183" t="s">
        <v>330</v>
      </c>
      <c r="G154" s="184" t="s">
        <v>234</v>
      </c>
      <c r="H154" s="185">
        <v>3</v>
      </c>
      <c r="I154" s="186"/>
      <c r="J154" s="187">
        <f>ROUND(I154*H154,2)</f>
        <v>0</v>
      </c>
      <c r="K154" s="183" t="s">
        <v>225</v>
      </c>
      <c r="L154" s="42"/>
      <c r="M154" s="188" t="s">
        <v>19</v>
      </c>
      <c r="N154" s="189" t="s">
        <v>43</v>
      </c>
      <c r="O154" s="67"/>
      <c r="P154" s="190">
        <f>O154*H154</f>
        <v>0</v>
      </c>
      <c r="Q154" s="190">
        <v>1.0000000000000001E-5</v>
      </c>
      <c r="R154" s="190">
        <f>Q154*H154</f>
        <v>3.0000000000000004E-5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0" t="s">
        <v>79</v>
      </c>
      <c r="BK154" s="193">
        <f>ROUND(I154*H154,2)</f>
        <v>0</v>
      </c>
      <c r="BL154" s="20" t="s">
        <v>137</v>
      </c>
      <c r="BM154" s="192" t="s">
        <v>331</v>
      </c>
    </row>
    <row r="155" spans="1:65" s="2" customFormat="1" ht="11.25">
      <c r="A155" s="37"/>
      <c r="B155" s="38"/>
      <c r="C155" s="39"/>
      <c r="D155" s="194" t="s">
        <v>228</v>
      </c>
      <c r="E155" s="39"/>
      <c r="F155" s="195" t="s">
        <v>332</v>
      </c>
      <c r="G155" s="39"/>
      <c r="H155" s="39"/>
      <c r="I155" s="196"/>
      <c r="J155" s="39"/>
      <c r="K155" s="39"/>
      <c r="L155" s="42"/>
      <c r="M155" s="197"/>
      <c r="N155" s="19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228</v>
      </c>
      <c r="AU155" s="20" t="s">
        <v>81</v>
      </c>
    </row>
    <row r="156" spans="1:65" s="2" customFormat="1" ht="37.9" customHeight="1">
      <c r="A156" s="37"/>
      <c r="B156" s="38"/>
      <c r="C156" s="181" t="s">
        <v>7</v>
      </c>
      <c r="D156" s="181" t="s">
        <v>221</v>
      </c>
      <c r="E156" s="182" t="s">
        <v>333</v>
      </c>
      <c r="F156" s="183" t="s">
        <v>334</v>
      </c>
      <c r="G156" s="184" t="s">
        <v>234</v>
      </c>
      <c r="H156" s="185">
        <v>5</v>
      </c>
      <c r="I156" s="186"/>
      <c r="J156" s="187">
        <f>ROUND(I156*H156,2)</f>
        <v>0</v>
      </c>
      <c r="K156" s="183" t="s">
        <v>225</v>
      </c>
      <c r="L156" s="42"/>
      <c r="M156" s="188" t="s">
        <v>19</v>
      </c>
      <c r="N156" s="189" t="s">
        <v>43</v>
      </c>
      <c r="O156" s="67"/>
      <c r="P156" s="190">
        <f>O156*H156</f>
        <v>0</v>
      </c>
      <c r="Q156" s="190">
        <v>6.0000000000000002E-5</v>
      </c>
      <c r="R156" s="190">
        <f>Q156*H156</f>
        <v>3.0000000000000003E-4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79</v>
      </c>
      <c r="BK156" s="193">
        <f>ROUND(I156*H156,2)</f>
        <v>0</v>
      </c>
      <c r="BL156" s="20" t="s">
        <v>137</v>
      </c>
      <c r="BM156" s="192" t="s">
        <v>335</v>
      </c>
    </row>
    <row r="157" spans="1:65" s="2" customFormat="1" ht="11.25">
      <c r="A157" s="37"/>
      <c r="B157" s="38"/>
      <c r="C157" s="39"/>
      <c r="D157" s="194" t="s">
        <v>228</v>
      </c>
      <c r="E157" s="39"/>
      <c r="F157" s="195" t="s">
        <v>336</v>
      </c>
      <c r="G157" s="39"/>
      <c r="H157" s="39"/>
      <c r="I157" s="196"/>
      <c r="J157" s="39"/>
      <c r="K157" s="39"/>
      <c r="L157" s="42"/>
      <c r="M157" s="197"/>
      <c r="N157" s="198"/>
      <c r="O157" s="67"/>
      <c r="P157" s="67"/>
      <c r="Q157" s="67"/>
      <c r="R157" s="67"/>
      <c r="S157" s="67"/>
      <c r="T157" s="68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20" t="s">
        <v>228</v>
      </c>
      <c r="AU157" s="20" t="s">
        <v>81</v>
      </c>
    </row>
    <row r="158" spans="1:65" s="2" customFormat="1" ht="55.5" customHeight="1">
      <c r="A158" s="37"/>
      <c r="B158" s="38"/>
      <c r="C158" s="181" t="s">
        <v>154</v>
      </c>
      <c r="D158" s="181" t="s">
        <v>221</v>
      </c>
      <c r="E158" s="182" t="s">
        <v>337</v>
      </c>
      <c r="F158" s="183" t="s">
        <v>338</v>
      </c>
      <c r="G158" s="184" t="s">
        <v>282</v>
      </c>
      <c r="H158" s="185">
        <v>2E-3</v>
      </c>
      <c r="I158" s="186"/>
      <c r="J158" s="187">
        <f>ROUND(I158*H158,2)</f>
        <v>0</v>
      </c>
      <c r="K158" s="183" t="s">
        <v>225</v>
      </c>
      <c r="L158" s="42"/>
      <c r="M158" s="188" t="s">
        <v>19</v>
      </c>
      <c r="N158" s="189" t="s">
        <v>43</v>
      </c>
      <c r="O158" s="67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0" t="s">
        <v>79</v>
      </c>
      <c r="BK158" s="193">
        <f>ROUND(I158*H158,2)</f>
        <v>0</v>
      </c>
      <c r="BL158" s="20" t="s">
        <v>137</v>
      </c>
      <c r="BM158" s="192" t="s">
        <v>339</v>
      </c>
    </row>
    <row r="159" spans="1:65" s="2" customFormat="1" ht="11.25">
      <c r="A159" s="37"/>
      <c r="B159" s="38"/>
      <c r="C159" s="39"/>
      <c r="D159" s="194" t="s">
        <v>228</v>
      </c>
      <c r="E159" s="39"/>
      <c r="F159" s="195" t="s">
        <v>340</v>
      </c>
      <c r="G159" s="39"/>
      <c r="H159" s="39"/>
      <c r="I159" s="196"/>
      <c r="J159" s="39"/>
      <c r="K159" s="39"/>
      <c r="L159" s="42"/>
      <c r="M159" s="197"/>
      <c r="N159" s="198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20" t="s">
        <v>228</v>
      </c>
      <c r="AU159" s="20" t="s">
        <v>81</v>
      </c>
    </row>
    <row r="160" spans="1:65" s="12" customFormat="1" ht="22.9" customHeight="1">
      <c r="B160" s="165"/>
      <c r="C160" s="166"/>
      <c r="D160" s="167" t="s">
        <v>71</v>
      </c>
      <c r="E160" s="179" t="s">
        <v>341</v>
      </c>
      <c r="F160" s="179" t="s">
        <v>342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SUM(P161:P170)</f>
        <v>0</v>
      </c>
      <c r="Q160" s="173"/>
      <c r="R160" s="174">
        <f>SUM(R161:R170)</f>
        <v>1.4239999999999999E-2</v>
      </c>
      <c r="S160" s="173"/>
      <c r="T160" s="175">
        <f>SUM(T161:T170)</f>
        <v>1.9460000000000002E-2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SUM(BK161:BK170)</f>
        <v>0</v>
      </c>
    </row>
    <row r="161" spans="1:65" s="2" customFormat="1" ht="21.75" customHeight="1">
      <c r="A161" s="37"/>
      <c r="B161" s="38"/>
      <c r="C161" s="181" t="s">
        <v>157</v>
      </c>
      <c r="D161" s="181" t="s">
        <v>221</v>
      </c>
      <c r="E161" s="182" t="s">
        <v>343</v>
      </c>
      <c r="F161" s="183" t="s">
        <v>344</v>
      </c>
      <c r="G161" s="184" t="s">
        <v>345</v>
      </c>
      <c r="H161" s="185">
        <v>1</v>
      </c>
      <c r="I161" s="186"/>
      <c r="J161" s="187">
        <f>ROUND(I161*H161,2)</f>
        <v>0</v>
      </c>
      <c r="K161" s="183" t="s">
        <v>225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1.9460000000000002E-2</v>
      </c>
      <c r="T161" s="191">
        <f>S161*H161</f>
        <v>1.9460000000000002E-2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346</v>
      </c>
    </row>
    <row r="162" spans="1:65" s="2" customFormat="1" ht="11.25">
      <c r="A162" s="37"/>
      <c r="B162" s="38"/>
      <c r="C162" s="39"/>
      <c r="D162" s="194" t="s">
        <v>228</v>
      </c>
      <c r="E162" s="39"/>
      <c r="F162" s="195" t="s">
        <v>347</v>
      </c>
      <c r="G162" s="39"/>
      <c r="H162" s="39"/>
      <c r="I162" s="196"/>
      <c r="J162" s="39"/>
      <c r="K162" s="39"/>
      <c r="L162" s="42"/>
      <c r="M162" s="197"/>
      <c r="N162" s="198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20" t="s">
        <v>228</v>
      </c>
      <c r="AU162" s="20" t="s">
        <v>81</v>
      </c>
    </row>
    <row r="163" spans="1:65" s="2" customFormat="1" ht="37.9" customHeight="1">
      <c r="A163" s="37"/>
      <c r="B163" s="38"/>
      <c r="C163" s="181" t="s">
        <v>160</v>
      </c>
      <c r="D163" s="181" t="s">
        <v>221</v>
      </c>
      <c r="E163" s="182" t="s">
        <v>348</v>
      </c>
      <c r="F163" s="183" t="s">
        <v>349</v>
      </c>
      <c r="G163" s="184" t="s">
        <v>345</v>
      </c>
      <c r="H163" s="185">
        <v>1</v>
      </c>
      <c r="I163" s="186"/>
      <c r="J163" s="187">
        <f>ROUND(I163*H163,2)</f>
        <v>0</v>
      </c>
      <c r="K163" s="183" t="s">
        <v>225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1.247E-2</v>
      </c>
      <c r="R163" s="190">
        <f>Q163*H163</f>
        <v>1.247E-2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350</v>
      </c>
    </row>
    <row r="164" spans="1:65" s="2" customFormat="1" ht="11.25">
      <c r="A164" s="37"/>
      <c r="B164" s="38"/>
      <c r="C164" s="39"/>
      <c r="D164" s="194" t="s">
        <v>228</v>
      </c>
      <c r="E164" s="39"/>
      <c r="F164" s="195" t="s">
        <v>351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228</v>
      </c>
      <c r="AU164" s="20" t="s">
        <v>81</v>
      </c>
    </row>
    <row r="165" spans="1:65" s="2" customFormat="1" ht="24.2" customHeight="1">
      <c r="A165" s="37"/>
      <c r="B165" s="38"/>
      <c r="C165" s="181" t="s">
        <v>352</v>
      </c>
      <c r="D165" s="181" t="s">
        <v>221</v>
      </c>
      <c r="E165" s="182" t="s">
        <v>353</v>
      </c>
      <c r="F165" s="183" t="s">
        <v>354</v>
      </c>
      <c r="G165" s="184" t="s">
        <v>345</v>
      </c>
      <c r="H165" s="185">
        <v>1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1.5399999999999999E-3</v>
      </c>
      <c r="R165" s="190">
        <f>Q165*H165</f>
        <v>1.5399999999999999E-3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355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356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24.2" customHeight="1">
      <c r="A167" s="37"/>
      <c r="B167" s="38"/>
      <c r="C167" s="181" t="s">
        <v>357</v>
      </c>
      <c r="D167" s="181" t="s">
        <v>221</v>
      </c>
      <c r="E167" s="182" t="s">
        <v>358</v>
      </c>
      <c r="F167" s="183" t="s">
        <v>359</v>
      </c>
      <c r="G167" s="184" t="s">
        <v>249</v>
      </c>
      <c r="H167" s="185">
        <v>1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2.3000000000000001E-4</v>
      </c>
      <c r="R167" s="190">
        <f>Q167*H167</f>
        <v>2.3000000000000001E-4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360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361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55.5" customHeight="1">
      <c r="A169" s="37"/>
      <c r="B169" s="38"/>
      <c r="C169" s="181" t="s">
        <v>362</v>
      </c>
      <c r="D169" s="181" t="s">
        <v>221</v>
      </c>
      <c r="E169" s="182" t="s">
        <v>363</v>
      </c>
      <c r="F169" s="183" t="s">
        <v>364</v>
      </c>
      <c r="G169" s="184" t="s">
        <v>282</v>
      </c>
      <c r="H169" s="185">
        <v>1.4E-2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365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366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2" customFormat="1" ht="22.9" customHeight="1">
      <c r="B171" s="165"/>
      <c r="C171" s="166"/>
      <c r="D171" s="167" t="s">
        <v>71</v>
      </c>
      <c r="E171" s="179" t="s">
        <v>367</v>
      </c>
      <c r="F171" s="179" t="s">
        <v>368</v>
      </c>
      <c r="G171" s="166"/>
      <c r="H171" s="166"/>
      <c r="I171" s="169"/>
      <c r="J171" s="180">
        <f>BK171</f>
        <v>0</v>
      </c>
      <c r="K171" s="166"/>
      <c r="L171" s="171"/>
      <c r="M171" s="172"/>
      <c r="N171" s="173"/>
      <c r="O171" s="173"/>
      <c r="P171" s="174">
        <f>SUM(P172:P183)</f>
        <v>0</v>
      </c>
      <c r="Q171" s="173"/>
      <c r="R171" s="174">
        <f>SUM(R172:R183)</f>
        <v>7.1385000000000004E-2</v>
      </c>
      <c r="S171" s="173"/>
      <c r="T171" s="175">
        <f>SUM(T172:T183)</f>
        <v>0</v>
      </c>
      <c r="AR171" s="176" t="s">
        <v>81</v>
      </c>
      <c r="AT171" s="177" t="s">
        <v>71</v>
      </c>
      <c r="AU171" s="177" t="s">
        <v>79</v>
      </c>
      <c r="AY171" s="176" t="s">
        <v>218</v>
      </c>
      <c r="BK171" s="178">
        <f>SUM(BK172:BK183)</f>
        <v>0</v>
      </c>
    </row>
    <row r="172" spans="1:65" s="2" customFormat="1" ht="24.2" customHeight="1">
      <c r="A172" s="37"/>
      <c r="B172" s="38"/>
      <c r="C172" s="181" t="s">
        <v>369</v>
      </c>
      <c r="D172" s="181" t="s">
        <v>221</v>
      </c>
      <c r="E172" s="182" t="s">
        <v>370</v>
      </c>
      <c r="F172" s="183" t="s">
        <v>371</v>
      </c>
      <c r="G172" s="184" t="s">
        <v>224</v>
      </c>
      <c r="H172" s="185">
        <v>3</v>
      </c>
      <c r="I172" s="186"/>
      <c r="J172" s="187">
        <f>ROUND(I172*H172,2)</f>
        <v>0</v>
      </c>
      <c r="K172" s="183" t="s">
        <v>225</v>
      </c>
      <c r="L172" s="42"/>
      <c r="M172" s="188" t="s">
        <v>19</v>
      </c>
      <c r="N172" s="189" t="s">
        <v>43</v>
      </c>
      <c r="O172" s="67"/>
      <c r="P172" s="190">
        <f>O172*H172</f>
        <v>0</v>
      </c>
      <c r="Q172" s="190">
        <v>2.9999999999999997E-4</v>
      </c>
      <c r="R172" s="190">
        <f>Q172*H172</f>
        <v>8.9999999999999998E-4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137</v>
      </c>
      <c r="AT172" s="192" t="s">
        <v>221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372</v>
      </c>
    </row>
    <row r="173" spans="1:65" s="2" customFormat="1" ht="11.25">
      <c r="A173" s="37"/>
      <c r="B173" s="38"/>
      <c r="C173" s="39"/>
      <c r="D173" s="194" t="s">
        <v>228</v>
      </c>
      <c r="E173" s="39"/>
      <c r="F173" s="195" t="s">
        <v>373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228</v>
      </c>
      <c r="AU173" s="20" t="s">
        <v>81</v>
      </c>
    </row>
    <row r="174" spans="1:65" s="2" customFormat="1" ht="37.9" customHeight="1">
      <c r="A174" s="37"/>
      <c r="B174" s="38"/>
      <c r="C174" s="181" t="s">
        <v>374</v>
      </c>
      <c r="D174" s="181" t="s">
        <v>221</v>
      </c>
      <c r="E174" s="182" t="s">
        <v>375</v>
      </c>
      <c r="F174" s="183" t="s">
        <v>376</v>
      </c>
      <c r="G174" s="184" t="s">
        <v>224</v>
      </c>
      <c r="H174" s="185">
        <v>3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5.3800000000000002E-3</v>
      </c>
      <c r="R174" s="190">
        <f>Q174*H174</f>
        <v>1.6140000000000002E-2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377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378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2" customFormat="1" ht="24.2" customHeight="1">
      <c r="A176" s="37"/>
      <c r="B176" s="38"/>
      <c r="C176" s="222" t="s">
        <v>379</v>
      </c>
      <c r="D176" s="222" t="s">
        <v>380</v>
      </c>
      <c r="E176" s="223" t="s">
        <v>381</v>
      </c>
      <c r="F176" s="224" t="s">
        <v>382</v>
      </c>
      <c r="G176" s="225" t="s">
        <v>224</v>
      </c>
      <c r="H176" s="226">
        <v>3.3</v>
      </c>
      <c r="I176" s="227"/>
      <c r="J176" s="228">
        <f>ROUND(I176*H176,2)</f>
        <v>0</v>
      </c>
      <c r="K176" s="224" t="s">
        <v>225</v>
      </c>
      <c r="L176" s="229"/>
      <c r="M176" s="230" t="s">
        <v>19</v>
      </c>
      <c r="N176" s="231" t="s">
        <v>43</v>
      </c>
      <c r="O176" s="67"/>
      <c r="P176" s="190">
        <f>O176*H176</f>
        <v>0</v>
      </c>
      <c r="Q176" s="190">
        <v>1.6E-2</v>
      </c>
      <c r="R176" s="190">
        <f>Q176*H176</f>
        <v>5.28E-2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383</v>
      </c>
      <c r="AT176" s="192" t="s">
        <v>380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384</v>
      </c>
    </row>
    <row r="177" spans="1:65" s="13" customFormat="1" ht="11.25">
      <c r="B177" s="199"/>
      <c r="C177" s="200"/>
      <c r="D177" s="201" t="s">
        <v>230</v>
      </c>
      <c r="E177" s="200"/>
      <c r="F177" s="203" t="s">
        <v>385</v>
      </c>
      <c r="G177" s="200"/>
      <c r="H177" s="204">
        <v>3.3</v>
      </c>
      <c r="I177" s="205"/>
      <c r="J177" s="200"/>
      <c r="K177" s="200"/>
      <c r="L177" s="206"/>
      <c r="M177" s="207"/>
      <c r="N177" s="208"/>
      <c r="O177" s="208"/>
      <c r="P177" s="208"/>
      <c r="Q177" s="208"/>
      <c r="R177" s="208"/>
      <c r="S177" s="208"/>
      <c r="T177" s="209"/>
      <c r="AT177" s="210" t="s">
        <v>230</v>
      </c>
      <c r="AU177" s="210" t="s">
        <v>81</v>
      </c>
      <c r="AV177" s="13" t="s">
        <v>81</v>
      </c>
      <c r="AW177" s="13" t="s">
        <v>4</v>
      </c>
      <c r="AX177" s="13" t="s">
        <v>79</v>
      </c>
      <c r="AY177" s="210" t="s">
        <v>218</v>
      </c>
    </row>
    <row r="178" spans="1:65" s="2" customFormat="1" ht="33" customHeight="1">
      <c r="A178" s="37"/>
      <c r="B178" s="38"/>
      <c r="C178" s="181" t="s">
        <v>386</v>
      </c>
      <c r="D178" s="181" t="s">
        <v>221</v>
      </c>
      <c r="E178" s="182" t="s">
        <v>387</v>
      </c>
      <c r="F178" s="183" t="s">
        <v>388</v>
      </c>
      <c r="G178" s="184" t="s">
        <v>234</v>
      </c>
      <c r="H178" s="185">
        <v>3</v>
      </c>
      <c r="I178" s="186"/>
      <c r="J178" s="187">
        <f>ROUND(I178*H178,2)</f>
        <v>0</v>
      </c>
      <c r="K178" s="183" t="s">
        <v>225</v>
      </c>
      <c r="L178" s="42"/>
      <c r="M178" s="188" t="s">
        <v>19</v>
      </c>
      <c r="N178" s="189" t="s">
        <v>43</v>
      </c>
      <c r="O178" s="67"/>
      <c r="P178" s="190">
        <f>O178*H178</f>
        <v>0</v>
      </c>
      <c r="Q178" s="190">
        <v>2.0000000000000001E-4</v>
      </c>
      <c r="R178" s="190">
        <f>Q178*H178</f>
        <v>6.0000000000000006E-4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137</v>
      </c>
      <c r="AT178" s="192" t="s">
        <v>221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389</v>
      </c>
    </row>
    <row r="179" spans="1:65" s="2" customFormat="1" ht="11.25">
      <c r="A179" s="37"/>
      <c r="B179" s="38"/>
      <c r="C179" s="39"/>
      <c r="D179" s="194" t="s">
        <v>228</v>
      </c>
      <c r="E179" s="39"/>
      <c r="F179" s="195" t="s">
        <v>390</v>
      </c>
      <c r="G179" s="39"/>
      <c r="H179" s="39"/>
      <c r="I179" s="196"/>
      <c r="J179" s="39"/>
      <c r="K179" s="39"/>
      <c r="L179" s="42"/>
      <c r="M179" s="197"/>
      <c r="N179" s="198"/>
      <c r="O179" s="67"/>
      <c r="P179" s="67"/>
      <c r="Q179" s="67"/>
      <c r="R179" s="67"/>
      <c r="S179" s="67"/>
      <c r="T179" s="68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20" t="s">
        <v>228</v>
      </c>
      <c r="AU179" s="20" t="s">
        <v>81</v>
      </c>
    </row>
    <row r="180" spans="1:65" s="2" customFormat="1" ht="16.5" customHeight="1">
      <c r="A180" s="37"/>
      <c r="B180" s="38"/>
      <c r="C180" s="222" t="s">
        <v>383</v>
      </c>
      <c r="D180" s="222" t="s">
        <v>380</v>
      </c>
      <c r="E180" s="223" t="s">
        <v>391</v>
      </c>
      <c r="F180" s="224" t="s">
        <v>392</v>
      </c>
      <c r="G180" s="225" t="s">
        <v>234</v>
      </c>
      <c r="H180" s="226">
        <v>3.15</v>
      </c>
      <c r="I180" s="227"/>
      <c r="J180" s="228">
        <f>ROUND(I180*H180,2)</f>
        <v>0</v>
      </c>
      <c r="K180" s="224" t="s">
        <v>225</v>
      </c>
      <c r="L180" s="229"/>
      <c r="M180" s="230" t="s">
        <v>19</v>
      </c>
      <c r="N180" s="231" t="s">
        <v>43</v>
      </c>
      <c r="O180" s="67"/>
      <c r="P180" s="190">
        <f>O180*H180</f>
        <v>0</v>
      </c>
      <c r="Q180" s="190">
        <v>2.9999999999999997E-4</v>
      </c>
      <c r="R180" s="190">
        <f>Q180*H180</f>
        <v>9.4499999999999988E-4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383</v>
      </c>
      <c r="AT180" s="192" t="s">
        <v>380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393</v>
      </c>
    </row>
    <row r="181" spans="1:65" s="13" customFormat="1" ht="11.25">
      <c r="B181" s="199"/>
      <c r="C181" s="200"/>
      <c r="D181" s="201" t="s">
        <v>230</v>
      </c>
      <c r="E181" s="200"/>
      <c r="F181" s="203" t="s">
        <v>394</v>
      </c>
      <c r="G181" s="200"/>
      <c r="H181" s="204">
        <v>3.15</v>
      </c>
      <c r="I181" s="205"/>
      <c r="J181" s="200"/>
      <c r="K181" s="200"/>
      <c r="L181" s="206"/>
      <c r="M181" s="207"/>
      <c r="N181" s="208"/>
      <c r="O181" s="208"/>
      <c r="P181" s="208"/>
      <c r="Q181" s="208"/>
      <c r="R181" s="208"/>
      <c r="S181" s="208"/>
      <c r="T181" s="209"/>
      <c r="AT181" s="210" t="s">
        <v>230</v>
      </c>
      <c r="AU181" s="210" t="s">
        <v>81</v>
      </c>
      <c r="AV181" s="13" t="s">
        <v>81</v>
      </c>
      <c r="AW181" s="13" t="s">
        <v>4</v>
      </c>
      <c r="AX181" s="13" t="s">
        <v>79</v>
      </c>
      <c r="AY181" s="210" t="s">
        <v>218</v>
      </c>
    </row>
    <row r="182" spans="1:65" s="2" customFormat="1" ht="55.5" customHeight="1">
      <c r="A182" s="37"/>
      <c r="B182" s="38"/>
      <c r="C182" s="181" t="s">
        <v>395</v>
      </c>
      <c r="D182" s="181" t="s">
        <v>221</v>
      </c>
      <c r="E182" s="182" t="s">
        <v>396</v>
      </c>
      <c r="F182" s="183" t="s">
        <v>397</v>
      </c>
      <c r="G182" s="184" t="s">
        <v>282</v>
      </c>
      <c r="H182" s="185">
        <v>7.0999999999999994E-2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398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399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400</v>
      </c>
      <c r="F184" s="179" t="s">
        <v>401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SUM(P185:P188)</f>
        <v>0</v>
      </c>
      <c r="Q184" s="173"/>
      <c r="R184" s="174">
        <f>SUM(R185:R188)</f>
        <v>0.02</v>
      </c>
      <c r="S184" s="173"/>
      <c r="T184" s="175">
        <f>SUM(T185:T188)</f>
        <v>0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SUM(BK185:BK188)</f>
        <v>0</v>
      </c>
    </row>
    <row r="185" spans="1:65" s="2" customFormat="1" ht="33" customHeight="1">
      <c r="A185" s="37"/>
      <c r="B185" s="38"/>
      <c r="C185" s="181" t="s">
        <v>402</v>
      </c>
      <c r="D185" s="181" t="s">
        <v>221</v>
      </c>
      <c r="E185" s="182" t="s">
        <v>403</v>
      </c>
      <c r="F185" s="183" t="s">
        <v>404</v>
      </c>
      <c r="G185" s="184" t="s">
        <v>224</v>
      </c>
      <c r="H185" s="185">
        <v>40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2.1000000000000001E-4</v>
      </c>
      <c r="R185" s="190">
        <f>Q185*H185</f>
        <v>8.4000000000000012E-3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405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406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37.9" customHeight="1">
      <c r="A187" s="37"/>
      <c r="B187" s="38"/>
      <c r="C187" s="181" t="s">
        <v>407</v>
      </c>
      <c r="D187" s="181" t="s">
        <v>221</v>
      </c>
      <c r="E187" s="182" t="s">
        <v>408</v>
      </c>
      <c r="F187" s="183" t="s">
        <v>409</v>
      </c>
      <c r="G187" s="184" t="s">
        <v>224</v>
      </c>
      <c r="H187" s="185">
        <v>40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2.9E-4</v>
      </c>
      <c r="R187" s="190">
        <f>Q187*H187</f>
        <v>1.1599999999999999E-2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410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411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12" customFormat="1" ht="22.9" customHeight="1">
      <c r="B189" s="165"/>
      <c r="C189" s="166"/>
      <c r="D189" s="167" t="s">
        <v>71</v>
      </c>
      <c r="E189" s="179" t="s">
        <v>412</v>
      </c>
      <c r="F189" s="179" t="s">
        <v>413</v>
      </c>
      <c r="G189" s="166"/>
      <c r="H189" s="166"/>
      <c r="I189" s="169"/>
      <c r="J189" s="180">
        <f>BK189</f>
        <v>0</v>
      </c>
      <c r="K189" s="166"/>
      <c r="L189" s="171"/>
      <c r="M189" s="172"/>
      <c r="N189" s="173"/>
      <c r="O189" s="173"/>
      <c r="P189" s="174">
        <f>SUM(P190:P203)</f>
        <v>0</v>
      </c>
      <c r="Q189" s="173"/>
      <c r="R189" s="174">
        <f>SUM(R190:R203)</f>
        <v>0</v>
      </c>
      <c r="S189" s="173"/>
      <c r="T189" s="175">
        <f>SUM(T190:T203)</f>
        <v>0</v>
      </c>
      <c r="AR189" s="176" t="s">
        <v>81</v>
      </c>
      <c r="AT189" s="177" t="s">
        <v>71</v>
      </c>
      <c r="AU189" s="177" t="s">
        <v>79</v>
      </c>
      <c r="AY189" s="176" t="s">
        <v>218</v>
      </c>
      <c r="BK189" s="178">
        <f>SUM(BK190:BK203)</f>
        <v>0</v>
      </c>
    </row>
    <row r="190" spans="1:65" s="2" customFormat="1" ht="21.75" customHeight="1">
      <c r="A190" s="37"/>
      <c r="B190" s="38"/>
      <c r="C190" s="181" t="s">
        <v>414</v>
      </c>
      <c r="D190" s="181" t="s">
        <v>221</v>
      </c>
      <c r="E190" s="182" t="s">
        <v>415</v>
      </c>
      <c r="F190" s="183" t="s">
        <v>416</v>
      </c>
      <c r="G190" s="184" t="s">
        <v>249</v>
      </c>
      <c r="H190" s="185">
        <v>98</v>
      </c>
      <c r="I190" s="186"/>
      <c r="J190" s="187">
        <f>ROUND(I190*H190,2)</f>
        <v>0</v>
      </c>
      <c r="K190" s="183" t="s">
        <v>19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417</v>
      </c>
    </row>
    <row r="191" spans="1:65" s="13" customFormat="1" ht="11.25">
      <c r="B191" s="199"/>
      <c r="C191" s="200"/>
      <c r="D191" s="201" t="s">
        <v>230</v>
      </c>
      <c r="E191" s="202" t="s">
        <v>19</v>
      </c>
      <c r="F191" s="203" t="s">
        <v>418</v>
      </c>
      <c r="G191" s="200"/>
      <c r="H191" s="204">
        <v>12</v>
      </c>
      <c r="I191" s="205"/>
      <c r="J191" s="200"/>
      <c r="K191" s="200"/>
      <c r="L191" s="206"/>
      <c r="M191" s="207"/>
      <c r="N191" s="208"/>
      <c r="O191" s="208"/>
      <c r="P191" s="208"/>
      <c r="Q191" s="208"/>
      <c r="R191" s="208"/>
      <c r="S191" s="208"/>
      <c r="T191" s="209"/>
      <c r="AT191" s="210" t="s">
        <v>230</v>
      </c>
      <c r="AU191" s="210" t="s">
        <v>81</v>
      </c>
      <c r="AV191" s="13" t="s">
        <v>81</v>
      </c>
      <c r="AW191" s="13" t="s">
        <v>33</v>
      </c>
      <c r="AX191" s="13" t="s">
        <v>72</v>
      </c>
      <c r="AY191" s="210" t="s">
        <v>218</v>
      </c>
    </row>
    <row r="192" spans="1:65" s="13" customFormat="1" ht="11.25">
      <c r="B192" s="199"/>
      <c r="C192" s="200"/>
      <c r="D192" s="201" t="s">
        <v>230</v>
      </c>
      <c r="E192" s="202" t="s">
        <v>19</v>
      </c>
      <c r="F192" s="203" t="s">
        <v>419</v>
      </c>
      <c r="G192" s="200"/>
      <c r="H192" s="204">
        <v>22</v>
      </c>
      <c r="I192" s="205"/>
      <c r="J192" s="200"/>
      <c r="K192" s="200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230</v>
      </c>
      <c r="AU192" s="210" t="s">
        <v>81</v>
      </c>
      <c r="AV192" s="13" t="s">
        <v>81</v>
      </c>
      <c r="AW192" s="13" t="s">
        <v>33</v>
      </c>
      <c r="AX192" s="13" t="s">
        <v>72</v>
      </c>
      <c r="AY192" s="210" t="s">
        <v>218</v>
      </c>
    </row>
    <row r="193" spans="1:51" s="13" customFormat="1" ht="11.25">
      <c r="B193" s="199"/>
      <c r="C193" s="200"/>
      <c r="D193" s="201" t="s">
        <v>230</v>
      </c>
      <c r="E193" s="202" t="s">
        <v>19</v>
      </c>
      <c r="F193" s="203" t="s">
        <v>420</v>
      </c>
      <c r="G193" s="200"/>
      <c r="H193" s="204">
        <v>21</v>
      </c>
      <c r="I193" s="205"/>
      <c r="J193" s="200"/>
      <c r="K193" s="200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230</v>
      </c>
      <c r="AU193" s="210" t="s">
        <v>81</v>
      </c>
      <c r="AV193" s="13" t="s">
        <v>81</v>
      </c>
      <c r="AW193" s="13" t="s">
        <v>33</v>
      </c>
      <c r="AX193" s="13" t="s">
        <v>72</v>
      </c>
      <c r="AY193" s="210" t="s">
        <v>218</v>
      </c>
    </row>
    <row r="194" spans="1:51" s="13" customFormat="1" ht="11.25">
      <c r="B194" s="199"/>
      <c r="C194" s="200"/>
      <c r="D194" s="201" t="s">
        <v>230</v>
      </c>
      <c r="E194" s="202" t="s">
        <v>19</v>
      </c>
      <c r="F194" s="203" t="s">
        <v>421</v>
      </c>
      <c r="G194" s="200"/>
      <c r="H194" s="204">
        <v>12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230</v>
      </c>
      <c r="AU194" s="210" t="s">
        <v>81</v>
      </c>
      <c r="AV194" s="13" t="s">
        <v>81</v>
      </c>
      <c r="AW194" s="13" t="s">
        <v>33</v>
      </c>
      <c r="AX194" s="13" t="s">
        <v>72</v>
      </c>
      <c r="AY194" s="210" t="s">
        <v>218</v>
      </c>
    </row>
    <row r="195" spans="1:51" s="13" customFormat="1" ht="11.25">
      <c r="B195" s="199"/>
      <c r="C195" s="200"/>
      <c r="D195" s="201" t="s">
        <v>230</v>
      </c>
      <c r="E195" s="202" t="s">
        <v>19</v>
      </c>
      <c r="F195" s="203" t="s">
        <v>422</v>
      </c>
      <c r="G195" s="200"/>
      <c r="H195" s="204">
        <v>11</v>
      </c>
      <c r="I195" s="205"/>
      <c r="J195" s="200"/>
      <c r="K195" s="200"/>
      <c r="L195" s="206"/>
      <c r="M195" s="207"/>
      <c r="N195" s="208"/>
      <c r="O195" s="208"/>
      <c r="P195" s="208"/>
      <c r="Q195" s="208"/>
      <c r="R195" s="208"/>
      <c r="S195" s="208"/>
      <c r="T195" s="209"/>
      <c r="AT195" s="210" t="s">
        <v>230</v>
      </c>
      <c r="AU195" s="210" t="s">
        <v>81</v>
      </c>
      <c r="AV195" s="13" t="s">
        <v>81</v>
      </c>
      <c r="AW195" s="13" t="s">
        <v>33</v>
      </c>
      <c r="AX195" s="13" t="s">
        <v>72</v>
      </c>
      <c r="AY195" s="210" t="s">
        <v>218</v>
      </c>
    </row>
    <row r="196" spans="1:51" s="13" customFormat="1" ht="11.25">
      <c r="B196" s="199"/>
      <c r="C196" s="200"/>
      <c r="D196" s="201" t="s">
        <v>230</v>
      </c>
      <c r="E196" s="202" t="s">
        <v>19</v>
      </c>
      <c r="F196" s="203" t="s">
        <v>423</v>
      </c>
      <c r="G196" s="200"/>
      <c r="H196" s="204">
        <v>11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230</v>
      </c>
      <c r="AU196" s="210" t="s">
        <v>81</v>
      </c>
      <c r="AV196" s="13" t="s">
        <v>81</v>
      </c>
      <c r="AW196" s="13" t="s">
        <v>33</v>
      </c>
      <c r="AX196" s="13" t="s">
        <v>72</v>
      </c>
      <c r="AY196" s="210" t="s">
        <v>218</v>
      </c>
    </row>
    <row r="197" spans="1:51" s="13" customFormat="1" ht="11.25">
      <c r="B197" s="199"/>
      <c r="C197" s="200"/>
      <c r="D197" s="201" t="s">
        <v>230</v>
      </c>
      <c r="E197" s="202" t="s">
        <v>19</v>
      </c>
      <c r="F197" s="203" t="s">
        <v>424</v>
      </c>
      <c r="G197" s="200"/>
      <c r="H197" s="204">
        <v>8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72</v>
      </c>
      <c r="AY197" s="210" t="s">
        <v>218</v>
      </c>
    </row>
    <row r="198" spans="1:51" s="13" customFormat="1" ht="11.25">
      <c r="B198" s="199"/>
      <c r="C198" s="200"/>
      <c r="D198" s="201" t="s">
        <v>230</v>
      </c>
      <c r="E198" s="202" t="s">
        <v>19</v>
      </c>
      <c r="F198" s="203" t="s">
        <v>425</v>
      </c>
      <c r="G198" s="200"/>
      <c r="H198" s="204">
        <v>1</v>
      </c>
      <c r="I198" s="205"/>
      <c r="J198" s="200"/>
      <c r="K198" s="200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230</v>
      </c>
      <c r="AU198" s="210" t="s">
        <v>81</v>
      </c>
      <c r="AV198" s="13" t="s">
        <v>81</v>
      </c>
      <c r="AW198" s="13" t="s">
        <v>33</v>
      </c>
      <c r="AX198" s="13" t="s">
        <v>72</v>
      </c>
      <c r="AY198" s="210" t="s">
        <v>218</v>
      </c>
    </row>
    <row r="199" spans="1:51" s="13" customFormat="1" ht="11.25">
      <c r="B199" s="199"/>
      <c r="C199" s="200"/>
      <c r="D199" s="201" t="s">
        <v>230</v>
      </c>
      <c r="E199" s="202" t="s">
        <v>19</v>
      </c>
      <c r="F199" s="203" t="s">
        <v>426</v>
      </c>
      <c r="G199" s="200"/>
      <c r="H199" s="204">
        <v>0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33</v>
      </c>
      <c r="AX199" s="13" t="s">
        <v>72</v>
      </c>
      <c r="AY199" s="210" t="s">
        <v>218</v>
      </c>
    </row>
    <row r="200" spans="1:51" s="13" customFormat="1" ht="11.25">
      <c r="B200" s="199"/>
      <c r="C200" s="200"/>
      <c r="D200" s="201" t="s">
        <v>230</v>
      </c>
      <c r="E200" s="202" t="s">
        <v>19</v>
      </c>
      <c r="F200" s="203" t="s">
        <v>427</v>
      </c>
      <c r="G200" s="200"/>
      <c r="H200" s="204">
        <v>1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230</v>
      </c>
      <c r="AU200" s="210" t="s">
        <v>81</v>
      </c>
      <c r="AV200" s="13" t="s">
        <v>81</v>
      </c>
      <c r="AW200" s="13" t="s">
        <v>33</v>
      </c>
      <c r="AX200" s="13" t="s">
        <v>72</v>
      </c>
      <c r="AY200" s="210" t="s">
        <v>218</v>
      </c>
    </row>
    <row r="201" spans="1:51" s="15" customFormat="1" ht="11.25">
      <c r="B201" s="232"/>
      <c r="C201" s="233"/>
      <c r="D201" s="201" t="s">
        <v>230</v>
      </c>
      <c r="E201" s="234" t="s">
        <v>19</v>
      </c>
      <c r="F201" s="235" t="s">
        <v>428</v>
      </c>
      <c r="G201" s="233"/>
      <c r="H201" s="236">
        <v>99</v>
      </c>
      <c r="I201" s="237"/>
      <c r="J201" s="233"/>
      <c r="K201" s="233"/>
      <c r="L201" s="238"/>
      <c r="M201" s="239"/>
      <c r="N201" s="240"/>
      <c r="O201" s="240"/>
      <c r="P201" s="240"/>
      <c r="Q201" s="240"/>
      <c r="R201" s="240"/>
      <c r="S201" s="240"/>
      <c r="T201" s="241"/>
      <c r="AT201" s="242" t="s">
        <v>230</v>
      </c>
      <c r="AU201" s="242" t="s">
        <v>81</v>
      </c>
      <c r="AV201" s="15" t="s">
        <v>219</v>
      </c>
      <c r="AW201" s="15" t="s">
        <v>33</v>
      </c>
      <c r="AX201" s="15" t="s">
        <v>72</v>
      </c>
      <c r="AY201" s="242" t="s">
        <v>218</v>
      </c>
    </row>
    <row r="202" spans="1:51" s="13" customFormat="1" ht="11.25">
      <c r="B202" s="199"/>
      <c r="C202" s="200"/>
      <c r="D202" s="201" t="s">
        <v>230</v>
      </c>
      <c r="E202" s="202" t="s">
        <v>19</v>
      </c>
      <c r="F202" s="203" t="s">
        <v>429</v>
      </c>
      <c r="G202" s="200"/>
      <c r="H202" s="204">
        <v>-1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230</v>
      </c>
      <c r="AU202" s="210" t="s">
        <v>81</v>
      </c>
      <c r="AV202" s="13" t="s">
        <v>81</v>
      </c>
      <c r="AW202" s="13" t="s">
        <v>33</v>
      </c>
      <c r="AX202" s="13" t="s">
        <v>72</v>
      </c>
      <c r="AY202" s="210" t="s">
        <v>218</v>
      </c>
    </row>
    <row r="203" spans="1:51" s="14" customFormat="1" ht="11.25">
      <c r="B203" s="211"/>
      <c r="C203" s="212"/>
      <c r="D203" s="201" t="s">
        <v>230</v>
      </c>
      <c r="E203" s="213" t="s">
        <v>19</v>
      </c>
      <c r="F203" s="214" t="s">
        <v>246</v>
      </c>
      <c r="G203" s="212"/>
      <c r="H203" s="215">
        <v>98</v>
      </c>
      <c r="I203" s="216"/>
      <c r="J203" s="212"/>
      <c r="K203" s="212"/>
      <c r="L203" s="217"/>
      <c r="M203" s="243"/>
      <c r="N203" s="244"/>
      <c r="O203" s="244"/>
      <c r="P203" s="244"/>
      <c r="Q203" s="244"/>
      <c r="R203" s="244"/>
      <c r="S203" s="244"/>
      <c r="T203" s="245"/>
      <c r="AT203" s="221" t="s">
        <v>230</v>
      </c>
      <c r="AU203" s="221" t="s">
        <v>81</v>
      </c>
      <c r="AV203" s="14" t="s">
        <v>226</v>
      </c>
      <c r="AW203" s="14" t="s">
        <v>33</v>
      </c>
      <c r="AX203" s="14" t="s">
        <v>79</v>
      </c>
      <c r="AY203" s="221" t="s">
        <v>218</v>
      </c>
    </row>
    <row r="204" spans="1:51" s="2" customFormat="1" ht="6.95" customHeight="1">
      <c r="A204" s="37"/>
      <c r="B204" s="50"/>
      <c r="C204" s="51"/>
      <c r="D204" s="51"/>
      <c r="E204" s="51"/>
      <c r="F204" s="51"/>
      <c r="G204" s="51"/>
      <c r="H204" s="51"/>
      <c r="I204" s="51"/>
      <c r="J204" s="51"/>
      <c r="K204" s="51"/>
      <c r="L204" s="42"/>
      <c r="M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</row>
  </sheetData>
  <sheetProtection algorithmName="SHA-512" hashValue="BNcZuuhv3TzGGIuALt2idelU/KqfgDMbptUrBFbkPbfbzvqzycIxog12g/rDumNI8ZEsWhLKT21iI4AFa4OaZA==" saltValue="U6x3d81geE8ofWldrSDZ/In39xdQTxD49mkbyHer+K1w81Uy3T3GyYdMyHPp2xqarNb4fjONCPYgW4tWLp7jxg==" spinCount="100000" sheet="1" objects="1" scenarios="1" formatColumns="0" formatRows="0" autoFilter="0"/>
  <autoFilter ref="C97:K203"/>
  <mergeCells count="12">
    <mergeCell ref="E90:H90"/>
    <mergeCell ref="L2:V2"/>
    <mergeCell ref="E50:H50"/>
    <mergeCell ref="E52:H52"/>
    <mergeCell ref="E54:H54"/>
    <mergeCell ref="E86:H86"/>
    <mergeCell ref="E88:H88"/>
    <mergeCell ref="E7:H7"/>
    <mergeCell ref="E9:H9"/>
    <mergeCell ref="E11:H11"/>
    <mergeCell ref="E20:H20"/>
    <mergeCell ref="E29:H29"/>
  </mergeCells>
  <hyperlinks>
    <hyperlink ref="F102" r:id="rId1"/>
    <hyperlink ref="F105" r:id="rId2"/>
    <hyperlink ref="F109" r:id="rId3"/>
    <hyperlink ref="F114" r:id="rId4"/>
    <hyperlink ref="F116" r:id="rId5"/>
    <hyperlink ref="F119" r:id="rId6"/>
    <hyperlink ref="F122" r:id="rId7"/>
    <hyperlink ref="F127" r:id="rId8"/>
    <hyperlink ref="F131" r:id="rId9"/>
    <hyperlink ref="F133" r:id="rId10"/>
    <hyperlink ref="F135" r:id="rId11"/>
    <hyperlink ref="F138" r:id="rId12"/>
    <hyperlink ref="F141" r:id="rId13"/>
    <hyperlink ref="F145" r:id="rId14"/>
    <hyperlink ref="F147" r:id="rId15"/>
    <hyperlink ref="F149" r:id="rId16"/>
    <hyperlink ref="F153" r:id="rId17"/>
    <hyperlink ref="F155" r:id="rId18"/>
    <hyperlink ref="F157" r:id="rId19"/>
    <hyperlink ref="F159" r:id="rId20"/>
    <hyperlink ref="F162" r:id="rId21"/>
    <hyperlink ref="F164" r:id="rId22"/>
    <hyperlink ref="F166" r:id="rId23"/>
    <hyperlink ref="F168" r:id="rId24"/>
    <hyperlink ref="F170" r:id="rId25"/>
    <hyperlink ref="F173" r:id="rId26"/>
    <hyperlink ref="F175" r:id="rId27"/>
    <hyperlink ref="F179" r:id="rId28"/>
    <hyperlink ref="F183" r:id="rId29"/>
    <hyperlink ref="F186" r:id="rId30"/>
    <hyperlink ref="F188" r:id="rId31"/>
  </hyperlinks>
  <pageMargins left="0.39374999999999999" right="0.39374999999999999" top="0.39374999999999999" bottom="0.39374999999999999" header="0" footer="0"/>
  <pageSetup paperSize="9" scale="76" fitToHeight="100" orientation="portrait" blackAndWhite="1" r:id="rId32"/>
  <headerFooter>
    <oddFooter>&amp;CStrana &amp;P z &amp;N</oddFooter>
  </headerFooter>
  <drawing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142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1672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ROUND((SUM(BE100:BE220)),  2)</f>
        <v>0</v>
      </c>
      <c r="G35" s="37"/>
      <c r="H35" s="37"/>
      <c r="I35" s="127">
        <v>0.21</v>
      </c>
      <c r="J35" s="126">
        <f>ROUND(((SUM(BE100:BE220))*I35),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ROUND((SUM(BF100:BF220)),  2)</f>
        <v>0</v>
      </c>
      <c r="G36" s="37"/>
      <c r="H36" s="37"/>
      <c r="I36" s="127">
        <v>0.12</v>
      </c>
      <c r="J36" s="126">
        <f>ROUND(((SUM(BF100:BF220))*I36),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ROUND((SUM(BG100:BG220)),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ROUND((SUM(BH100:BH220)),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ROUND((SUM(BI100:BI220)),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17 - 2.NP 216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J135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J145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J148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J149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J155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J159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J166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J172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J175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J195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J211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17 - 2.NP 216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P101+P148</f>
        <v>0</v>
      </c>
      <c r="Q100" s="75"/>
      <c r="R100" s="162">
        <f>R101+R148</f>
        <v>1.52778832</v>
      </c>
      <c r="S100" s="75"/>
      <c r="T100" s="163">
        <f>T101+T148</f>
        <v>2.0571497000000001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BK101+BK148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P102+P109+P117+P135+P145</f>
        <v>0</v>
      </c>
      <c r="Q101" s="173"/>
      <c r="R101" s="174">
        <f>R102+R109+R117+R135+R145</f>
        <v>0.87956050000000008</v>
      </c>
      <c r="S101" s="173"/>
      <c r="T101" s="175">
        <f>T102+T109+T117+T135+T145</f>
        <v>1.7250320000000001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BK102+BK109+BK117+BK135+BK145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1673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1674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0.64348050000000001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1.2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6.7199999999999996E-2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1675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964</v>
      </c>
      <c r="G112" s="200"/>
      <c r="H112" s="204">
        <v>1.2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19.224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0.40370400000000001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1676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7.4999999999999997E-2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0.17257649999999999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1677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SUM(P118:P134)</f>
        <v>0</v>
      </c>
      <c r="Q117" s="173"/>
      <c r="R117" s="174">
        <f>SUM(R118:R134)</f>
        <v>2.4000000000000003E-4</v>
      </c>
      <c r="S117" s="173"/>
      <c r="T117" s="175">
        <f>SUM(T118:T134)</f>
        <v>1.7250320000000001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SUM(BK118:BK134)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6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2.4000000000000003E-4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1678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1679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7.4999999999999997E-2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0.16500000000000001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1680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970</v>
      </c>
      <c r="G125" s="200"/>
      <c r="H125" s="204">
        <v>7.4999999999999997E-2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4.8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0.2208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1681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1682</v>
      </c>
      <c r="G128" s="200"/>
      <c r="H128" s="204">
        <v>4.8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79</v>
      </c>
      <c r="AY128" s="210" t="s">
        <v>218</v>
      </c>
    </row>
    <row r="129" spans="1:65" s="2" customFormat="1" ht="37.9" customHeight="1">
      <c r="A129" s="37"/>
      <c r="B129" s="38"/>
      <c r="C129" s="181" t="s">
        <v>120</v>
      </c>
      <c r="D129" s="181" t="s">
        <v>221</v>
      </c>
      <c r="E129" s="182" t="s">
        <v>271</v>
      </c>
      <c r="F129" s="183" t="s">
        <v>272</v>
      </c>
      <c r="G129" s="184" t="s">
        <v>224</v>
      </c>
      <c r="H129" s="185">
        <v>14.423999999999999</v>
      </c>
      <c r="I129" s="186"/>
      <c r="J129" s="187">
        <f>ROUND(I129*H129,2)</f>
        <v>0</v>
      </c>
      <c r="K129" s="183" t="s">
        <v>225</v>
      </c>
      <c r="L129" s="42"/>
      <c r="M129" s="188" t="s">
        <v>19</v>
      </c>
      <c r="N129" s="189" t="s">
        <v>43</v>
      </c>
      <c r="O129" s="67"/>
      <c r="P129" s="190">
        <f>O129*H129</f>
        <v>0</v>
      </c>
      <c r="Q129" s="190">
        <v>0</v>
      </c>
      <c r="R129" s="190">
        <f>Q129*H129</f>
        <v>0</v>
      </c>
      <c r="S129" s="190">
        <v>6.8000000000000005E-2</v>
      </c>
      <c r="T129" s="191">
        <f>S129*H129</f>
        <v>0.98083200000000004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226</v>
      </c>
      <c r="AT129" s="192" t="s">
        <v>221</v>
      </c>
      <c r="AU129" s="192" t="s">
        <v>81</v>
      </c>
      <c r="AY129" s="20" t="s">
        <v>218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20" t="s">
        <v>79</v>
      </c>
      <c r="BK129" s="193">
        <f>ROUND(I129*H129,2)</f>
        <v>0</v>
      </c>
      <c r="BL129" s="20" t="s">
        <v>226</v>
      </c>
      <c r="BM129" s="192" t="s">
        <v>1683</v>
      </c>
    </row>
    <row r="130" spans="1:65" s="2" customFormat="1" ht="11.25">
      <c r="A130" s="37"/>
      <c r="B130" s="38"/>
      <c r="C130" s="39"/>
      <c r="D130" s="194" t="s">
        <v>228</v>
      </c>
      <c r="E130" s="39"/>
      <c r="F130" s="195" t="s">
        <v>274</v>
      </c>
      <c r="G130" s="39"/>
      <c r="H130" s="39"/>
      <c r="I130" s="196"/>
      <c r="J130" s="39"/>
      <c r="K130" s="39"/>
      <c r="L130" s="42"/>
      <c r="M130" s="197"/>
      <c r="N130" s="198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20" t="s">
        <v>228</v>
      </c>
      <c r="AU130" s="20" t="s">
        <v>81</v>
      </c>
    </row>
    <row r="131" spans="1:65" s="13" customFormat="1" ht="11.25">
      <c r="B131" s="199"/>
      <c r="C131" s="200"/>
      <c r="D131" s="201" t="s">
        <v>230</v>
      </c>
      <c r="E131" s="202" t="s">
        <v>19</v>
      </c>
      <c r="F131" s="203" t="s">
        <v>1684</v>
      </c>
      <c r="G131" s="200"/>
      <c r="H131" s="204">
        <v>16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65" s="13" customFormat="1" ht="11.25">
      <c r="B132" s="199"/>
      <c r="C132" s="200"/>
      <c r="D132" s="201" t="s">
        <v>230</v>
      </c>
      <c r="E132" s="202" t="s">
        <v>19</v>
      </c>
      <c r="F132" s="203" t="s">
        <v>1685</v>
      </c>
      <c r="G132" s="200"/>
      <c r="H132" s="204">
        <v>-1.5760000000000001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1:65" s="14" customFormat="1" ht="11.25">
      <c r="B133" s="211"/>
      <c r="C133" s="212"/>
      <c r="D133" s="201" t="s">
        <v>230</v>
      </c>
      <c r="E133" s="213" t="s">
        <v>19</v>
      </c>
      <c r="F133" s="214" t="s">
        <v>246</v>
      </c>
      <c r="G133" s="212"/>
      <c r="H133" s="215">
        <v>14.423999999999999</v>
      </c>
      <c r="I133" s="216"/>
      <c r="J133" s="212"/>
      <c r="K133" s="212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230</v>
      </c>
      <c r="AU133" s="221" t="s">
        <v>81</v>
      </c>
      <c r="AV133" s="14" t="s">
        <v>226</v>
      </c>
      <c r="AW133" s="14" t="s">
        <v>33</v>
      </c>
      <c r="AX133" s="14" t="s">
        <v>79</v>
      </c>
      <c r="AY133" s="221" t="s">
        <v>218</v>
      </c>
    </row>
    <row r="134" spans="1:65" s="2" customFormat="1" ht="24.2" customHeight="1">
      <c r="A134" s="37"/>
      <c r="B134" s="38"/>
      <c r="C134" s="181" t="s">
        <v>123</v>
      </c>
      <c r="D134" s="181" t="s">
        <v>221</v>
      </c>
      <c r="E134" s="182" t="s">
        <v>275</v>
      </c>
      <c r="F134" s="183" t="s">
        <v>276</v>
      </c>
      <c r="G134" s="184" t="s">
        <v>249</v>
      </c>
      <c r="H134" s="185">
        <v>1</v>
      </c>
      <c r="I134" s="186"/>
      <c r="J134" s="187">
        <f>ROUND(I134*H134,2)</f>
        <v>0</v>
      </c>
      <c r="K134" s="183" t="s">
        <v>19</v>
      </c>
      <c r="L134" s="42"/>
      <c r="M134" s="188" t="s">
        <v>19</v>
      </c>
      <c r="N134" s="189" t="s">
        <v>43</v>
      </c>
      <c r="O134" s="67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226</v>
      </c>
      <c r="AT134" s="192" t="s">
        <v>221</v>
      </c>
      <c r="AU134" s="192" t="s">
        <v>81</v>
      </c>
      <c r="AY134" s="20" t="s">
        <v>218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0" t="s">
        <v>79</v>
      </c>
      <c r="BK134" s="193">
        <f>ROUND(I134*H134,2)</f>
        <v>0</v>
      </c>
      <c r="BL134" s="20" t="s">
        <v>226</v>
      </c>
      <c r="BM134" s="192" t="s">
        <v>1686</v>
      </c>
    </row>
    <row r="135" spans="1:65" s="12" customFormat="1" ht="22.9" customHeight="1">
      <c r="B135" s="165"/>
      <c r="C135" s="166"/>
      <c r="D135" s="167" t="s">
        <v>71</v>
      </c>
      <c r="E135" s="179" t="s">
        <v>278</v>
      </c>
      <c r="F135" s="179" t="s">
        <v>279</v>
      </c>
      <c r="G135" s="166"/>
      <c r="H135" s="166"/>
      <c r="I135" s="169"/>
      <c r="J135" s="180">
        <f>BK135</f>
        <v>0</v>
      </c>
      <c r="K135" s="166"/>
      <c r="L135" s="171"/>
      <c r="M135" s="172"/>
      <c r="N135" s="173"/>
      <c r="O135" s="173"/>
      <c r="P135" s="174">
        <f>SUM(P136:P144)</f>
        <v>0</v>
      </c>
      <c r="Q135" s="173"/>
      <c r="R135" s="174">
        <f>SUM(R136:R144)</f>
        <v>0</v>
      </c>
      <c r="S135" s="173"/>
      <c r="T135" s="175">
        <f>SUM(T136:T144)</f>
        <v>0</v>
      </c>
      <c r="AR135" s="176" t="s">
        <v>79</v>
      </c>
      <c r="AT135" s="177" t="s">
        <v>71</v>
      </c>
      <c r="AU135" s="177" t="s">
        <v>79</v>
      </c>
      <c r="AY135" s="176" t="s">
        <v>218</v>
      </c>
      <c r="BK135" s="178">
        <f>SUM(BK136:BK144)</f>
        <v>0</v>
      </c>
    </row>
    <row r="136" spans="1:65" s="2" customFormat="1" ht="44.25" customHeight="1">
      <c r="A136" s="37"/>
      <c r="B136" s="38"/>
      <c r="C136" s="181" t="s">
        <v>8</v>
      </c>
      <c r="D136" s="181" t="s">
        <v>221</v>
      </c>
      <c r="E136" s="182" t="s">
        <v>537</v>
      </c>
      <c r="F136" s="183" t="s">
        <v>538</v>
      </c>
      <c r="G136" s="184" t="s">
        <v>282</v>
      </c>
      <c r="H136" s="185">
        <v>2.0569999999999999</v>
      </c>
      <c r="I136" s="186"/>
      <c r="J136" s="187">
        <f>ROUND(I136*H136,2)</f>
        <v>0</v>
      </c>
      <c r="K136" s="183" t="s">
        <v>225</v>
      </c>
      <c r="L136" s="42"/>
      <c r="M136" s="188" t="s">
        <v>19</v>
      </c>
      <c r="N136" s="189" t="s">
        <v>43</v>
      </c>
      <c r="O136" s="67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226</v>
      </c>
      <c r="AT136" s="192" t="s">
        <v>221</v>
      </c>
      <c r="AU136" s="192" t="s">
        <v>81</v>
      </c>
      <c r="AY136" s="20" t="s">
        <v>218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20" t="s">
        <v>79</v>
      </c>
      <c r="BK136" s="193">
        <f>ROUND(I136*H136,2)</f>
        <v>0</v>
      </c>
      <c r="BL136" s="20" t="s">
        <v>226</v>
      </c>
      <c r="BM136" s="192" t="s">
        <v>1687</v>
      </c>
    </row>
    <row r="137" spans="1:65" s="2" customFormat="1" ht="11.25">
      <c r="A137" s="37"/>
      <c r="B137" s="38"/>
      <c r="C137" s="39"/>
      <c r="D137" s="194" t="s">
        <v>228</v>
      </c>
      <c r="E137" s="39"/>
      <c r="F137" s="195" t="s">
        <v>540</v>
      </c>
      <c r="G137" s="39"/>
      <c r="H137" s="39"/>
      <c r="I137" s="196"/>
      <c r="J137" s="39"/>
      <c r="K137" s="39"/>
      <c r="L137" s="42"/>
      <c r="M137" s="197"/>
      <c r="N137" s="198"/>
      <c r="O137" s="67"/>
      <c r="P137" s="67"/>
      <c r="Q137" s="67"/>
      <c r="R137" s="67"/>
      <c r="S137" s="67"/>
      <c r="T137" s="68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20" t="s">
        <v>228</v>
      </c>
      <c r="AU137" s="20" t="s">
        <v>81</v>
      </c>
    </row>
    <row r="138" spans="1:65" s="2" customFormat="1" ht="33" customHeight="1">
      <c r="A138" s="37"/>
      <c r="B138" s="38"/>
      <c r="C138" s="181" t="s">
        <v>128</v>
      </c>
      <c r="D138" s="181" t="s">
        <v>221</v>
      </c>
      <c r="E138" s="182" t="s">
        <v>285</v>
      </c>
      <c r="F138" s="183" t="s">
        <v>286</v>
      </c>
      <c r="G138" s="184" t="s">
        <v>282</v>
      </c>
      <c r="H138" s="185">
        <v>2.0569999999999999</v>
      </c>
      <c r="I138" s="186"/>
      <c r="J138" s="187">
        <f>ROUND(I138*H138,2)</f>
        <v>0</v>
      </c>
      <c r="K138" s="183" t="s">
        <v>225</v>
      </c>
      <c r="L138" s="42"/>
      <c r="M138" s="188" t="s">
        <v>19</v>
      </c>
      <c r="N138" s="189" t="s">
        <v>43</v>
      </c>
      <c r="O138" s="67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226</v>
      </c>
      <c r="AT138" s="192" t="s">
        <v>221</v>
      </c>
      <c r="AU138" s="192" t="s">
        <v>81</v>
      </c>
      <c r="AY138" s="20" t="s">
        <v>218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0" t="s">
        <v>79</v>
      </c>
      <c r="BK138" s="193">
        <f>ROUND(I138*H138,2)</f>
        <v>0</v>
      </c>
      <c r="BL138" s="20" t="s">
        <v>226</v>
      </c>
      <c r="BM138" s="192" t="s">
        <v>1688</v>
      </c>
    </row>
    <row r="139" spans="1:65" s="2" customFormat="1" ht="11.25">
      <c r="A139" s="37"/>
      <c r="B139" s="38"/>
      <c r="C139" s="39"/>
      <c r="D139" s="194" t="s">
        <v>228</v>
      </c>
      <c r="E139" s="39"/>
      <c r="F139" s="195" t="s">
        <v>288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228</v>
      </c>
      <c r="AU139" s="20" t="s">
        <v>81</v>
      </c>
    </row>
    <row r="140" spans="1:65" s="2" customFormat="1" ht="44.25" customHeight="1">
      <c r="A140" s="37"/>
      <c r="B140" s="38"/>
      <c r="C140" s="181" t="s">
        <v>131</v>
      </c>
      <c r="D140" s="181" t="s">
        <v>221</v>
      </c>
      <c r="E140" s="182" t="s">
        <v>289</v>
      </c>
      <c r="F140" s="183" t="s">
        <v>290</v>
      </c>
      <c r="G140" s="184" t="s">
        <v>282</v>
      </c>
      <c r="H140" s="185">
        <v>39.082999999999998</v>
      </c>
      <c r="I140" s="186"/>
      <c r="J140" s="187">
        <f>ROUND(I140*H140,2)</f>
        <v>0</v>
      </c>
      <c r="K140" s="183" t="s">
        <v>225</v>
      </c>
      <c r="L140" s="42"/>
      <c r="M140" s="188" t="s">
        <v>19</v>
      </c>
      <c r="N140" s="189" t="s">
        <v>43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226</v>
      </c>
      <c r="AT140" s="192" t="s">
        <v>221</v>
      </c>
      <c r="AU140" s="192" t="s">
        <v>81</v>
      </c>
      <c r="AY140" s="20" t="s">
        <v>218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79</v>
      </c>
      <c r="BK140" s="193">
        <f>ROUND(I140*H140,2)</f>
        <v>0</v>
      </c>
      <c r="BL140" s="20" t="s">
        <v>226</v>
      </c>
      <c r="BM140" s="192" t="s">
        <v>1689</v>
      </c>
    </row>
    <row r="141" spans="1:65" s="2" customFormat="1" ht="11.25">
      <c r="A141" s="37"/>
      <c r="B141" s="38"/>
      <c r="C141" s="39"/>
      <c r="D141" s="194" t="s">
        <v>228</v>
      </c>
      <c r="E141" s="39"/>
      <c r="F141" s="195" t="s">
        <v>292</v>
      </c>
      <c r="G141" s="39"/>
      <c r="H141" s="39"/>
      <c r="I141" s="196"/>
      <c r="J141" s="39"/>
      <c r="K141" s="39"/>
      <c r="L141" s="42"/>
      <c r="M141" s="197"/>
      <c r="N141" s="198"/>
      <c r="O141" s="67"/>
      <c r="P141" s="67"/>
      <c r="Q141" s="67"/>
      <c r="R141" s="67"/>
      <c r="S141" s="67"/>
      <c r="T141" s="68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20" t="s">
        <v>228</v>
      </c>
      <c r="AU141" s="20" t="s">
        <v>81</v>
      </c>
    </row>
    <row r="142" spans="1:65" s="13" customFormat="1" ht="11.25">
      <c r="B142" s="199"/>
      <c r="C142" s="200"/>
      <c r="D142" s="201" t="s">
        <v>230</v>
      </c>
      <c r="E142" s="202" t="s">
        <v>19</v>
      </c>
      <c r="F142" s="203" t="s">
        <v>1690</v>
      </c>
      <c r="G142" s="200"/>
      <c r="H142" s="204">
        <v>39.082999999999998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230</v>
      </c>
      <c r="AU142" s="210" t="s">
        <v>81</v>
      </c>
      <c r="AV142" s="13" t="s">
        <v>81</v>
      </c>
      <c r="AW142" s="13" t="s">
        <v>33</v>
      </c>
      <c r="AX142" s="13" t="s">
        <v>79</v>
      </c>
      <c r="AY142" s="210" t="s">
        <v>218</v>
      </c>
    </row>
    <row r="143" spans="1:65" s="2" customFormat="1" ht="44.25" customHeight="1">
      <c r="A143" s="37"/>
      <c r="B143" s="38"/>
      <c r="C143" s="181" t="s">
        <v>134</v>
      </c>
      <c r="D143" s="181" t="s">
        <v>221</v>
      </c>
      <c r="E143" s="182" t="s">
        <v>294</v>
      </c>
      <c r="F143" s="183" t="s">
        <v>295</v>
      </c>
      <c r="G143" s="184" t="s">
        <v>282</v>
      </c>
      <c r="H143" s="185">
        <v>2.0569999999999999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1691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297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2" customFormat="1" ht="22.9" customHeight="1">
      <c r="B145" s="165"/>
      <c r="C145" s="166"/>
      <c r="D145" s="167" t="s">
        <v>71</v>
      </c>
      <c r="E145" s="179" t="s">
        <v>298</v>
      </c>
      <c r="F145" s="179" t="s">
        <v>299</v>
      </c>
      <c r="G145" s="166"/>
      <c r="H145" s="166"/>
      <c r="I145" s="169"/>
      <c r="J145" s="180">
        <f>BK145</f>
        <v>0</v>
      </c>
      <c r="K145" s="166"/>
      <c r="L145" s="171"/>
      <c r="M145" s="172"/>
      <c r="N145" s="173"/>
      <c r="O145" s="173"/>
      <c r="P145" s="174">
        <f>SUM(P146:P147)</f>
        <v>0</v>
      </c>
      <c r="Q145" s="173"/>
      <c r="R145" s="174">
        <f>SUM(R146:R147)</f>
        <v>0</v>
      </c>
      <c r="S145" s="173"/>
      <c r="T145" s="175">
        <f>SUM(T146:T147)</f>
        <v>0</v>
      </c>
      <c r="AR145" s="176" t="s">
        <v>79</v>
      </c>
      <c r="AT145" s="177" t="s">
        <v>71</v>
      </c>
      <c r="AU145" s="177" t="s">
        <v>79</v>
      </c>
      <c r="AY145" s="176" t="s">
        <v>218</v>
      </c>
      <c r="BK145" s="178">
        <f>SUM(BK146:BK147)</f>
        <v>0</v>
      </c>
    </row>
    <row r="146" spans="1:65" s="2" customFormat="1" ht="66.75" customHeight="1">
      <c r="A146" s="37"/>
      <c r="B146" s="38"/>
      <c r="C146" s="181" t="s">
        <v>137</v>
      </c>
      <c r="D146" s="181" t="s">
        <v>221</v>
      </c>
      <c r="E146" s="182" t="s">
        <v>300</v>
      </c>
      <c r="F146" s="183" t="s">
        <v>301</v>
      </c>
      <c r="G146" s="184" t="s">
        <v>282</v>
      </c>
      <c r="H146" s="185">
        <v>0.88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1692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303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5.9" customHeight="1">
      <c r="B148" s="165"/>
      <c r="C148" s="166"/>
      <c r="D148" s="167" t="s">
        <v>71</v>
      </c>
      <c r="E148" s="168" t="s">
        <v>304</v>
      </c>
      <c r="F148" s="168" t="s">
        <v>305</v>
      </c>
      <c r="G148" s="166"/>
      <c r="H148" s="166"/>
      <c r="I148" s="169"/>
      <c r="J148" s="170">
        <f>BK148</f>
        <v>0</v>
      </c>
      <c r="K148" s="166"/>
      <c r="L148" s="171"/>
      <c r="M148" s="172"/>
      <c r="N148" s="173"/>
      <c r="O148" s="173"/>
      <c r="P148" s="174">
        <f>P149+P155+P159+P166+P172+P175+P195+P211</f>
        <v>0</v>
      </c>
      <c r="Q148" s="173"/>
      <c r="R148" s="174">
        <f>R149+R155+R159+R166+R172+R175+R195+R211</f>
        <v>0.6482278199999999</v>
      </c>
      <c r="S148" s="173"/>
      <c r="T148" s="175">
        <f>T149+T155+T159+T166+T172+T175+T195+T211</f>
        <v>0.33211769999999996</v>
      </c>
      <c r="AR148" s="176" t="s">
        <v>81</v>
      </c>
      <c r="AT148" s="177" t="s">
        <v>71</v>
      </c>
      <c r="AU148" s="177" t="s">
        <v>72</v>
      </c>
      <c r="AY148" s="176" t="s">
        <v>218</v>
      </c>
      <c r="BK148" s="178">
        <f>BK149+BK155+BK159+BK166+BK172+BK175+BK195+BK211</f>
        <v>0</v>
      </c>
    </row>
    <row r="149" spans="1:65" s="12" customFormat="1" ht="22.9" customHeight="1">
      <c r="B149" s="165"/>
      <c r="C149" s="166"/>
      <c r="D149" s="167" t="s">
        <v>71</v>
      </c>
      <c r="E149" s="179" t="s">
        <v>546</v>
      </c>
      <c r="F149" s="179" t="s">
        <v>547</v>
      </c>
      <c r="G149" s="166"/>
      <c r="H149" s="166"/>
      <c r="I149" s="169"/>
      <c r="J149" s="180">
        <f>BK149</f>
        <v>0</v>
      </c>
      <c r="K149" s="166"/>
      <c r="L149" s="171"/>
      <c r="M149" s="172"/>
      <c r="N149" s="173"/>
      <c r="O149" s="173"/>
      <c r="P149" s="174">
        <f>SUM(P150:P154)</f>
        <v>0</v>
      </c>
      <c r="Q149" s="173"/>
      <c r="R149" s="174">
        <f>SUM(R150:R154)</f>
        <v>0</v>
      </c>
      <c r="S149" s="173"/>
      <c r="T149" s="175">
        <f>SUM(T150:T154)</f>
        <v>0</v>
      </c>
      <c r="AR149" s="176" t="s">
        <v>81</v>
      </c>
      <c r="AT149" s="177" t="s">
        <v>71</v>
      </c>
      <c r="AU149" s="177" t="s">
        <v>79</v>
      </c>
      <c r="AY149" s="176" t="s">
        <v>218</v>
      </c>
      <c r="BK149" s="178">
        <f>SUM(BK150:BK154)</f>
        <v>0</v>
      </c>
    </row>
    <row r="150" spans="1:65" s="2" customFormat="1" ht="16.5" customHeight="1">
      <c r="A150" s="37"/>
      <c r="B150" s="38"/>
      <c r="C150" s="181" t="s">
        <v>140</v>
      </c>
      <c r="D150" s="181" t="s">
        <v>221</v>
      </c>
      <c r="E150" s="182" t="s">
        <v>548</v>
      </c>
      <c r="F150" s="183" t="s">
        <v>549</v>
      </c>
      <c r="G150" s="184" t="s">
        <v>249</v>
      </c>
      <c r="H150" s="185">
        <v>1</v>
      </c>
      <c r="I150" s="186"/>
      <c r="J150" s="187">
        <f>ROUND(I150*H150,2)</f>
        <v>0</v>
      </c>
      <c r="K150" s="183" t="s">
        <v>19</v>
      </c>
      <c r="L150" s="42"/>
      <c r="M150" s="188" t="s">
        <v>19</v>
      </c>
      <c r="N150" s="189" t="s">
        <v>43</v>
      </c>
      <c r="O150" s="67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137</v>
      </c>
      <c r="AT150" s="192" t="s">
        <v>221</v>
      </c>
      <c r="AU150" s="192" t="s">
        <v>81</v>
      </c>
      <c r="AY150" s="20" t="s">
        <v>218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20" t="s">
        <v>79</v>
      </c>
      <c r="BK150" s="193">
        <f>ROUND(I150*H150,2)</f>
        <v>0</v>
      </c>
      <c r="BL150" s="20" t="s">
        <v>137</v>
      </c>
      <c r="BM150" s="192" t="s">
        <v>1693</v>
      </c>
    </row>
    <row r="151" spans="1:65" s="2" customFormat="1" ht="16.5" customHeight="1">
      <c r="A151" s="37"/>
      <c r="B151" s="38"/>
      <c r="C151" s="181" t="s">
        <v>143</v>
      </c>
      <c r="D151" s="181" t="s">
        <v>221</v>
      </c>
      <c r="E151" s="182" t="s">
        <v>551</v>
      </c>
      <c r="F151" s="183" t="s">
        <v>552</v>
      </c>
      <c r="G151" s="184" t="s">
        <v>249</v>
      </c>
      <c r="H151" s="185">
        <v>1</v>
      </c>
      <c r="I151" s="186"/>
      <c r="J151" s="187">
        <f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137</v>
      </c>
      <c r="BM151" s="192" t="s">
        <v>1694</v>
      </c>
    </row>
    <row r="152" spans="1:65" s="2" customFormat="1" ht="16.5" customHeight="1">
      <c r="A152" s="37"/>
      <c r="B152" s="38"/>
      <c r="C152" s="181" t="s">
        <v>146</v>
      </c>
      <c r="D152" s="181" t="s">
        <v>221</v>
      </c>
      <c r="E152" s="182" t="s">
        <v>560</v>
      </c>
      <c r="F152" s="183" t="s">
        <v>1576</v>
      </c>
      <c r="G152" s="184" t="s">
        <v>249</v>
      </c>
      <c r="H152" s="185">
        <v>1</v>
      </c>
      <c r="I152" s="186"/>
      <c r="J152" s="187">
        <f>ROUND(I152*H152,2)</f>
        <v>0</v>
      </c>
      <c r="K152" s="183" t="s">
        <v>19</v>
      </c>
      <c r="L152" s="42"/>
      <c r="M152" s="188" t="s">
        <v>19</v>
      </c>
      <c r="N152" s="189" t="s">
        <v>43</v>
      </c>
      <c r="O152" s="67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0" t="s">
        <v>79</v>
      </c>
      <c r="BK152" s="193">
        <f>ROUND(I152*H152,2)</f>
        <v>0</v>
      </c>
      <c r="BL152" s="20" t="s">
        <v>137</v>
      </c>
      <c r="BM152" s="192" t="s">
        <v>1695</v>
      </c>
    </row>
    <row r="153" spans="1:65" s="2" customFormat="1" ht="16.5" customHeight="1">
      <c r="A153" s="37"/>
      <c r="B153" s="38"/>
      <c r="C153" s="181" t="s">
        <v>149</v>
      </c>
      <c r="D153" s="181" t="s">
        <v>221</v>
      </c>
      <c r="E153" s="182" t="s">
        <v>563</v>
      </c>
      <c r="F153" s="183" t="s">
        <v>564</v>
      </c>
      <c r="G153" s="184" t="s">
        <v>249</v>
      </c>
      <c r="H153" s="185">
        <v>1</v>
      </c>
      <c r="I153" s="186"/>
      <c r="J153" s="187">
        <f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20" t="s">
        <v>79</v>
      </c>
      <c r="BK153" s="193">
        <f>ROUND(I153*H153,2)</f>
        <v>0</v>
      </c>
      <c r="BL153" s="20" t="s">
        <v>137</v>
      </c>
      <c r="BM153" s="192" t="s">
        <v>1696</v>
      </c>
    </row>
    <row r="154" spans="1:65" s="2" customFormat="1" ht="16.5" customHeight="1">
      <c r="A154" s="37"/>
      <c r="B154" s="38"/>
      <c r="C154" s="181" t="s">
        <v>7</v>
      </c>
      <c r="D154" s="181" t="s">
        <v>221</v>
      </c>
      <c r="E154" s="182" t="s">
        <v>566</v>
      </c>
      <c r="F154" s="183" t="s">
        <v>567</v>
      </c>
      <c r="G154" s="184" t="s">
        <v>249</v>
      </c>
      <c r="H154" s="185">
        <v>1</v>
      </c>
      <c r="I154" s="186"/>
      <c r="J154" s="187">
        <f>ROUND(I154*H154,2)</f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0" t="s">
        <v>79</v>
      </c>
      <c r="BK154" s="193">
        <f>ROUND(I154*H154,2)</f>
        <v>0</v>
      </c>
      <c r="BL154" s="20" t="s">
        <v>137</v>
      </c>
      <c r="BM154" s="192" t="s">
        <v>1697</v>
      </c>
    </row>
    <row r="155" spans="1:65" s="12" customFormat="1" ht="22.9" customHeight="1">
      <c r="B155" s="165"/>
      <c r="C155" s="166"/>
      <c r="D155" s="167" t="s">
        <v>71</v>
      </c>
      <c r="E155" s="179" t="s">
        <v>569</v>
      </c>
      <c r="F155" s="179" t="s">
        <v>570</v>
      </c>
      <c r="G155" s="166"/>
      <c r="H155" s="166"/>
      <c r="I155" s="169"/>
      <c r="J155" s="180">
        <f>BK155</f>
        <v>0</v>
      </c>
      <c r="K155" s="166"/>
      <c r="L155" s="171"/>
      <c r="M155" s="172"/>
      <c r="N155" s="173"/>
      <c r="O155" s="173"/>
      <c r="P155" s="174">
        <f>SUM(P156:P158)</f>
        <v>0</v>
      </c>
      <c r="Q155" s="173"/>
      <c r="R155" s="174">
        <f>SUM(R156:R158)</f>
        <v>0</v>
      </c>
      <c r="S155" s="173"/>
      <c r="T155" s="175">
        <f>SUM(T156:T158)</f>
        <v>0</v>
      </c>
      <c r="AR155" s="176" t="s">
        <v>81</v>
      </c>
      <c r="AT155" s="177" t="s">
        <v>71</v>
      </c>
      <c r="AU155" s="177" t="s">
        <v>79</v>
      </c>
      <c r="AY155" s="176" t="s">
        <v>218</v>
      </c>
      <c r="BK155" s="178">
        <f>SUM(BK156:BK158)</f>
        <v>0</v>
      </c>
    </row>
    <row r="156" spans="1:65" s="2" customFormat="1" ht="16.5" customHeight="1">
      <c r="A156" s="37"/>
      <c r="B156" s="38"/>
      <c r="C156" s="181" t="s">
        <v>154</v>
      </c>
      <c r="D156" s="181" t="s">
        <v>221</v>
      </c>
      <c r="E156" s="182" t="s">
        <v>571</v>
      </c>
      <c r="F156" s="183" t="s">
        <v>572</v>
      </c>
      <c r="G156" s="184" t="s">
        <v>249</v>
      </c>
      <c r="H156" s="185">
        <v>1</v>
      </c>
      <c r="I156" s="186"/>
      <c r="J156" s="187">
        <f>ROUND(I156*H156,2)</f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79</v>
      </c>
      <c r="BK156" s="193">
        <f>ROUND(I156*H156,2)</f>
        <v>0</v>
      </c>
      <c r="BL156" s="20" t="s">
        <v>137</v>
      </c>
      <c r="BM156" s="192" t="s">
        <v>1698</v>
      </c>
    </row>
    <row r="157" spans="1:65" s="2" customFormat="1" ht="16.5" customHeight="1">
      <c r="A157" s="37"/>
      <c r="B157" s="38"/>
      <c r="C157" s="181" t="s">
        <v>157</v>
      </c>
      <c r="D157" s="181" t="s">
        <v>221</v>
      </c>
      <c r="E157" s="182" t="s">
        <v>574</v>
      </c>
      <c r="F157" s="183" t="s">
        <v>575</v>
      </c>
      <c r="G157" s="184" t="s">
        <v>249</v>
      </c>
      <c r="H157" s="185">
        <v>6</v>
      </c>
      <c r="I157" s="186"/>
      <c r="J157" s="187">
        <f>ROUND(I157*H157,2)</f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20" t="s">
        <v>79</v>
      </c>
      <c r="BK157" s="193">
        <f>ROUND(I157*H157,2)</f>
        <v>0</v>
      </c>
      <c r="BL157" s="20" t="s">
        <v>137</v>
      </c>
      <c r="BM157" s="192" t="s">
        <v>1699</v>
      </c>
    </row>
    <row r="158" spans="1:65" s="2" customFormat="1" ht="16.5" customHeight="1">
      <c r="A158" s="37"/>
      <c r="B158" s="38"/>
      <c r="C158" s="181" t="s">
        <v>160</v>
      </c>
      <c r="D158" s="181" t="s">
        <v>221</v>
      </c>
      <c r="E158" s="182" t="s">
        <v>577</v>
      </c>
      <c r="F158" s="183" t="s">
        <v>578</v>
      </c>
      <c r="G158" s="184" t="s">
        <v>249</v>
      </c>
      <c r="H158" s="185">
        <v>6</v>
      </c>
      <c r="I158" s="186"/>
      <c r="J158" s="187">
        <f>ROUND(I158*H158,2)</f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0" t="s">
        <v>79</v>
      </c>
      <c r="BK158" s="193">
        <f>ROUND(I158*H158,2)</f>
        <v>0</v>
      </c>
      <c r="BL158" s="20" t="s">
        <v>137</v>
      </c>
      <c r="BM158" s="192" t="s">
        <v>1700</v>
      </c>
    </row>
    <row r="159" spans="1:65" s="12" customFormat="1" ht="22.9" customHeight="1">
      <c r="B159" s="165"/>
      <c r="C159" s="166"/>
      <c r="D159" s="167" t="s">
        <v>71</v>
      </c>
      <c r="E159" s="179" t="s">
        <v>580</v>
      </c>
      <c r="F159" s="179" t="s">
        <v>581</v>
      </c>
      <c r="G159" s="166"/>
      <c r="H159" s="166"/>
      <c r="I159" s="169"/>
      <c r="J159" s="180">
        <f>BK159</f>
        <v>0</v>
      </c>
      <c r="K159" s="166"/>
      <c r="L159" s="171"/>
      <c r="M159" s="172"/>
      <c r="N159" s="173"/>
      <c r="O159" s="173"/>
      <c r="P159" s="174">
        <f>SUM(P160:P165)</f>
        <v>0</v>
      </c>
      <c r="Q159" s="173"/>
      <c r="R159" s="174">
        <f>SUM(R160:R165)</f>
        <v>3.6770500000000005E-2</v>
      </c>
      <c r="S159" s="173"/>
      <c r="T159" s="175">
        <f>SUM(T160:T165)</f>
        <v>0</v>
      </c>
      <c r="AR159" s="176" t="s">
        <v>81</v>
      </c>
      <c r="AT159" s="177" t="s">
        <v>71</v>
      </c>
      <c r="AU159" s="177" t="s">
        <v>79</v>
      </c>
      <c r="AY159" s="176" t="s">
        <v>218</v>
      </c>
      <c r="BK159" s="178">
        <f>SUM(BK160:BK165)</f>
        <v>0</v>
      </c>
    </row>
    <row r="160" spans="1:65" s="2" customFormat="1" ht="37.9" customHeight="1">
      <c r="A160" s="37"/>
      <c r="B160" s="38"/>
      <c r="C160" s="181" t="s">
        <v>352</v>
      </c>
      <c r="D160" s="181" t="s">
        <v>221</v>
      </c>
      <c r="E160" s="182" t="s">
        <v>590</v>
      </c>
      <c r="F160" s="183" t="s">
        <v>591</v>
      </c>
      <c r="G160" s="184" t="s">
        <v>224</v>
      </c>
      <c r="H160" s="185">
        <v>3.81</v>
      </c>
      <c r="I160" s="186"/>
      <c r="J160" s="187">
        <f>ROUND(I160*H160,2)</f>
        <v>0</v>
      </c>
      <c r="K160" s="183" t="s">
        <v>225</v>
      </c>
      <c r="L160" s="42"/>
      <c r="M160" s="188" t="s">
        <v>19</v>
      </c>
      <c r="N160" s="189" t="s">
        <v>43</v>
      </c>
      <c r="O160" s="67"/>
      <c r="P160" s="190">
        <f>O160*H160</f>
        <v>0</v>
      </c>
      <c r="Q160" s="190">
        <v>1.25E-3</v>
      </c>
      <c r="R160" s="190">
        <f>Q160*H160</f>
        <v>4.7625000000000002E-3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20" t="s">
        <v>79</v>
      </c>
      <c r="BK160" s="193">
        <f>ROUND(I160*H160,2)</f>
        <v>0</v>
      </c>
      <c r="BL160" s="20" t="s">
        <v>137</v>
      </c>
      <c r="BM160" s="192" t="s">
        <v>1701</v>
      </c>
    </row>
    <row r="161" spans="1:65" s="2" customFormat="1" ht="11.25">
      <c r="A161" s="37"/>
      <c r="B161" s="38"/>
      <c r="C161" s="39"/>
      <c r="D161" s="194" t="s">
        <v>228</v>
      </c>
      <c r="E161" s="39"/>
      <c r="F161" s="195" t="s">
        <v>593</v>
      </c>
      <c r="G161" s="39"/>
      <c r="H161" s="39"/>
      <c r="I161" s="196"/>
      <c r="J161" s="39"/>
      <c r="K161" s="39"/>
      <c r="L161" s="42"/>
      <c r="M161" s="197"/>
      <c r="N161" s="198"/>
      <c r="O161" s="67"/>
      <c r="P161" s="67"/>
      <c r="Q161" s="67"/>
      <c r="R161" s="67"/>
      <c r="S161" s="67"/>
      <c r="T161" s="68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20" t="s">
        <v>228</v>
      </c>
      <c r="AU161" s="20" t="s">
        <v>81</v>
      </c>
    </row>
    <row r="162" spans="1:65" s="2" customFormat="1" ht="24.2" customHeight="1">
      <c r="A162" s="37"/>
      <c r="B162" s="38"/>
      <c r="C162" s="222" t="s">
        <v>357</v>
      </c>
      <c r="D162" s="222" t="s">
        <v>380</v>
      </c>
      <c r="E162" s="223" t="s">
        <v>594</v>
      </c>
      <c r="F162" s="224" t="s">
        <v>595</v>
      </c>
      <c r="G162" s="225" t="s">
        <v>224</v>
      </c>
      <c r="H162" s="226">
        <v>4.0010000000000003</v>
      </c>
      <c r="I162" s="227"/>
      <c r="J162" s="228">
        <f>ROUND(I162*H162,2)</f>
        <v>0</v>
      </c>
      <c r="K162" s="224" t="s">
        <v>225</v>
      </c>
      <c r="L162" s="229"/>
      <c r="M162" s="230" t="s">
        <v>19</v>
      </c>
      <c r="N162" s="231" t="s">
        <v>43</v>
      </c>
      <c r="O162" s="67"/>
      <c r="P162" s="190">
        <f>O162*H162</f>
        <v>0</v>
      </c>
      <c r="Q162" s="190">
        <v>8.0000000000000002E-3</v>
      </c>
      <c r="R162" s="190">
        <f>Q162*H162</f>
        <v>3.2008000000000002E-2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383</v>
      </c>
      <c r="AT162" s="192" t="s">
        <v>380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1702</v>
      </c>
    </row>
    <row r="163" spans="1:65" s="13" customFormat="1" ht="11.25">
      <c r="B163" s="199"/>
      <c r="C163" s="200"/>
      <c r="D163" s="201" t="s">
        <v>230</v>
      </c>
      <c r="E163" s="200"/>
      <c r="F163" s="203" t="s">
        <v>1703</v>
      </c>
      <c r="G163" s="200"/>
      <c r="H163" s="204">
        <v>4.0010000000000003</v>
      </c>
      <c r="I163" s="205"/>
      <c r="J163" s="200"/>
      <c r="K163" s="200"/>
      <c r="L163" s="206"/>
      <c r="M163" s="207"/>
      <c r="N163" s="208"/>
      <c r="O163" s="208"/>
      <c r="P163" s="208"/>
      <c r="Q163" s="208"/>
      <c r="R163" s="208"/>
      <c r="S163" s="208"/>
      <c r="T163" s="209"/>
      <c r="AT163" s="210" t="s">
        <v>230</v>
      </c>
      <c r="AU163" s="210" t="s">
        <v>81</v>
      </c>
      <c r="AV163" s="13" t="s">
        <v>81</v>
      </c>
      <c r="AW163" s="13" t="s">
        <v>4</v>
      </c>
      <c r="AX163" s="13" t="s">
        <v>79</v>
      </c>
      <c r="AY163" s="210" t="s">
        <v>218</v>
      </c>
    </row>
    <row r="164" spans="1:65" s="2" customFormat="1" ht="78" customHeight="1">
      <c r="A164" s="37"/>
      <c r="B164" s="38"/>
      <c r="C164" s="181" t="s">
        <v>362</v>
      </c>
      <c r="D164" s="181" t="s">
        <v>221</v>
      </c>
      <c r="E164" s="182" t="s">
        <v>598</v>
      </c>
      <c r="F164" s="183" t="s">
        <v>599</v>
      </c>
      <c r="G164" s="184" t="s">
        <v>282</v>
      </c>
      <c r="H164" s="185">
        <v>3.6999999999999998E-2</v>
      </c>
      <c r="I164" s="186"/>
      <c r="J164" s="187">
        <f>ROUND(I164*H164,2)</f>
        <v>0</v>
      </c>
      <c r="K164" s="183" t="s">
        <v>225</v>
      </c>
      <c r="L164" s="42"/>
      <c r="M164" s="188" t="s">
        <v>19</v>
      </c>
      <c r="N164" s="189" t="s">
        <v>43</v>
      </c>
      <c r="O164" s="67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0" t="s">
        <v>79</v>
      </c>
      <c r="BK164" s="193">
        <f>ROUND(I164*H164,2)</f>
        <v>0</v>
      </c>
      <c r="BL164" s="20" t="s">
        <v>137</v>
      </c>
      <c r="BM164" s="192" t="s">
        <v>1704</v>
      </c>
    </row>
    <row r="165" spans="1:65" s="2" customFormat="1" ht="11.25">
      <c r="A165" s="37"/>
      <c r="B165" s="38"/>
      <c r="C165" s="39"/>
      <c r="D165" s="194" t="s">
        <v>228</v>
      </c>
      <c r="E165" s="39"/>
      <c r="F165" s="195" t="s">
        <v>601</v>
      </c>
      <c r="G165" s="39"/>
      <c r="H165" s="39"/>
      <c r="I165" s="196"/>
      <c r="J165" s="39"/>
      <c r="K165" s="39"/>
      <c r="L165" s="42"/>
      <c r="M165" s="197"/>
      <c r="N165" s="198"/>
      <c r="O165" s="67"/>
      <c r="P165" s="67"/>
      <c r="Q165" s="67"/>
      <c r="R165" s="67"/>
      <c r="S165" s="67"/>
      <c r="T165" s="68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20" t="s">
        <v>228</v>
      </c>
      <c r="AU165" s="20" t="s">
        <v>81</v>
      </c>
    </row>
    <row r="166" spans="1:65" s="12" customFormat="1" ht="22.9" customHeight="1">
      <c r="B166" s="165"/>
      <c r="C166" s="166"/>
      <c r="D166" s="167" t="s">
        <v>71</v>
      </c>
      <c r="E166" s="179" t="s">
        <v>602</v>
      </c>
      <c r="F166" s="179" t="s">
        <v>603</v>
      </c>
      <c r="G166" s="166"/>
      <c r="H166" s="166"/>
      <c r="I166" s="169"/>
      <c r="J166" s="180">
        <f>BK166</f>
        <v>0</v>
      </c>
      <c r="K166" s="166"/>
      <c r="L166" s="171"/>
      <c r="M166" s="172"/>
      <c r="N166" s="173"/>
      <c r="O166" s="173"/>
      <c r="P166" s="174">
        <f>SUM(P167:P171)</f>
        <v>0</v>
      </c>
      <c r="Q166" s="173"/>
      <c r="R166" s="174">
        <f>SUM(R167:R171)</f>
        <v>1.38E-2</v>
      </c>
      <c r="S166" s="173"/>
      <c r="T166" s="175">
        <f>SUM(T167:T171)</f>
        <v>0</v>
      </c>
      <c r="AR166" s="176" t="s">
        <v>81</v>
      </c>
      <c r="AT166" s="177" t="s">
        <v>71</v>
      </c>
      <c r="AU166" s="177" t="s">
        <v>79</v>
      </c>
      <c r="AY166" s="176" t="s">
        <v>218</v>
      </c>
      <c r="BK166" s="178">
        <f>SUM(BK167:BK171)</f>
        <v>0</v>
      </c>
    </row>
    <row r="167" spans="1:65" s="2" customFormat="1" ht="37.9" customHeight="1">
      <c r="A167" s="37"/>
      <c r="B167" s="38"/>
      <c r="C167" s="181" t="s">
        <v>369</v>
      </c>
      <c r="D167" s="181" t="s">
        <v>221</v>
      </c>
      <c r="E167" s="182" t="s">
        <v>604</v>
      </c>
      <c r="F167" s="183" t="s">
        <v>605</v>
      </c>
      <c r="G167" s="184" t="s">
        <v>249</v>
      </c>
      <c r="H167" s="185">
        <v>1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1705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607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24.2" customHeight="1">
      <c r="A169" s="37"/>
      <c r="B169" s="38"/>
      <c r="C169" s="222" t="s">
        <v>374</v>
      </c>
      <c r="D169" s="222" t="s">
        <v>380</v>
      </c>
      <c r="E169" s="223" t="s">
        <v>1396</v>
      </c>
      <c r="F169" s="224" t="s">
        <v>1397</v>
      </c>
      <c r="G169" s="225" t="s">
        <v>249</v>
      </c>
      <c r="H169" s="226">
        <v>1</v>
      </c>
      <c r="I169" s="227"/>
      <c r="J169" s="228">
        <f>ROUND(I169*H169,2)</f>
        <v>0</v>
      </c>
      <c r="K169" s="224" t="s">
        <v>19</v>
      </c>
      <c r="L169" s="229"/>
      <c r="M169" s="230" t="s">
        <v>19</v>
      </c>
      <c r="N169" s="231" t="s">
        <v>43</v>
      </c>
      <c r="O169" s="67"/>
      <c r="P169" s="190">
        <f>O169*H169</f>
        <v>0</v>
      </c>
      <c r="Q169" s="190">
        <v>1.38E-2</v>
      </c>
      <c r="R169" s="190">
        <f>Q169*H169</f>
        <v>1.38E-2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383</v>
      </c>
      <c r="AT169" s="192" t="s">
        <v>380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1706</v>
      </c>
    </row>
    <row r="170" spans="1:65" s="2" customFormat="1" ht="55.5" customHeight="1">
      <c r="A170" s="37"/>
      <c r="B170" s="38"/>
      <c r="C170" s="181" t="s">
        <v>379</v>
      </c>
      <c r="D170" s="181" t="s">
        <v>221</v>
      </c>
      <c r="E170" s="182" t="s">
        <v>611</v>
      </c>
      <c r="F170" s="183" t="s">
        <v>612</v>
      </c>
      <c r="G170" s="184" t="s">
        <v>282</v>
      </c>
      <c r="H170" s="185">
        <v>1.4E-2</v>
      </c>
      <c r="I170" s="186"/>
      <c r="J170" s="187">
        <f>ROUND(I170*H170,2)</f>
        <v>0</v>
      </c>
      <c r="K170" s="183" t="s">
        <v>225</v>
      </c>
      <c r="L170" s="42"/>
      <c r="M170" s="188" t="s">
        <v>19</v>
      </c>
      <c r="N170" s="189" t="s">
        <v>43</v>
      </c>
      <c r="O170" s="67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137</v>
      </c>
      <c r="AT170" s="192" t="s">
        <v>221</v>
      </c>
      <c r="AU170" s="192" t="s">
        <v>81</v>
      </c>
      <c r="AY170" s="20" t="s">
        <v>218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0" t="s">
        <v>79</v>
      </c>
      <c r="BK170" s="193">
        <f>ROUND(I170*H170,2)</f>
        <v>0</v>
      </c>
      <c r="BL170" s="20" t="s">
        <v>137</v>
      </c>
      <c r="BM170" s="192" t="s">
        <v>1707</v>
      </c>
    </row>
    <row r="171" spans="1:65" s="2" customFormat="1" ht="11.25">
      <c r="A171" s="37"/>
      <c r="B171" s="38"/>
      <c r="C171" s="39"/>
      <c r="D171" s="194" t="s">
        <v>228</v>
      </c>
      <c r="E171" s="39"/>
      <c r="F171" s="195" t="s">
        <v>614</v>
      </c>
      <c r="G171" s="39"/>
      <c r="H171" s="39"/>
      <c r="I171" s="196"/>
      <c r="J171" s="39"/>
      <c r="K171" s="39"/>
      <c r="L171" s="42"/>
      <c r="M171" s="197"/>
      <c r="N171" s="198"/>
      <c r="O171" s="67"/>
      <c r="P171" s="67"/>
      <c r="Q171" s="67"/>
      <c r="R171" s="67"/>
      <c r="S171" s="67"/>
      <c r="T171" s="68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20" t="s">
        <v>228</v>
      </c>
      <c r="AU171" s="20" t="s">
        <v>81</v>
      </c>
    </row>
    <row r="172" spans="1:65" s="12" customFormat="1" ht="22.9" customHeight="1">
      <c r="B172" s="165"/>
      <c r="C172" s="166"/>
      <c r="D172" s="167" t="s">
        <v>71</v>
      </c>
      <c r="E172" s="179" t="s">
        <v>615</v>
      </c>
      <c r="F172" s="179" t="s">
        <v>616</v>
      </c>
      <c r="G172" s="166"/>
      <c r="H172" s="166"/>
      <c r="I172" s="169"/>
      <c r="J172" s="180">
        <f>BK172</f>
        <v>0</v>
      </c>
      <c r="K172" s="166"/>
      <c r="L172" s="171"/>
      <c r="M172" s="172"/>
      <c r="N172" s="173"/>
      <c r="O172" s="173"/>
      <c r="P172" s="174">
        <f>SUM(P173:P174)</f>
        <v>0</v>
      </c>
      <c r="Q172" s="173"/>
      <c r="R172" s="174">
        <f>SUM(R173:R174)</f>
        <v>0</v>
      </c>
      <c r="S172" s="173"/>
      <c r="T172" s="175">
        <f>SUM(T173:T174)</f>
        <v>1.524E-2</v>
      </c>
      <c r="AR172" s="176" t="s">
        <v>81</v>
      </c>
      <c r="AT172" s="177" t="s">
        <v>71</v>
      </c>
      <c r="AU172" s="177" t="s">
        <v>79</v>
      </c>
      <c r="AY172" s="176" t="s">
        <v>218</v>
      </c>
      <c r="BK172" s="178">
        <f>SUM(BK173:BK174)</f>
        <v>0</v>
      </c>
    </row>
    <row r="173" spans="1:65" s="2" customFormat="1" ht="16.5" customHeight="1">
      <c r="A173" s="37"/>
      <c r="B173" s="38"/>
      <c r="C173" s="181" t="s">
        <v>386</v>
      </c>
      <c r="D173" s="181" t="s">
        <v>221</v>
      </c>
      <c r="E173" s="182" t="s">
        <v>617</v>
      </c>
      <c r="F173" s="183" t="s">
        <v>618</v>
      </c>
      <c r="G173" s="184" t="s">
        <v>224</v>
      </c>
      <c r="H173" s="185">
        <v>3.81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4.0000000000000001E-3</v>
      </c>
      <c r="T173" s="191">
        <f>S173*H173</f>
        <v>1.524E-2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1708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620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621</v>
      </c>
      <c r="F175" s="179" t="s">
        <v>622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SUM(P176:P194)</f>
        <v>0</v>
      </c>
      <c r="Q175" s="173"/>
      <c r="R175" s="174">
        <f>SUM(R176:R194)</f>
        <v>0.14813279999999998</v>
      </c>
      <c r="S175" s="173"/>
      <c r="T175" s="175">
        <f>SUM(T176:T194)</f>
        <v>0.31687769999999998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SUM(BK176:BK194)</f>
        <v>0</v>
      </c>
    </row>
    <row r="176" spans="1:65" s="2" customFormat="1" ht="24.2" customHeight="1">
      <c r="A176" s="37"/>
      <c r="B176" s="38"/>
      <c r="C176" s="181" t="s">
        <v>383</v>
      </c>
      <c r="D176" s="181" t="s">
        <v>221</v>
      </c>
      <c r="E176" s="182" t="s">
        <v>623</v>
      </c>
      <c r="F176" s="183" t="s">
        <v>624</v>
      </c>
      <c r="G176" s="184" t="s">
        <v>224</v>
      </c>
      <c r="H176" s="185">
        <v>3.81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1709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626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181" t="s">
        <v>395</v>
      </c>
      <c r="D178" s="181" t="s">
        <v>221</v>
      </c>
      <c r="E178" s="182" t="s">
        <v>628</v>
      </c>
      <c r="F178" s="183" t="s">
        <v>629</v>
      </c>
      <c r="G178" s="184" t="s">
        <v>224</v>
      </c>
      <c r="H178" s="185">
        <v>3.81</v>
      </c>
      <c r="I178" s="186"/>
      <c r="J178" s="187">
        <f>ROUND(I178*H178,2)</f>
        <v>0</v>
      </c>
      <c r="K178" s="183" t="s">
        <v>225</v>
      </c>
      <c r="L178" s="42"/>
      <c r="M178" s="188" t="s">
        <v>19</v>
      </c>
      <c r="N178" s="189" t="s">
        <v>43</v>
      </c>
      <c r="O178" s="67"/>
      <c r="P178" s="190">
        <f>O178*H178</f>
        <v>0</v>
      </c>
      <c r="Q178" s="190">
        <v>2.9999999999999997E-4</v>
      </c>
      <c r="R178" s="190">
        <f>Q178*H178</f>
        <v>1.1429999999999999E-3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137</v>
      </c>
      <c r="AT178" s="192" t="s">
        <v>221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1710</v>
      </c>
    </row>
    <row r="179" spans="1:65" s="2" customFormat="1" ht="11.25">
      <c r="A179" s="37"/>
      <c r="B179" s="38"/>
      <c r="C179" s="39"/>
      <c r="D179" s="194" t="s">
        <v>228</v>
      </c>
      <c r="E179" s="39"/>
      <c r="F179" s="195" t="s">
        <v>631</v>
      </c>
      <c r="G179" s="39"/>
      <c r="H179" s="39"/>
      <c r="I179" s="196"/>
      <c r="J179" s="39"/>
      <c r="K179" s="39"/>
      <c r="L179" s="42"/>
      <c r="M179" s="197"/>
      <c r="N179" s="198"/>
      <c r="O179" s="67"/>
      <c r="P179" s="67"/>
      <c r="Q179" s="67"/>
      <c r="R179" s="67"/>
      <c r="S179" s="67"/>
      <c r="T179" s="68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20" t="s">
        <v>228</v>
      </c>
      <c r="AU179" s="20" t="s">
        <v>81</v>
      </c>
    </row>
    <row r="180" spans="1:65" s="2" customFormat="1" ht="33" customHeight="1">
      <c r="A180" s="37"/>
      <c r="B180" s="38"/>
      <c r="C180" s="181" t="s">
        <v>402</v>
      </c>
      <c r="D180" s="181" t="s">
        <v>221</v>
      </c>
      <c r="E180" s="182" t="s">
        <v>633</v>
      </c>
      <c r="F180" s="183" t="s">
        <v>634</v>
      </c>
      <c r="G180" s="184" t="s">
        <v>224</v>
      </c>
      <c r="H180" s="185">
        <v>3.81</v>
      </c>
      <c r="I180" s="186"/>
      <c r="J180" s="187">
        <f>ROUND(I180*H180,2)</f>
        <v>0</v>
      </c>
      <c r="K180" s="183" t="s">
        <v>225</v>
      </c>
      <c r="L180" s="42"/>
      <c r="M180" s="188" t="s">
        <v>19</v>
      </c>
      <c r="N180" s="189" t="s">
        <v>43</v>
      </c>
      <c r="O180" s="67"/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137</v>
      </c>
      <c r="AT180" s="192" t="s">
        <v>221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1711</v>
      </c>
    </row>
    <row r="181" spans="1:65" s="2" customFormat="1" ht="11.25">
      <c r="A181" s="37"/>
      <c r="B181" s="38"/>
      <c r="C181" s="39"/>
      <c r="D181" s="194" t="s">
        <v>228</v>
      </c>
      <c r="E181" s="39"/>
      <c r="F181" s="195" t="s">
        <v>636</v>
      </c>
      <c r="G181" s="39"/>
      <c r="H181" s="39"/>
      <c r="I181" s="196"/>
      <c r="J181" s="39"/>
      <c r="K181" s="39"/>
      <c r="L181" s="42"/>
      <c r="M181" s="197"/>
      <c r="N181" s="198"/>
      <c r="O181" s="67"/>
      <c r="P181" s="67"/>
      <c r="Q181" s="67"/>
      <c r="R181" s="67"/>
      <c r="S181" s="67"/>
      <c r="T181" s="68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20" t="s">
        <v>228</v>
      </c>
      <c r="AU181" s="20" t="s">
        <v>81</v>
      </c>
    </row>
    <row r="182" spans="1:65" s="2" customFormat="1" ht="37.9" customHeight="1">
      <c r="A182" s="37"/>
      <c r="B182" s="38"/>
      <c r="C182" s="181" t="s">
        <v>407</v>
      </c>
      <c r="D182" s="181" t="s">
        <v>221</v>
      </c>
      <c r="E182" s="182" t="s">
        <v>638</v>
      </c>
      <c r="F182" s="183" t="s">
        <v>639</v>
      </c>
      <c r="G182" s="184" t="s">
        <v>224</v>
      </c>
      <c r="H182" s="185">
        <v>3.81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7.4999999999999997E-3</v>
      </c>
      <c r="R182" s="190">
        <f>Q182*H182</f>
        <v>2.8575E-2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1712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641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2" customFormat="1" ht="24.2" customHeight="1">
      <c r="A184" s="37"/>
      <c r="B184" s="38"/>
      <c r="C184" s="181" t="s">
        <v>414</v>
      </c>
      <c r="D184" s="181" t="s">
        <v>221</v>
      </c>
      <c r="E184" s="182" t="s">
        <v>643</v>
      </c>
      <c r="F184" s="183" t="s">
        <v>644</v>
      </c>
      <c r="G184" s="184" t="s">
        <v>224</v>
      </c>
      <c r="H184" s="185">
        <v>3.81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0</v>
      </c>
      <c r="R184" s="190">
        <f>Q184*H184</f>
        <v>0</v>
      </c>
      <c r="S184" s="190">
        <v>8.3169999999999994E-2</v>
      </c>
      <c r="T184" s="191">
        <f>S184*H184</f>
        <v>0.31687769999999998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1713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646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2" customFormat="1" ht="44.25" customHeight="1">
      <c r="A186" s="37"/>
      <c r="B186" s="38"/>
      <c r="C186" s="181" t="s">
        <v>627</v>
      </c>
      <c r="D186" s="181" t="s">
        <v>221</v>
      </c>
      <c r="E186" s="182" t="s">
        <v>648</v>
      </c>
      <c r="F186" s="183" t="s">
        <v>649</v>
      </c>
      <c r="G186" s="184" t="s">
        <v>224</v>
      </c>
      <c r="H186" s="185">
        <v>3.81</v>
      </c>
      <c r="I186" s="186"/>
      <c r="J186" s="187">
        <f>ROUND(I186*H186,2)</f>
        <v>0</v>
      </c>
      <c r="K186" s="183" t="s">
        <v>225</v>
      </c>
      <c r="L186" s="42"/>
      <c r="M186" s="188" t="s">
        <v>19</v>
      </c>
      <c r="N186" s="189" t="s">
        <v>43</v>
      </c>
      <c r="O186" s="67"/>
      <c r="P186" s="190">
        <f>O186*H186</f>
        <v>0</v>
      </c>
      <c r="Q186" s="190">
        <v>5.3800000000000002E-3</v>
      </c>
      <c r="R186" s="190">
        <f>Q186*H186</f>
        <v>2.04978E-2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137</v>
      </c>
      <c r="AT186" s="192" t="s">
        <v>221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1714</v>
      </c>
    </row>
    <row r="187" spans="1:65" s="2" customFormat="1" ht="11.25">
      <c r="A187" s="37"/>
      <c r="B187" s="38"/>
      <c r="C187" s="39"/>
      <c r="D187" s="194" t="s">
        <v>228</v>
      </c>
      <c r="E187" s="39"/>
      <c r="F187" s="195" t="s">
        <v>651</v>
      </c>
      <c r="G187" s="39"/>
      <c r="H187" s="39"/>
      <c r="I187" s="196"/>
      <c r="J187" s="39"/>
      <c r="K187" s="39"/>
      <c r="L187" s="42"/>
      <c r="M187" s="197"/>
      <c r="N187" s="198"/>
      <c r="O187" s="67"/>
      <c r="P187" s="67"/>
      <c r="Q187" s="67"/>
      <c r="R187" s="67"/>
      <c r="S187" s="67"/>
      <c r="T187" s="68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20" t="s">
        <v>228</v>
      </c>
      <c r="AU187" s="20" t="s">
        <v>81</v>
      </c>
    </row>
    <row r="188" spans="1:65" s="13" customFormat="1" ht="11.25">
      <c r="B188" s="199"/>
      <c r="C188" s="200"/>
      <c r="D188" s="201" t="s">
        <v>230</v>
      </c>
      <c r="E188" s="202" t="s">
        <v>19</v>
      </c>
      <c r="F188" s="203" t="s">
        <v>1715</v>
      </c>
      <c r="G188" s="200"/>
      <c r="H188" s="204">
        <v>3.81</v>
      </c>
      <c r="I188" s="205"/>
      <c r="J188" s="200"/>
      <c r="K188" s="200"/>
      <c r="L188" s="206"/>
      <c r="M188" s="207"/>
      <c r="N188" s="208"/>
      <c r="O188" s="208"/>
      <c r="P188" s="208"/>
      <c r="Q188" s="208"/>
      <c r="R188" s="208"/>
      <c r="S188" s="208"/>
      <c r="T188" s="209"/>
      <c r="AT188" s="210" t="s">
        <v>230</v>
      </c>
      <c r="AU188" s="210" t="s">
        <v>81</v>
      </c>
      <c r="AV188" s="13" t="s">
        <v>81</v>
      </c>
      <c r="AW188" s="13" t="s">
        <v>33</v>
      </c>
      <c r="AX188" s="13" t="s">
        <v>79</v>
      </c>
      <c r="AY188" s="210" t="s">
        <v>218</v>
      </c>
    </row>
    <row r="189" spans="1:65" s="2" customFormat="1" ht="24.2" customHeight="1">
      <c r="A189" s="37"/>
      <c r="B189" s="38"/>
      <c r="C189" s="222" t="s">
        <v>632</v>
      </c>
      <c r="D189" s="222" t="s">
        <v>380</v>
      </c>
      <c r="E189" s="223" t="s">
        <v>654</v>
      </c>
      <c r="F189" s="224" t="s">
        <v>655</v>
      </c>
      <c r="G189" s="225" t="s">
        <v>224</v>
      </c>
      <c r="H189" s="226">
        <v>4.1909999999999998</v>
      </c>
      <c r="I189" s="227"/>
      <c r="J189" s="228">
        <f>ROUND(I189*H189,2)</f>
        <v>0</v>
      </c>
      <c r="K189" s="224" t="s">
        <v>225</v>
      </c>
      <c r="L189" s="229"/>
      <c r="M189" s="230" t="s">
        <v>19</v>
      </c>
      <c r="N189" s="231" t="s">
        <v>43</v>
      </c>
      <c r="O189" s="67"/>
      <c r="P189" s="190">
        <f>O189*H189</f>
        <v>0</v>
      </c>
      <c r="Q189" s="190">
        <v>2.1999999999999999E-2</v>
      </c>
      <c r="R189" s="190">
        <f>Q189*H189</f>
        <v>9.2201999999999992E-2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383</v>
      </c>
      <c r="AT189" s="192" t="s">
        <v>380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1716</v>
      </c>
    </row>
    <row r="190" spans="1:65" s="13" customFormat="1" ht="11.25">
      <c r="B190" s="199"/>
      <c r="C190" s="200"/>
      <c r="D190" s="201" t="s">
        <v>230</v>
      </c>
      <c r="E190" s="200"/>
      <c r="F190" s="203" t="s">
        <v>1717</v>
      </c>
      <c r="G190" s="200"/>
      <c r="H190" s="204">
        <v>4.1909999999999998</v>
      </c>
      <c r="I190" s="205"/>
      <c r="J190" s="200"/>
      <c r="K190" s="200"/>
      <c r="L190" s="206"/>
      <c r="M190" s="207"/>
      <c r="N190" s="208"/>
      <c r="O190" s="208"/>
      <c r="P190" s="208"/>
      <c r="Q190" s="208"/>
      <c r="R190" s="208"/>
      <c r="S190" s="208"/>
      <c r="T190" s="209"/>
      <c r="AT190" s="210" t="s">
        <v>230</v>
      </c>
      <c r="AU190" s="210" t="s">
        <v>81</v>
      </c>
      <c r="AV190" s="13" t="s">
        <v>81</v>
      </c>
      <c r="AW190" s="13" t="s">
        <v>4</v>
      </c>
      <c r="AX190" s="13" t="s">
        <v>79</v>
      </c>
      <c r="AY190" s="210" t="s">
        <v>218</v>
      </c>
    </row>
    <row r="191" spans="1:65" s="2" customFormat="1" ht="24.2" customHeight="1">
      <c r="A191" s="37"/>
      <c r="B191" s="38"/>
      <c r="C191" s="181" t="s">
        <v>637</v>
      </c>
      <c r="D191" s="181" t="s">
        <v>221</v>
      </c>
      <c r="E191" s="182" t="s">
        <v>659</v>
      </c>
      <c r="F191" s="183" t="s">
        <v>660</v>
      </c>
      <c r="G191" s="184" t="s">
        <v>224</v>
      </c>
      <c r="H191" s="185">
        <v>3.81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1.5E-3</v>
      </c>
      <c r="R191" s="190">
        <f>Q191*H191</f>
        <v>5.7150000000000005E-3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1718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662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55.5" customHeight="1">
      <c r="A193" s="37"/>
      <c r="B193" s="38"/>
      <c r="C193" s="181" t="s">
        <v>642</v>
      </c>
      <c r="D193" s="181" t="s">
        <v>221</v>
      </c>
      <c r="E193" s="182" t="s">
        <v>664</v>
      </c>
      <c r="F193" s="183" t="s">
        <v>665</v>
      </c>
      <c r="G193" s="184" t="s">
        <v>282</v>
      </c>
      <c r="H193" s="185">
        <v>0.14799999999999999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1719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667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12" customFormat="1" ht="22.9" customHeight="1">
      <c r="B195" s="165"/>
      <c r="C195" s="166"/>
      <c r="D195" s="167" t="s">
        <v>71</v>
      </c>
      <c r="E195" s="179" t="s">
        <v>367</v>
      </c>
      <c r="F195" s="179" t="s">
        <v>368</v>
      </c>
      <c r="G195" s="166"/>
      <c r="H195" s="166"/>
      <c r="I195" s="169"/>
      <c r="J195" s="180">
        <f>BK195</f>
        <v>0</v>
      </c>
      <c r="K195" s="166"/>
      <c r="L195" s="171"/>
      <c r="M195" s="172"/>
      <c r="N195" s="173"/>
      <c r="O195" s="173"/>
      <c r="P195" s="174">
        <f>SUM(P196:P210)</f>
        <v>0</v>
      </c>
      <c r="Q195" s="173"/>
      <c r="R195" s="174">
        <f>SUM(R196:R210)</f>
        <v>0.44907332</v>
      </c>
      <c r="S195" s="173"/>
      <c r="T195" s="175">
        <f>SUM(T196:T210)</f>
        <v>0</v>
      </c>
      <c r="AR195" s="176" t="s">
        <v>81</v>
      </c>
      <c r="AT195" s="177" t="s">
        <v>71</v>
      </c>
      <c r="AU195" s="177" t="s">
        <v>79</v>
      </c>
      <c r="AY195" s="176" t="s">
        <v>218</v>
      </c>
      <c r="BK195" s="178">
        <f>SUM(BK196:BK210)</f>
        <v>0</v>
      </c>
    </row>
    <row r="196" spans="1:65" s="2" customFormat="1" ht="24.2" customHeight="1">
      <c r="A196" s="37"/>
      <c r="B196" s="38"/>
      <c r="C196" s="181" t="s">
        <v>647</v>
      </c>
      <c r="D196" s="181" t="s">
        <v>221</v>
      </c>
      <c r="E196" s="182" t="s">
        <v>370</v>
      </c>
      <c r="F196" s="183" t="s">
        <v>371</v>
      </c>
      <c r="G196" s="184" t="s">
        <v>224</v>
      </c>
      <c r="H196" s="185">
        <v>19.224</v>
      </c>
      <c r="I196" s="186"/>
      <c r="J196" s="187">
        <f>ROUND(I196*H196,2)</f>
        <v>0</v>
      </c>
      <c r="K196" s="183" t="s">
        <v>225</v>
      </c>
      <c r="L196" s="42"/>
      <c r="M196" s="188" t="s">
        <v>19</v>
      </c>
      <c r="N196" s="189" t="s">
        <v>43</v>
      </c>
      <c r="O196" s="67"/>
      <c r="P196" s="190">
        <f>O196*H196</f>
        <v>0</v>
      </c>
      <c r="Q196" s="190">
        <v>2.9999999999999997E-4</v>
      </c>
      <c r="R196" s="190">
        <f>Q196*H196</f>
        <v>5.7671999999999992E-3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137</v>
      </c>
      <c r="AT196" s="192" t="s">
        <v>221</v>
      </c>
      <c r="AU196" s="192" t="s">
        <v>81</v>
      </c>
      <c r="AY196" s="20" t="s">
        <v>218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20" t="s">
        <v>79</v>
      </c>
      <c r="BK196" s="193">
        <f>ROUND(I196*H196,2)</f>
        <v>0</v>
      </c>
      <c r="BL196" s="20" t="s">
        <v>137</v>
      </c>
      <c r="BM196" s="192" t="s">
        <v>1720</v>
      </c>
    </row>
    <row r="197" spans="1:65" s="2" customFormat="1" ht="11.25">
      <c r="A197" s="37"/>
      <c r="B197" s="38"/>
      <c r="C197" s="39"/>
      <c r="D197" s="194" t="s">
        <v>228</v>
      </c>
      <c r="E197" s="39"/>
      <c r="F197" s="195" t="s">
        <v>373</v>
      </c>
      <c r="G197" s="39"/>
      <c r="H197" s="39"/>
      <c r="I197" s="196"/>
      <c r="J197" s="39"/>
      <c r="K197" s="39"/>
      <c r="L197" s="42"/>
      <c r="M197" s="197"/>
      <c r="N197" s="198"/>
      <c r="O197" s="67"/>
      <c r="P197" s="67"/>
      <c r="Q197" s="67"/>
      <c r="R197" s="67"/>
      <c r="S197" s="67"/>
      <c r="T197" s="68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20" t="s">
        <v>228</v>
      </c>
      <c r="AU197" s="20" t="s">
        <v>81</v>
      </c>
    </row>
    <row r="198" spans="1:65" s="2" customFormat="1" ht="37.9" customHeight="1">
      <c r="A198" s="37"/>
      <c r="B198" s="38"/>
      <c r="C198" s="181" t="s">
        <v>653</v>
      </c>
      <c r="D198" s="181" t="s">
        <v>221</v>
      </c>
      <c r="E198" s="182" t="s">
        <v>375</v>
      </c>
      <c r="F198" s="183" t="s">
        <v>376</v>
      </c>
      <c r="G198" s="184" t="s">
        <v>224</v>
      </c>
      <c r="H198" s="185">
        <v>19.224</v>
      </c>
      <c r="I198" s="186"/>
      <c r="J198" s="187">
        <f>ROUND(I198*H198,2)</f>
        <v>0</v>
      </c>
      <c r="K198" s="183" t="s">
        <v>225</v>
      </c>
      <c r="L198" s="42"/>
      <c r="M198" s="188" t="s">
        <v>19</v>
      </c>
      <c r="N198" s="189" t="s">
        <v>43</v>
      </c>
      <c r="O198" s="67"/>
      <c r="P198" s="190">
        <f>O198*H198</f>
        <v>0</v>
      </c>
      <c r="Q198" s="190">
        <v>5.3800000000000002E-3</v>
      </c>
      <c r="R198" s="190">
        <f>Q198*H198</f>
        <v>0.10342512000000001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137</v>
      </c>
      <c r="AT198" s="192" t="s">
        <v>221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1721</v>
      </c>
    </row>
    <row r="199" spans="1:65" s="2" customFormat="1" ht="11.25">
      <c r="A199" s="37"/>
      <c r="B199" s="38"/>
      <c r="C199" s="39"/>
      <c r="D199" s="194" t="s">
        <v>228</v>
      </c>
      <c r="E199" s="39"/>
      <c r="F199" s="195" t="s">
        <v>378</v>
      </c>
      <c r="G199" s="39"/>
      <c r="H199" s="39"/>
      <c r="I199" s="196"/>
      <c r="J199" s="39"/>
      <c r="K199" s="39"/>
      <c r="L199" s="42"/>
      <c r="M199" s="197"/>
      <c r="N199" s="198"/>
      <c r="O199" s="67"/>
      <c r="P199" s="67"/>
      <c r="Q199" s="67"/>
      <c r="R199" s="67"/>
      <c r="S199" s="67"/>
      <c r="T199" s="68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20" t="s">
        <v>228</v>
      </c>
      <c r="AU199" s="20" t="s">
        <v>81</v>
      </c>
    </row>
    <row r="200" spans="1:65" s="13" customFormat="1" ht="11.25">
      <c r="B200" s="199"/>
      <c r="C200" s="200"/>
      <c r="D200" s="201" t="s">
        <v>230</v>
      </c>
      <c r="E200" s="202" t="s">
        <v>19</v>
      </c>
      <c r="F200" s="203" t="s">
        <v>1722</v>
      </c>
      <c r="G200" s="200"/>
      <c r="H200" s="204">
        <v>20.8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230</v>
      </c>
      <c r="AU200" s="210" t="s">
        <v>81</v>
      </c>
      <c r="AV200" s="13" t="s">
        <v>81</v>
      </c>
      <c r="AW200" s="13" t="s">
        <v>33</v>
      </c>
      <c r="AX200" s="13" t="s">
        <v>72</v>
      </c>
      <c r="AY200" s="210" t="s">
        <v>218</v>
      </c>
    </row>
    <row r="201" spans="1:65" s="13" customFormat="1" ht="11.25">
      <c r="B201" s="199"/>
      <c r="C201" s="200"/>
      <c r="D201" s="201" t="s">
        <v>230</v>
      </c>
      <c r="E201" s="202" t="s">
        <v>19</v>
      </c>
      <c r="F201" s="203" t="s">
        <v>1685</v>
      </c>
      <c r="G201" s="200"/>
      <c r="H201" s="204">
        <v>-1.5760000000000001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230</v>
      </c>
      <c r="AU201" s="210" t="s">
        <v>81</v>
      </c>
      <c r="AV201" s="13" t="s">
        <v>81</v>
      </c>
      <c r="AW201" s="13" t="s">
        <v>33</v>
      </c>
      <c r="AX201" s="13" t="s">
        <v>72</v>
      </c>
      <c r="AY201" s="210" t="s">
        <v>218</v>
      </c>
    </row>
    <row r="202" spans="1:65" s="14" customFormat="1" ht="11.25">
      <c r="B202" s="211"/>
      <c r="C202" s="212"/>
      <c r="D202" s="201" t="s">
        <v>230</v>
      </c>
      <c r="E202" s="213" t="s">
        <v>19</v>
      </c>
      <c r="F202" s="214" t="s">
        <v>246</v>
      </c>
      <c r="G202" s="212"/>
      <c r="H202" s="215">
        <v>19.224</v>
      </c>
      <c r="I202" s="216"/>
      <c r="J202" s="212"/>
      <c r="K202" s="212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230</v>
      </c>
      <c r="AU202" s="221" t="s">
        <v>81</v>
      </c>
      <c r="AV202" s="14" t="s">
        <v>226</v>
      </c>
      <c r="AW202" s="14" t="s">
        <v>33</v>
      </c>
      <c r="AX202" s="14" t="s">
        <v>79</v>
      </c>
      <c r="AY202" s="221" t="s">
        <v>218</v>
      </c>
    </row>
    <row r="203" spans="1:65" s="2" customFormat="1" ht="24.2" customHeight="1">
      <c r="A203" s="37"/>
      <c r="B203" s="38"/>
      <c r="C203" s="222" t="s">
        <v>658</v>
      </c>
      <c r="D203" s="222" t="s">
        <v>380</v>
      </c>
      <c r="E203" s="223" t="s">
        <v>381</v>
      </c>
      <c r="F203" s="224" t="s">
        <v>382</v>
      </c>
      <c r="G203" s="225" t="s">
        <v>224</v>
      </c>
      <c r="H203" s="226">
        <v>21.146000000000001</v>
      </c>
      <c r="I203" s="227"/>
      <c r="J203" s="228">
        <f>ROUND(I203*H203,2)</f>
        <v>0</v>
      </c>
      <c r="K203" s="224" t="s">
        <v>225</v>
      </c>
      <c r="L203" s="229"/>
      <c r="M203" s="230" t="s">
        <v>19</v>
      </c>
      <c r="N203" s="231" t="s">
        <v>43</v>
      </c>
      <c r="O203" s="67"/>
      <c r="P203" s="190">
        <f>O203*H203</f>
        <v>0</v>
      </c>
      <c r="Q203" s="190">
        <v>1.6E-2</v>
      </c>
      <c r="R203" s="190">
        <f>Q203*H203</f>
        <v>0.33833600000000003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383</v>
      </c>
      <c r="AT203" s="192" t="s">
        <v>380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1723</v>
      </c>
    </row>
    <row r="204" spans="1:65" s="13" customFormat="1" ht="11.25">
      <c r="B204" s="199"/>
      <c r="C204" s="200"/>
      <c r="D204" s="201" t="s">
        <v>230</v>
      </c>
      <c r="E204" s="200"/>
      <c r="F204" s="203" t="s">
        <v>1724</v>
      </c>
      <c r="G204" s="200"/>
      <c r="H204" s="204">
        <v>21.146000000000001</v>
      </c>
      <c r="I204" s="205"/>
      <c r="J204" s="200"/>
      <c r="K204" s="200"/>
      <c r="L204" s="206"/>
      <c r="M204" s="207"/>
      <c r="N204" s="208"/>
      <c r="O204" s="208"/>
      <c r="P204" s="208"/>
      <c r="Q204" s="208"/>
      <c r="R204" s="208"/>
      <c r="S204" s="208"/>
      <c r="T204" s="209"/>
      <c r="AT204" s="210" t="s">
        <v>230</v>
      </c>
      <c r="AU204" s="210" t="s">
        <v>81</v>
      </c>
      <c r="AV204" s="13" t="s">
        <v>81</v>
      </c>
      <c r="AW204" s="13" t="s">
        <v>4</v>
      </c>
      <c r="AX204" s="13" t="s">
        <v>79</v>
      </c>
      <c r="AY204" s="210" t="s">
        <v>218</v>
      </c>
    </row>
    <row r="205" spans="1:65" s="2" customFormat="1" ht="33" customHeight="1">
      <c r="A205" s="37"/>
      <c r="B205" s="38"/>
      <c r="C205" s="181" t="s">
        <v>663</v>
      </c>
      <c r="D205" s="181" t="s">
        <v>221</v>
      </c>
      <c r="E205" s="182" t="s">
        <v>387</v>
      </c>
      <c r="F205" s="183" t="s">
        <v>388</v>
      </c>
      <c r="G205" s="184" t="s">
        <v>234</v>
      </c>
      <c r="H205" s="185">
        <v>3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2.0000000000000001E-4</v>
      </c>
      <c r="R205" s="190">
        <f>Q205*H205</f>
        <v>6.0000000000000006E-4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1725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390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16.5" customHeight="1">
      <c r="A207" s="37"/>
      <c r="B207" s="38"/>
      <c r="C207" s="222" t="s">
        <v>668</v>
      </c>
      <c r="D207" s="222" t="s">
        <v>380</v>
      </c>
      <c r="E207" s="223" t="s">
        <v>391</v>
      </c>
      <c r="F207" s="224" t="s">
        <v>392</v>
      </c>
      <c r="G207" s="225" t="s">
        <v>234</v>
      </c>
      <c r="H207" s="226">
        <v>3.15</v>
      </c>
      <c r="I207" s="227"/>
      <c r="J207" s="228">
        <f>ROUND(I207*H207,2)</f>
        <v>0</v>
      </c>
      <c r="K207" s="224" t="s">
        <v>225</v>
      </c>
      <c r="L207" s="229"/>
      <c r="M207" s="230" t="s">
        <v>19</v>
      </c>
      <c r="N207" s="231" t="s">
        <v>43</v>
      </c>
      <c r="O207" s="67"/>
      <c r="P207" s="190">
        <f>O207*H207</f>
        <v>0</v>
      </c>
      <c r="Q207" s="190">
        <v>2.9999999999999997E-4</v>
      </c>
      <c r="R207" s="190">
        <f>Q207*H207</f>
        <v>9.4499999999999988E-4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383</v>
      </c>
      <c r="AT207" s="192" t="s">
        <v>380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1726</v>
      </c>
    </row>
    <row r="208" spans="1:65" s="13" customFormat="1" ht="11.25">
      <c r="B208" s="199"/>
      <c r="C208" s="200"/>
      <c r="D208" s="201" t="s">
        <v>230</v>
      </c>
      <c r="E208" s="200"/>
      <c r="F208" s="203" t="s">
        <v>394</v>
      </c>
      <c r="G208" s="200"/>
      <c r="H208" s="204">
        <v>3.15</v>
      </c>
      <c r="I208" s="205"/>
      <c r="J208" s="200"/>
      <c r="K208" s="200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230</v>
      </c>
      <c r="AU208" s="210" t="s">
        <v>81</v>
      </c>
      <c r="AV208" s="13" t="s">
        <v>81</v>
      </c>
      <c r="AW208" s="13" t="s">
        <v>4</v>
      </c>
      <c r="AX208" s="13" t="s">
        <v>79</v>
      </c>
      <c r="AY208" s="210" t="s">
        <v>218</v>
      </c>
    </row>
    <row r="209" spans="1:65" s="2" customFormat="1" ht="55.5" customHeight="1">
      <c r="A209" s="37"/>
      <c r="B209" s="38"/>
      <c r="C209" s="181" t="s">
        <v>670</v>
      </c>
      <c r="D209" s="181" t="s">
        <v>221</v>
      </c>
      <c r="E209" s="182" t="s">
        <v>396</v>
      </c>
      <c r="F209" s="183" t="s">
        <v>397</v>
      </c>
      <c r="G209" s="184" t="s">
        <v>282</v>
      </c>
      <c r="H209" s="185">
        <v>0.44900000000000001</v>
      </c>
      <c r="I209" s="186"/>
      <c r="J209" s="187">
        <f>ROUND(I209*H209,2)</f>
        <v>0</v>
      </c>
      <c r="K209" s="183" t="s">
        <v>225</v>
      </c>
      <c r="L209" s="42"/>
      <c r="M209" s="188" t="s">
        <v>19</v>
      </c>
      <c r="N209" s="189" t="s">
        <v>43</v>
      </c>
      <c r="O209" s="67"/>
      <c r="P209" s="190">
        <f>O209*H209</f>
        <v>0</v>
      </c>
      <c r="Q209" s="190">
        <v>0</v>
      </c>
      <c r="R209" s="190">
        <f>Q209*H209</f>
        <v>0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137</v>
      </c>
      <c r="AT209" s="192" t="s">
        <v>221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1727</v>
      </c>
    </row>
    <row r="210" spans="1:65" s="2" customFormat="1" ht="11.25">
      <c r="A210" s="37"/>
      <c r="B210" s="38"/>
      <c r="C210" s="39"/>
      <c r="D210" s="194" t="s">
        <v>228</v>
      </c>
      <c r="E210" s="39"/>
      <c r="F210" s="195" t="s">
        <v>399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228</v>
      </c>
      <c r="AU210" s="20" t="s">
        <v>81</v>
      </c>
    </row>
    <row r="211" spans="1:65" s="12" customFormat="1" ht="22.9" customHeight="1">
      <c r="B211" s="165"/>
      <c r="C211" s="166"/>
      <c r="D211" s="167" t="s">
        <v>71</v>
      </c>
      <c r="E211" s="179" t="s">
        <v>683</v>
      </c>
      <c r="F211" s="179" t="s">
        <v>684</v>
      </c>
      <c r="G211" s="166"/>
      <c r="H211" s="166"/>
      <c r="I211" s="169"/>
      <c r="J211" s="180">
        <f>BK211</f>
        <v>0</v>
      </c>
      <c r="K211" s="166"/>
      <c r="L211" s="171"/>
      <c r="M211" s="172"/>
      <c r="N211" s="173"/>
      <c r="O211" s="173"/>
      <c r="P211" s="174">
        <f>SUM(P212:P220)</f>
        <v>0</v>
      </c>
      <c r="Q211" s="173"/>
      <c r="R211" s="174">
        <f>SUM(R212:R220)</f>
        <v>4.5119999999999996E-4</v>
      </c>
      <c r="S211" s="173"/>
      <c r="T211" s="175">
        <f>SUM(T212:T220)</f>
        <v>0</v>
      </c>
      <c r="AR211" s="176" t="s">
        <v>81</v>
      </c>
      <c r="AT211" s="177" t="s">
        <v>71</v>
      </c>
      <c r="AU211" s="177" t="s">
        <v>79</v>
      </c>
      <c r="AY211" s="176" t="s">
        <v>218</v>
      </c>
      <c r="BK211" s="178">
        <f>SUM(BK212:BK220)</f>
        <v>0</v>
      </c>
    </row>
    <row r="212" spans="1:65" s="2" customFormat="1" ht="24.2" customHeight="1">
      <c r="A212" s="37"/>
      <c r="B212" s="38"/>
      <c r="C212" s="181" t="s">
        <v>674</v>
      </c>
      <c r="D212" s="181" t="s">
        <v>221</v>
      </c>
      <c r="E212" s="182" t="s">
        <v>686</v>
      </c>
      <c r="F212" s="183" t="s">
        <v>687</v>
      </c>
      <c r="G212" s="184" t="s">
        <v>224</v>
      </c>
      <c r="H212" s="185">
        <v>0.96</v>
      </c>
      <c r="I212" s="186"/>
      <c r="J212" s="187">
        <f>ROUND(I212*H212,2)</f>
        <v>0</v>
      </c>
      <c r="K212" s="183" t="s">
        <v>225</v>
      </c>
      <c r="L212" s="42"/>
      <c r="M212" s="188" t="s">
        <v>19</v>
      </c>
      <c r="N212" s="189" t="s">
        <v>43</v>
      </c>
      <c r="O212" s="67"/>
      <c r="P212" s="190">
        <f>O212*H212</f>
        <v>0</v>
      </c>
      <c r="Q212" s="190">
        <v>6.0000000000000002E-5</v>
      </c>
      <c r="R212" s="190">
        <f>Q212*H212</f>
        <v>5.7599999999999997E-5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137</v>
      </c>
      <c r="AT212" s="192" t="s">
        <v>221</v>
      </c>
      <c r="AU212" s="192" t="s">
        <v>81</v>
      </c>
      <c r="AY212" s="20" t="s">
        <v>218</v>
      </c>
      <c r="BE212" s="193">
        <f>IF(N212="základní",J212,0)</f>
        <v>0</v>
      </c>
      <c r="BF212" s="193">
        <f>IF(N212="snížená",J212,0)</f>
        <v>0</v>
      </c>
      <c r="BG212" s="193">
        <f>IF(N212="zákl. přenesená",J212,0)</f>
        <v>0</v>
      </c>
      <c r="BH212" s="193">
        <f>IF(N212="sníž. přenesená",J212,0)</f>
        <v>0</v>
      </c>
      <c r="BI212" s="193">
        <f>IF(N212="nulová",J212,0)</f>
        <v>0</v>
      </c>
      <c r="BJ212" s="20" t="s">
        <v>79</v>
      </c>
      <c r="BK212" s="193">
        <f>ROUND(I212*H212,2)</f>
        <v>0</v>
      </c>
      <c r="BL212" s="20" t="s">
        <v>137</v>
      </c>
      <c r="BM212" s="192" t="s">
        <v>1728</v>
      </c>
    </row>
    <row r="213" spans="1:65" s="2" customFormat="1" ht="11.25">
      <c r="A213" s="37"/>
      <c r="B213" s="38"/>
      <c r="C213" s="39"/>
      <c r="D213" s="194" t="s">
        <v>228</v>
      </c>
      <c r="E213" s="39"/>
      <c r="F213" s="195" t="s">
        <v>689</v>
      </c>
      <c r="G213" s="39"/>
      <c r="H213" s="39"/>
      <c r="I213" s="196"/>
      <c r="J213" s="39"/>
      <c r="K213" s="39"/>
      <c r="L213" s="42"/>
      <c r="M213" s="197"/>
      <c r="N213" s="198"/>
      <c r="O213" s="67"/>
      <c r="P213" s="67"/>
      <c r="Q213" s="67"/>
      <c r="R213" s="67"/>
      <c r="S213" s="67"/>
      <c r="T213" s="68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20" t="s">
        <v>228</v>
      </c>
      <c r="AU213" s="20" t="s">
        <v>81</v>
      </c>
    </row>
    <row r="214" spans="1:65" s="2" customFormat="1" ht="24.2" customHeight="1">
      <c r="A214" s="37"/>
      <c r="B214" s="38"/>
      <c r="C214" s="181" t="s">
        <v>677</v>
      </c>
      <c r="D214" s="181" t="s">
        <v>221</v>
      </c>
      <c r="E214" s="182" t="s">
        <v>691</v>
      </c>
      <c r="F214" s="183" t="s">
        <v>692</v>
      </c>
      <c r="G214" s="184" t="s">
        <v>224</v>
      </c>
      <c r="H214" s="185">
        <v>0.96</v>
      </c>
      <c r="I214" s="186"/>
      <c r="J214" s="187">
        <f>ROUND(I214*H214,2)</f>
        <v>0</v>
      </c>
      <c r="K214" s="183" t="s">
        <v>225</v>
      </c>
      <c r="L214" s="42"/>
      <c r="M214" s="188" t="s">
        <v>19</v>
      </c>
      <c r="N214" s="189" t="s">
        <v>43</v>
      </c>
      <c r="O214" s="67"/>
      <c r="P214" s="190">
        <f>O214*H214</f>
        <v>0</v>
      </c>
      <c r="Q214" s="190">
        <v>1.7000000000000001E-4</v>
      </c>
      <c r="R214" s="190">
        <f>Q214*H214</f>
        <v>1.6320000000000001E-4</v>
      </c>
      <c r="S214" s="190">
        <v>0</v>
      </c>
      <c r="T214" s="19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2" t="s">
        <v>137</v>
      </c>
      <c r="AT214" s="192" t="s">
        <v>221</v>
      </c>
      <c r="AU214" s="192" t="s">
        <v>81</v>
      </c>
      <c r="AY214" s="20" t="s">
        <v>218</v>
      </c>
      <c r="BE214" s="193">
        <f>IF(N214="základní",J214,0)</f>
        <v>0</v>
      </c>
      <c r="BF214" s="193">
        <f>IF(N214="snížená",J214,0)</f>
        <v>0</v>
      </c>
      <c r="BG214" s="193">
        <f>IF(N214="zákl. přenesená",J214,0)</f>
        <v>0</v>
      </c>
      <c r="BH214" s="193">
        <f>IF(N214="sníž. přenesená",J214,0)</f>
        <v>0</v>
      </c>
      <c r="BI214" s="193">
        <f>IF(N214="nulová",J214,0)</f>
        <v>0</v>
      </c>
      <c r="BJ214" s="20" t="s">
        <v>79</v>
      </c>
      <c r="BK214" s="193">
        <f>ROUND(I214*H214,2)</f>
        <v>0</v>
      </c>
      <c r="BL214" s="20" t="s">
        <v>137</v>
      </c>
      <c r="BM214" s="192" t="s">
        <v>1729</v>
      </c>
    </row>
    <row r="215" spans="1:65" s="2" customFormat="1" ht="11.25">
      <c r="A215" s="37"/>
      <c r="B215" s="38"/>
      <c r="C215" s="39"/>
      <c r="D215" s="194" t="s">
        <v>228</v>
      </c>
      <c r="E215" s="39"/>
      <c r="F215" s="195" t="s">
        <v>694</v>
      </c>
      <c r="G215" s="39"/>
      <c r="H215" s="39"/>
      <c r="I215" s="196"/>
      <c r="J215" s="39"/>
      <c r="K215" s="39"/>
      <c r="L215" s="42"/>
      <c r="M215" s="197"/>
      <c r="N215" s="198"/>
      <c r="O215" s="67"/>
      <c r="P215" s="67"/>
      <c r="Q215" s="67"/>
      <c r="R215" s="67"/>
      <c r="S215" s="67"/>
      <c r="T215" s="68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20" t="s">
        <v>228</v>
      </c>
      <c r="AU215" s="20" t="s">
        <v>81</v>
      </c>
    </row>
    <row r="216" spans="1:65" s="13" customFormat="1" ht="11.25">
      <c r="B216" s="199"/>
      <c r="C216" s="200"/>
      <c r="D216" s="201" t="s">
        <v>230</v>
      </c>
      <c r="E216" s="202" t="s">
        <v>19</v>
      </c>
      <c r="F216" s="203" t="s">
        <v>1730</v>
      </c>
      <c r="G216" s="200"/>
      <c r="H216" s="204">
        <v>0.96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33</v>
      </c>
      <c r="AX216" s="13" t="s">
        <v>79</v>
      </c>
      <c r="AY216" s="210" t="s">
        <v>218</v>
      </c>
    </row>
    <row r="217" spans="1:65" s="2" customFormat="1" ht="24.2" customHeight="1">
      <c r="A217" s="37"/>
      <c r="B217" s="38"/>
      <c r="C217" s="181" t="s">
        <v>679</v>
      </c>
      <c r="D217" s="181" t="s">
        <v>221</v>
      </c>
      <c r="E217" s="182" t="s">
        <v>697</v>
      </c>
      <c r="F217" s="183" t="s">
        <v>698</v>
      </c>
      <c r="G217" s="184" t="s">
        <v>224</v>
      </c>
      <c r="H217" s="185">
        <v>0.96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1.2E-4</v>
      </c>
      <c r="R217" s="190">
        <f>Q217*H217</f>
        <v>1.1519999999999999E-4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1731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700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2" customFormat="1" ht="24.2" customHeight="1">
      <c r="A219" s="37"/>
      <c r="B219" s="38"/>
      <c r="C219" s="181" t="s">
        <v>681</v>
      </c>
      <c r="D219" s="181" t="s">
        <v>221</v>
      </c>
      <c r="E219" s="182" t="s">
        <v>702</v>
      </c>
      <c r="F219" s="183" t="s">
        <v>703</v>
      </c>
      <c r="G219" s="184" t="s">
        <v>224</v>
      </c>
      <c r="H219" s="185">
        <v>0.96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1.2E-4</v>
      </c>
      <c r="R219" s="190">
        <f>Q219*H219</f>
        <v>1.1519999999999999E-4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1732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705</v>
      </c>
      <c r="G220" s="39"/>
      <c r="H220" s="39"/>
      <c r="I220" s="196"/>
      <c r="J220" s="39"/>
      <c r="K220" s="39"/>
      <c r="L220" s="42"/>
      <c r="M220" s="246"/>
      <c r="N220" s="247"/>
      <c r="O220" s="248"/>
      <c r="P220" s="248"/>
      <c r="Q220" s="248"/>
      <c r="R220" s="248"/>
      <c r="S220" s="248"/>
      <c r="T220" s="249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2" customFormat="1" ht="6.95" customHeight="1">
      <c r="A221" s="37"/>
      <c r="B221" s="50"/>
      <c r="C221" s="51"/>
      <c r="D221" s="51"/>
      <c r="E221" s="51"/>
      <c r="F221" s="51"/>
      <c r="G221" s="51"/>
      <c r="H221" s="51"/>
      <c r="I221" s="51"/>
      <c r="J221" s="51"/>
      <c r="K221" s="51"/>
      <c r="L221" s="42"/>
      <c r="M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</sheetData>
  <sheetProtection algorithmName="SHA-512" hashValue="+ZDivHLMQ7TooWUYmbN0BRHW1gHIRGat9WcWsMkSVTK84ccklBx84FBCLQK2CPA0Fn+6qn0206X4IdcB5FQeWw==" saltValue="aIN3dJfyBWA3oyxPsdy5EsZxqipVnMcjuX+shWzqreZP5JTiXeBKEj56Zz50fyVroKv4gxxsvshPQ0XfhpTDuQ==" spinCount="100000" sheet="1" objects="1" scenarios="1" formatColumns="0" formatRows="0" autoFilter="0"/>
  <autoFilter ref="C99:K22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0" r:id="rId10"/>
    <hyperlink ref="F137" r:id="rId11"/>
    <hyperlink ref="F139" r:id="rId12"/>
    <hyperlink ref="F141" r:id="rId13"/>
    <hyperlink ref="F144" r:id="rId14"/>
    <hyperlink ref="F147" r:id="rId15"/>
    <hyperlink ref="F161" r:id="rId16"/>
    <hyperlink ref="F165" r:id="rId17"/>
    <hyperlink ref="F168" r:id="rId18"/>
    <hyperlink ref="F171" r:id="rId19"/>
    <hyperlink ref="F174" r:id="rId20"/>
    <hyperlink ref="F177" r:id="rId21"/>
    <hyperlink ref="F179" r:id="rId22"/>
    <hyperlink ref="F181" r:id="rId23"/>
    <hyperlink ref="F183" r:id="rId24"/>
    <hyperlink ref="F185" r:id="rId25"/>
    <hyperlink ref="F187" r:id="rId26"/>
    <hyperlink ref="F192" r:id="rId27"/>
    <hyperlink ref="F194" r:id="rId28"/>
    <hyperlink ref="F197" r:id="rId29"/>
    <hyperlink ref="F199" r:id="rId30"/>
    <hyperlink ref="F206" r:id="rId31"/>
    <hyperlink ref="F210" r:id="rId32"/>
    <hyperlink ref="F213" r:id="rId33"/>
    <hyperlink ref="F215" r:id="rId34"/>
    <hyperlink ref="F218" r:id="rId35"/>
    <hyperlink ref="F220" r:id="rId36"/>
  </hyperlinks>
  <pageMargins left="0.39374999999999999" right="0.39374999999999999" top="0.39374999999999999" bottom="0.39374999999999999" header="0" footer="0"/>
  <pageSetup paperSize="9" scale="76" fitToHeight="100" orientation="portrait" blackAndWhite="1" r:id="rId37"/>
  <headerFooter>
    <oddFooter>&amp;CStrana &amp;P z &amp;N</oddFooter>
  </headerFooter>
  <drawing r:id="rId38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145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1733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ROUND(J102,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ROUND((SUM(BE102:BE268)),  2)</f>
        <v>0</v>
      </c>
      <c r="G35" s="37"/>
      <c r="H35" s="37"/>
      <c r="I35" s="127">
        <v>0.21</v>
      </c>
      <c r="J35" s="126">
        <f>ROUND(((SUM(BE102:BE268))*I35),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ROUND((SUM(BF102:BF268)),  2)</f>
        <v>0</v>
      </c>
      <c r="G36" s="37"/>
      <c r="H36" s="37"/>
      <c r="I36" s="127">
        <v>0.12</v>
      </c>
      <c r="J36" s="126">
        <f>ROUND(((SUM(BF102:BF268))*I36),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ROUND((SUM(BG102:BG268)),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ROUND((SUM(BH102:BH268)),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ROUND((SUM(BI102:BI268)),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18 - 1.NP 148,147,149,150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J102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J103</f>
        <v>0</v>
      </c>
      <c r="K64" s="144"/>
      <c r="L64" s="148"/>
    </row>
    <row r="65" spans="2:12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J104</f>
        <v>0</v>
      </c>
      <c r="K65" s="100"/>
      <c r="L65" s="153"/>
    </row>
    <row r="66" spans="2:12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J111</f>
        <v>0</v>
      </c>
      <c r="K66" s="100"/>
      <c r="L66" s="153"/>
    </row>
    <row r="67" spans="2:12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J122</f>
        <v>0</v>
      </c>
      <c r="K67" s="100"/>
      <c r="L67" s="153"/>
    </row>
    <row r="68" spans="2:12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J145</f>
        <v>0</v>
      </c>
      <c r="K68" s="100"/>
      <c r="L68" s="153"/>
    </row>
    <row r="69" spans="2:12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J155</f>
        <v>0</v>
      </c>
      <c r="K69" s="100"/>
      <c r="L69" s="153"/>
    </row>
    <row r="70" spans="2:12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J158</f>
        <v>0</v>
      </c>
      <c r="K70" s="144"/>
      <c r="L70" s="148"/>
    </row>
    <row r="71" spans="2:12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J159</f>
        <v>0</v>
      </c>
      <c r="K71" s="100"/>
      <c r="L71" s="153"/>
    </row>
    <row r="72" spans="2:12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J167</f>
        <v>0</v>
      </c>
      <c r="K72" s="100"/>
      <c r="L72" s="153"/>
    </row>
    <row r="73" spans="2:12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J171</f>
        <v>0</v>
      </c>
      <c r="K73" s="100"/>
      <c r="L73" s="153"/>
    </row>
    <row r="74" spans="2:12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J183</f>
        <v>0</v>
      </c>
      <c r="K74" s="100"/>
      <c r="L74" s="153"/>
    </row>
    <row r="75" spans="2:12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J191</f>
        <v>0</v>
      </c>
      <c r="K75" s="100"/>
      <c r="L75" s="153"/>
    </row>
    <row r="76" spans="2:12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J194</f>
        <v>0</v>
      </c>
      <c r="K76" s="100"/>
      <c r="L76" s="153"/>
    </row>
    <row r="77" spans="2:12" s="10" customFormat="1" ht="19.899999999999999" customHeight="1">
      <c r="B77" s="149"/>
      <c r="C77" s="100"/>
      <c r="D77" s="150" t="s">
        <v>707</v>
      </c>
      <c r="E77" s="151"/>
      <c r="F77" s="151"/>
      <c r="G77" s="151"/>
      <c r="H77" s="151"/>
      <c r="I77" s="151"/>
      <c r="J77" s="152">
        <f>J214</f>
        <v>0</v>
      </c>
      <c r="K77" s="100"/>
      <c r="L77" s="153"/>
    </row>
    <row r="78" spans="2:12" s="10" customFormat="1" ht="19.899999999999999" customHeight="1">
      <c r="B78" s="149"/>
      <c r="C78" s="100"/>
      <c r="D78" s="150" t="s">
        <v>200</v>
      </c>
      <c r="E78" s="151"/>
      <c r="F78" s="151"/>
      <c r="G78" s="151"/>
      <c r="H78" s="151"/>
      <c r="I78" s="151"/>
      <c r="J78" s="152">
        <f>J237</f>
        <v>0</v>
      </c>
      <c r="K78" s="100"/>
      <c r="L78" s="153"/>
    </row>
    <row r="79" spans="2:12" s="10" customFormat="1" ht="19.899999999999999" customHeight="1">
      <c r="B79" s="149"/>
      <c r="C79" s="100"/>
      <c r="D79" s="150" t="s">
        <v>502</v>
      </c>
      <c r="E79" s="151"/>
      <c r="F79" s="151"/>
      <c r="G79" s="151"/>
      <c r="H79" s="151"/>
      <c r="I79" s="151"/>
      <c r="J79" s="152">
        <f>J255</f>
        <v>0</v>
      </c>
      <c r="K79" s="100"/>
      <c r="L79" s="153"/>
    </row>
    <row r="80" spans="2:12" s="10" customFormat="1" ht="19.899999999999999" customHeight="1">
      <c r="B80" s="149"/>
      <c r="C80" s="100"/>
      <c r="D80" s="150" t="s">
        <v>201</v>
      </c>
      <c r="E80" s="151"/>
      <c r="F80" s="151"/>
      <c r="G80" s="151"/>
      <c r="H80" s="151"/>
      <c r="I80" s="151"/>
      <c r="J80" s="152">
        <f>J265</f>
        <v>0</v>
      </c>
      <c r="K80" s="100"/>
      <c r="L80" s="153"/>
    </row>
    <row r="81" spans="1:31" s="2" customFormat="1" ht="21.7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6.95" customHeight="1">
      <c r="A82" s="37"/>
      <c r="B82" s="50"/>
      <c r="C82" s="51"/>
      <c r="D82" s="51"/>
      <c r="E82" s="51"/>
      <c r="F82" s="51"/>
      <c r="G82" s="51"/>
      <c r="H82" s="51"/>
      <c r="I82" s="51"/>
      <c r="J82" s="51"/>
      <c r="K82" s="51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6" spans="1:31" s="2" customFormat="1" ht="6.95" customHeight="1">
      <c r="A86" s="37"/>
      <c r="B86" s="52"/>
      <c r="C86" s="53"/>
      <c r="D86" s="53"/>
      <c r="E86" s="53"/>
      <c r="F86" s="53"/>
      <c r="G86" s="53"/>
      <c r="H86" s="53"/>
      <c r="I86" s="53"/>
      <c r="J86" s="53"/>
      <c r="K86" s="53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24.95" customHeight="1">
      <c r="A87" s="37"/>
      <c r="B87" s="38"/>
      <c r="C87" s="26" t="s">
        <v>203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6.95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2" customHeight="1">
      <c r="A89" s="37"/>
      <c r="B89" s="38"/>
      <c r="C89" s="32" t="s">
        <v>16</v>
      </c>
      <c r="D89" s="39"/>
      <c r="E89" s="39"/>
      <c r="F89" s="39"/>
      <c r="G89" s="39"/>
      <c r="H89" s="39"/>
      <c r="I89" s="39"/>
      <c r="J89" s="39"/>
      <c r="K89" s="39"/>
      <c r="L89" s="11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6.5" customHeight="1">
      <c r="A90" s="37"/>
      <c r="B90" s="38"/>
      <c r="C90" s="39"/>
      <c r="D90" s="39"/>
      <c r="E90" s="406" t="str">
        <f>E7</f>
        <v>Výměna stoupaček na Poliklinice</v>
      </c>
      <c r="F90" s="407"/>
      <c r="G90" s="407"/>
      <c r="H90" s="407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1" customFormat="1" ht="12" customHeight="1">
      <c r="B91" s="24"/>
      <c r="C91" s="32" t="s">
        <v>182</v>
      </c>
      <c r="D91" s="25"/>
      <c r="E91" s="25"/>
      <c r="F91" s="25"/>
      <c r="G91" s="25"/>
      <c r="H91" s="25"/>
      <c r="I91" s="25"/>
      <c r="J91" s="25"/>
      <c r="K91" s="25"/>
      <c r="L91" s="23"/>
    </row>
    <row r="92" spans="1:31" s="2" customFormat="1" ht="16.5" customHeight="1">
      <c r="A92" s="37"/>
      <c r="B92" s="38"/>
      <c r="C92" s="39"/>
      <c r="D92" s="39"/>
      <c r="E92" s="406" t="s">
        <v>494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32" t="s">
        <v>184</v>
      </c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6.5" customHeight="1">
      <c r="A94" s="37"/>
      <c r="B94" s="38"/>
      <c r="C94" s="39"/>
      <c r="D94" s="39"/>
      <c r="E94" s="379" t="str">
        <f>E11</f>
        <v>18 - 1.NP 148,147,149,150</v>
      </c>
      <c r="F94" s="408"/>
      <c r="G94" s="408"/>
      <c r="H94" s="408"/>
      <c r="I94" s="39"/>
      <c r="J94" s="39"/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2" customHeight="1">
      <c r="A96" s="37"/>
      <c r="B96" s="38"/>
      <c r="C96" s="32" t="s">
        <v>21</v>
      </c>
      <c r="D96" s="39"/>
      <c r="E96" s="39"/>
      <c r="F96" s="30" t="str">
        <f>F14</f>
        <v>Česká Lípa</v>
      </c>
      <c r="G96" s="39"/>
      <c r="H96" s="39"/>
      <c r="I96" s="32" t="s">
        <v>23</v>
      </c>
      <c r="J96" s="62" t="str">
        <f>IF(J14="","",J14)</f>
        <v>9. 7. 2024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6.95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40.15" customHeight="1">
      <c r="A98" s="37"/>
      <c r="B98" s="38"/>
      <c r="C98" s="32" t="s">
        <v>25</v>
      </c>
      <c r="D98" s="39"/>
      <c r="E98" s="39"/>
      <c r="F98" s="30" t="str">
        <f>E17</f>
        <v>Nemocnice s poliklinikou Česká Lípa a.s.,Purkyňova</v>
      </c>
      <c r="G98" s="39"/>
      <c r="H98" s="39"/>
      <c r="I98" s="32" t="s">
        <v>31</v>
      </c>
      <c r="J98" s="35" t="str">
        <f>E23</f>
        <v>STORING spol. s r.o.,Žitavská 727/16, Liberec 3</v>
      </c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5.2" customHeight="1">
      <c r="A99" s="37"/>
      <c r="B99" s="38"/>
      <c r="C99" s="32" t="s">
        <v>29</v>
      </c>
      <c r="D99" s="39"/>
      <c r="E99" s="39"/>
      <c r="F99" s="30" t="str">
        <f>IF(E20="","",E20)</f>
        <v>Vyplň údaj</v>
      </c>
      <c r="G99" s="39"/>
      <c r="H99" s="39"/>
      <c r="I99" s="32" t="s">
        <v>34</v>
      </c>
      <c r="J99" s="35" t="str">
        <f>E26</f>
        <v>Zuzana Morávková</v>
      </c>
      <c r="K99" s="39"/>
      <c r="L99" s="116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10.35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116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11" customFormat="1" ht="29.25" customHeight="1">
      <c r="A101" s="154"/>
      <c r="B101" s="155"/>
      <c r="C101" s="156" t="s">
        <v>204</v>
      </c>
      <c r="D101" s="157" t="s">
        <v>57</v>
      </c>
      <c r="E101" s="157" t="s">
        <v>53</v>
      </c>
      <c r="F101" s="157" t="s">
        <v>54</v>
      </c>
      <c r="G101" s="157" t="s">
        <v>205</v>
      </c>
      <c r="H101" s="157" t="s">
        <v>206</v>
      </c>
      <c r="I101" s="157" t="s">
        <v>207</v>
      </c>
      <c r="J101" s="157" t="s">
        <v>188</v>
      </c>
      <c r="K101" s="158" t="s">
        <v>208</v>
      </c>
      <c r="L101" s="159"/>
      <c r="M101" s="71" t="s">
        <v>19</v>
      </c>
      <c r="N101" s="72" t="s">
        <v>42</v>
      </c>
      <c r="O101" s="72" t="s">
        <v>209</v>
      </c>
      <c r="P101" s="72" t="s">
        <v>210</v>
      </c>
      <c r="Q101" s="72" t="s">
        <v>211</v>
      </c>
      <c r="R101" s="72" t="s">
        <v>212</v>
      </c>
      <c r="S101" s="72" t="s">
        <v>213</v>
      </c>
      <c r="T101" s="73" t="s">
        <v>214</v>
      </c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</row>
    <row r="102" spans="1:65" s="2" customFormat="1" ht="22.9" customHeight="1">
      <c r="A102" s="37"/>
      <c r="B102" s="38"/>
      <c r="C102" s="78" t="s">
        <v>215</v>
      </c>
      <c r="D102" s="39"/>
      <c r="E102" s="39"/>
      <c r="F102" s="39"/>
      <c r="G102" s="39"/>
      <c r="H102" s="39"/>
      <c r="I102" s="39"/>
      <c r="J102" s="160">
        <f>BK102</f>
        <v>0</v>
      </c>
      <c r="K102" s="39"/>
      <c r="L102" s="42"/>
      <c r="M102" s="74"/>
      <c r="N102" s="161"/>
      <c r="O102" s="75"/>
      <c r="P102" s="162">
        <f>P103+P158</f>
        <v>0</v>
      </c>
      <c r="Q102" s="75"/>
      <c r="R102" s="162">
        <f>R103+R158</f>
        <v>5.6922577800000003</v>
      </c>
      <c r="S102" s="75"/>
      <c r="T102" s="163">
        <f>T103+T158</f>
        <v>6.6998522000000005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71</v>
      </c>
      <c r="AU102" s="20" t="s">
        <v>189</v>
      </c>
      <c r="BK102" s="164">
        <f>BK103+BK158</f>
        <v>0</v>
      </c>
    </row>
    <row r="103" spans="1:65" s="12" customFormat="1" ht="25.9" customHeight="1">
      <c r="B103" s="165"/>
      <c r="C103" s="166"/>
      <c r="D103" s="167" t="s">
        <v>71</v>
      </c>
      <c r="E103" s="168" t="s">
        <v>216</v>
      </c>
      <c r="F103" s="168" t="s">
        <v>217</v>
      </c>
      <c r="G103" s="166"/>
      <c r="H103" s="166"/>
      <c r="I103" s="169"/>
      <c r="J103" s="170">
        <f>BK103</f>
        <v>0</v>
      </c>
      <c r="K103" s="166"/>
      <c r="L103" s="171"/>
      <c r="M103" s="172"/>
      <c r="N103" s="173"/>
      <c r="O103" s="173"/>
      <c r="P103" s="174">
        <f>P104+P111+P122+P145+P155</f>
        <v>0</v>
      </c>
      <c r="Q103" s="173"/>
      <c r="R103" s="174">
        <f>R104+R111+R122+R145+R155</f>
        <v>3.1364804999999998</v>
      </c>
      <c r="S103" s="173"/>
      <c r="T103" s="175">
        <f>T104+T111+T122+T145+T155</f>
        <v>5.7425360000000003</v>
      </c>
      <c r="AR103" s="176" t="s">
        <v>79</v>
      </c>
      <c r="AT103" s="177" t="s">
        <v>71</v>
      </c>
      <c r="AU103" s="177" t="s">
        <v>72</v>
      </c>
      <c r="AY103" s="176" t="s">
        <v>218</v>
      </c>
      <c r="BK103" s="178">
        <f>BK104+BK111+BK122+BK145+BK155</f>
        <v>0</v>
      </c>
    </row>
    <row r="104" spans="1:65" s="12" customFormat="1" ht="22.9" customHeight="1">
      <c r="B104" s="165"/>
      <c r="C104" s="166"/>
      <c r="D104" s="167" t="s">
        <v>71</v>
      </c>
      <c r="E104" s="179" t="s">
        <v>219</v>
      </c>
      <c r="F104" s="179" t="s">
        <v>220</v>
      </c>
      <c r="G104" s="166"/>
      <c r="H104" s="166"/>
      <c r="I104" s="169"/>
      <c r="J104" s="180">
        <f>BK104</f>
        <v>0</v>
      </c>
      <c r="K104" s="166"/>
      <c r="L104" s="171"/>
      <c r="M104" s="172"/>
      <c r="N104" s="173"/>
      <c r="O104" s="173"/>
      <c r="P104" s="174">
        <f>SUM(P105:P110)</f>
        <v>0</v>
      </c>
      <c r="Q104" s="173"/>
      <c r="R104" s="174">
        <f>SUM(R105:R110)</f>
        <v>0.23584000000000002</v>
      </c>
      <c r="S104" s="173"/>
      <c r="T104" s="175">
        <f>SUM(T105:T110)</f>
        <v>0</v>
      </c>
      <c r="AR104" s="176" t="s">
        <v>79</v>
      </c>
      <c r="AT104" s="177" t="s">
        <v>71</v>
      </c>
      <c r="AU104" s="177" t="s">
        <v>79</v>
      </c>
      <c r="AY104" s="176" t="s">
        <v>218</v>
      </c>
      <c r="BK104" s="178">
        <f>SUM(BK105:BK110)</f>
        <v>0</v>
      </c>
    </row>
    <row r="105" spans="1:65" s="2" customFormat="1" ht="37.9" customHeight="1">
      <c r="A105" s="37"/>
      <c r="B105" s="38"/>
      <c r="C105" s="181" t="s">
        <v>79</v>
      </c>
      <c r="D105" s="181" t="s">
        <v>221</v>
      </c>
      <c r="E105" s="182" t="s">
        <v>222</v>
      </c>
      <c r="F105" s="183" t="s">
        <v>223</v>
      </c>
      <c r="G105" s="184" t="s">
        <v>224</v>
      </c>
      <c r="H105" s="185">
        <v>4.4800000000000004</v>
      </c>
      <c r="I105" s="186"/>
      <c r="J105" s="187">
        <f>ROUND(I105*H105,2)</f>
        <v>0</v>
      </c>
      <c r="K105" s="183" t="s">
        <v>225</v>
      </c>
      <c r="L105" s="42"/>
      <c r="M105" s="188" t="s">
        <v>19</v>
      </c>
      <c r="N105" s="189" t="s">
        <v>43</v>
      </c>
      <c r="O105" s="67"/>
      <c r="P105" s="190">
        <f>O105*H105</f>
        <v>0</v>
      </c>
      <c r="Q105" s="190">
        <v>5.2499999999999998E-2</v>
      </c>
      <c r="R105" s="190">
        <f>Q105*H105</f>
        <v>0.23520000000000002</v>
      </c>
      <c r="S105" s="190">
        <v>0</v>
      </c>
      <c r="T105" s="191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92" t="s">
        <v>226</v>
      </c>
      <c r="AT105" s="192" t="s">
        <v>221</v>
      </c>
      <c r="AU105" s="192" t="s">
        <v>81</v>
      </c>
      <c r="AY105" s="20" t="s">
        <v>218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20" t="s">
        <v>79</v>
      </c>
      <c r="BK105" s="193">
        <f>ROUND(I105*H105,2)</f>
        <v>0</v>
      </c>
      <c r="BL105" s="20" t="s">
        <v>226</v>
      </c>
      <c r="BM105" s="192" t="s">
        <v>1734</v>
      </c>
    </row>
    <row r="106" spans="1:65" s="2" customFormat="1" ht="11.25">
      <c r="A106" s="37"/>
      <c r="B106" s="38"/>
      <c r="C106" s="39"/>
      <c r="D106" s="194" t="s">
        <v>228</v>
      </c>
      <c r="E106" s="39"/>
      <c r="F106" s="195" t="s">
        <v>229</v>
      </c>
      <c r="G106" s="39"/>
      <c r="H106" s="39"/>
      <c r="I106" s="196"/>
      <c r="J106" s="39"/>
      <c r="K106" s="39"/>
      <c r="L106" s="42"/>
      <c r="M106" s="197"/>
      <c r="N106" s="198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20" t="s">
        <v>228</v>
      </c>
      <c r="AU106" s="20" t="s">
        <v>81</v>
      </c>
    </row>
    <row r="107" spans="1:65" s="13" customFormat="1" ht="11.25">
      <c r="B107" s="199"/>
      <c r="C107" s="200"/>
      <c r="D107" s="201" t="s">
        <v>230</v>
      </c>
      <c r="E107" s="202" t="s">
        <v>19</v>
      </c>
      <c r="F107" s="203" t="s">
        <v>231</v>
      </c>
      <c r="G107" s="200"/>
      <c r="H107" s="204">
        <v>4.4800000000000004</v>
      </c>
      <c r="I107" s="205"/>
      <c r="J107" s="200"/>
      <c r="K107" s="200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230</v>
      </c>
      <c r="AU107" s="210" t="s">
        <v>81</v>
      </c>
      <c r="AV107" s="13" t="s">
        <v>81</v>
      </c>
      <c r="AW107" s="13" t="s">
        <v>33</v>
      </c>
      <c r="AX107" s="13" t="s">
        <v>79</v>
      </c>
      <c r="AY107" s="210" t="s">
        <v>218</v>
      </c>
    </row>
    <row r="108" spans="1:65" s="2" customFormat="1" ht="24.2" customHeight="1">
      <c r="A108" s="37"/>
      <c r="B108" s="38"/>
      <c r="C108" s="181" t="s">
        <v>81</v>
      </c>
      <c r="D108" s="181" t="s">
        <v>221</v>
      </c>
      <c r="E108" s="182" t="s">
        <v>232</v>
      </c>
      <c r="F108" s="183" t="s">
        <v>233</v>
      </c>
      <c r="G108" s="184" t="s">
        <v>234</v>
      </c>
      <c r="H108" s="185">
        <v>3.2</v>
      </c>
      <c r="I108" s="186"/>
      <c r="J108" s="187">
        <f>ROUND(I108*H108,2)</f>
        <v>0</v>
      </c>
      <c r="K108" s="183" t="s">
        <v>225</v>
      </c>
      <c r="L108" s="42"/>
      <c r="M108" s="188" t="s">
        <v>19</v>
      </c>
      <c r="N108" s="189" t="s">
        <v>43</v>
      </c>
      <c r="O108" s="67"/>
      <c r="P108" s="190">
        <f>O108*H108</f>
        <v>0</v>
      </c>
      <c r="Q108" s="190">
        <v>2.0000000000000001E-4</v>
      </c>
      <c r="R108" s="190">
        <f>Q108*H108</f>
        <v>6.4000000000000005E-4</v>
      </c>
      <c r="S108" s="190">
        <v>0</v>
      </c>
      <c r="T108" s="191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92" t="s">
        <v>226</v>
      </c>
      <c r="AT108" s="192" t="s">
        <v>221</v>
      </c>
      <c r="AU108" s="192" t="s">
        <v>81</v>
      </c>
      <c r="AY108" s="20" t="s">
        <v>218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0" t="s">
        <v>79</v>
      </c>
      <c r="BK108" s="193">
        <f>ROUND(I108*H108,2)</f>
        <v>0</v>
      </c>
      <c r="BL108" s="20" t="s">
        <v>226</v>
      </c>
      <c r="BM108" s="192" t="s">
        <v>1735</v>
      </c>
    </row>
    <row r="109" spans="1:65" s="2" customFormat="1" ht="11.25">
      <c r="A109" s="37"/>
      <c r="B109" s="38"/>
      <c r="C109" s="39"/>
      <c r="D109" s="194" t="s">
        <v>228</v>
      </c>
      <c r="E109" s="39"/>
      <c r="F109" s="195" t="s">
        <v>236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228</v>
      </c>
      <c r="AU109" s="20" t="s">
        <v>81</v>
      </c>
    </row>
    <row r="110" spans="1:65" s="13" customFormat="1" ht="11.25">
      <c r="B110" s="199"/>
      <c r="C110" s="200"/>
      <c r="D110" s="201" t="s">
        <v>230</v>
      </c>
      <c r="E110" s="202" t="s">
        <v>19</v>
      </c>
      <c r="F110" s="203" t="s">
        <v>237</v>
      </c>
      <c r="G110" s="200"/>
      <c r="H110" s="204">
        <v>3.2</v>
      </c>
      <c r="I110" s="205"/>
      <c r="J110" s="200"/>
      <c r="K110" s="200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230</v>
      </c>
      <c r="AU110" s="210" t="s">
        <v>81</v>
      </c>
      <c r="AV110" s="13" t="s">
        <v>81</v>
      </c>
      <c r="AW110" s="13" t="s">
        <v>33</v>
      </c>
      <c r="AX110" s="13" t="s">
        <v>79</v>
      </c>
      <c r="AY110" s="210" t="s">
        <v>218</v>
      </c>
    </row>
    <row r="111" spans="1:65" s="12" customFormat="1" ht="22.9" customHeight="1">
      <c r="B111" s="165"/>
      <c r="C111" s="166"/>
      <c r="D111" s="167" t="s">
        <v>71</v>
      </c>
      <c r="E111" s="179" t="s">
        <v>238</v>
      </c>
      <c r="F111" s="179" t="s">
        <v>239</v>
      </c>
      <c r="G111" s="166"/>
      <c r="H111" s="166"/>
      <c r="I111" s="169"/>
      <c r="J111" s="180">
        <f>BK111</f>
        <v>0</v>
      </c>
      <c r="K111" s="166"/>
      <c r="L111" s="171"/>
      <c r="M111" s="172"/>
      <c r="N111" s="173"/>
      <c r="O111" s="173"/>
      <c r="P111" s="174">
        <f>SUM(P112:P121)</f>
        <v>0</v>
      </c>
      <c r="Q111" s="173"/>
      <c r="R111" s="174">
        <f>SUM(R112:R121)</f>
        <v>2.8998404999999998</v>
      </c>
      <c r="S111" s="173"/>
      <c r="T111" s="175">
        <f>SUM(T112:T121)</f>
        <v>0</v>
      </c>
      <c r="AR111" s="176" t="s">
        <v>79</v>
      </c>
      <c r="AT111" s="177" t="s">
        <v>71</v>
      </c>
      <c r="AU111" s="177" t="s">
        <v>79</v>
      </c>
      <c r="AY111" s="176" t="s">
        <v>218</v>
      </c>
      <c r="BK111" s="178">
        <f>SUM(BK112:BK121)</f>
        <v>0</v>
      </c>
    </row>
    <row r="112" spans="1:65" s="2" customFormat="1" ht="21.75" customHeight="1">
      <c r="A112" s="37"/>
      <c r="B112" s="38"/>
      <c r="C112" s="181" t="s">
        <v>219</v>
      </c>
      <c r="D112" s="181" t="s">
        <v>221</v>
      </c>
      <c r="E112" s="182" t="s">
        <v>240</v>
      </c>
      <c r="F112" s="183" t="s">
        <v>241</v>
      </c>
      <c r="G112" s="184" t="s">
        <v>224</v>
      </c>
      <c r="H112" s="185">
        <v>3</v>
      </c>
      <c r="I112" s="186"/>
      <c r="J112" s="187">
        <f>ROUND(I112*H112,2)</f>
        <v>0</v>
      </c>
      <c r="K112" s="183" t="s">
        <v>225</v>
      </c>
      <c r="L112" s="42"/>
      <c r="M112" s="188" t="s">
        <v>19</v>
      </c>
      <c r="N112" s="189" t="s">
        <v>43</v>
      </c>
      <c r="O112" s="67"/>
      <c r="P112" s="190">
        <f>O112*H112</f>
        <v>0</v>
      </c>
      <c r="Q112" s="190">
        <v>5.6000000000000001E-2</v>
      </c>
      <c r="R112" s="190">
        <f>Q112*H112</f>
        <v>0.16800000000000001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226</v>
      </c>
      <c r="AT112" s="192" t="s">
        <v>221</v>
      </c>
      <c r="AU112" s="192" t="s">
        <v>81</v>
      </c>
      <c r="AY112" s="20" t="s">
        <v>218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79</v>
      </c>
      <c r="BK112" s="193">
        <f>ROUND(I112*H112,2)</f>
        <v>0</v>
      </c>
      <c r="BL112" s="20" t="s">
        <v>226</v>
      </c>
      <c r="BM112" s="192" t="s">
        <v>1736</v>
      </c>
    </row>
    <row r="113" spans="1:65" s="2" customFormat="1" ht="11.25">
      <c r="A113" s="37"/>
      <c r="B113" s="38"/>
      <c r="C113" s="39"/>
      <c r="D113" s="194" t="s">
        <v>228</v>
      </c>
      <c r="E113" s="39"/>
      <c r="F113" s="195" t="s">
        <v>243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228</v>
      </c>
      <c r="AU113" s="20" t="s">
        <v>81</v>
      </c>
    </row>
    <row r="114" spans="1:65" s="13" customFormat="1" ht="11.25">
      <c r="B114" s="199"/>
      <c r="C114" s="200"/>
      <c r="D114" s="201" t="s">
        <v>230</v>
      </c>
      <c r="E114" s="202" t="s">
        <v>19</v>
      </c>
      <c r="F114" s="203" t="s">
        <v>711</v>
      </c>
      <c r="G114" s="200"/>
      <c r="H114" s="204">
        <v>3</v>
      </c>
      <c r="I114" s="205"/>
      <c r="J114" s="200"/>
      <c r="K114" s="200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230</v>
      </c>
      <c r="AU114" s="210" t="s">
        <v>81</v>
      </c>
      <c r="AV114" s="13" t="s">
        <v>81</v>
      </c>
      <c r="AW114" s="13" t="s">
        <v>33</v>
      </c>
      <c r="AX114" s="13" t="s">
        <v>79</v>
      </c>
      <c r="AY114" s="210" t="s">
        <v>218</v>
      </c>
    </row>
    <row r="115" spans="1:65" s="2" customFormat="1" ht="49.15" customHeight="1">
      <c r="A115" s="37"/>
      <c r="B115" s="38"/>
      <c r="C115" s="181" t="s">
        <v>226</v>
      </c>
      <c r="D115" s="181" t="s">
        <v>221</v>
      </c>
      <c r="E115" s="182" t="s">
        <v>712</v>
      </c>
      <c r="F115" s="183" t="s">
        <v>713</v>
      </c>
      <c r="G115" s="184" t="s">
        <v>224</v>
      </c>
      <c r="H115" s="185">
        <v>19.29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2.9499999999999998E-2</v>
      </c>
      <c r="R115" s="190">
        <f>Q115*H115</f>
        <v>0.56905499999999998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1737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715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3" customFormat="1" ht="11.25">
      <c r="B117" s="199"/>
      <c r="C117" s="200"/>
      <c r="D117" s="201" t="s">
        <v>230</v>
      </c>
      <c r="E117" s="202" t="s">
        <v>19</v>
      </c>
      <c r="F117" s="203" t="s">
        <v>1738</v>
      </c>
      <c r="G117" s="200"/>
      <c r="H117" s="204">
        <v>19.29</v>
      </c>
      <c r="I117" s="205"/>
      <c r="J117" s="200"/>
      <c r="K117" s="200"/>
      <c r="L117" s="206"/>
      <c r="M117" s="207"/>
      <c r="N117" s="208"/>
      <c r="O117" s="208"/>
      <c r="P117" s="208"/>
      <c r="Q117" s="208"/>
      <c r="R117" s="208"/>
      <c r="S117" s="208"/>
      <c r="T117" s="209"/>
      <c r="AT117" s="210" t="s">
        <v>230</v>
      </c>
      <c r="AU117" s="210" t="s">
        <v>81</v>
      </c>
      <c r="AV117" s="13" t="s">
        <v>81</v>
      </c>
      <c r="AW117" s="13" t="s">
        <v>33</v>
      </c>
      <c r="AX117" s="13" t="s">
        <v>79</v>
      </c>
      <c r="AY117" s="210" t="s">
        <v>218</v>
      </c>
    </row>
    <row r="118" spans="1:65" s="2" customFormat="1" ht="37.9" customHeight="1">
      <c r="A118" s="37"/>
      <c r="B118" s="38"/>
      <c r="C118" s="181" t="s">
        <v>252</v>
      </c>
      <c r="D118" s="181" t="s">
        <v>221</v>
      </c>
      <c r="E118" s="182" t="s">
        <v>507</v>
      </c>
      <c r="F118" s="183" t="s">
        <v>508</v>
      </c>
      <c r="G118" s="184" t="s">
        <v>224</v>
      </c>
      <c r="H118" s="185">
        <v>78.335999999999999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2.1000000000000001E-2</v>
      </c>
      <c r="R118" s="190">
        <f>Q118*H118</f>
        <v>1.6450560000000001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1739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510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37.9" customHeight="1">
      <c r="A120" s="37"/>
      <c r="B120" s="38"/>
      <c r="C120" s="181" t="s">
        <v>238</v>
      </c>
      <c r="D120" s="181" t="s">
        <v>221</v>
      </c>
      <c r="E120" s="182" t="s">
        <v>511</v>
      </c>
      <c r="F120" s="183" t="s">
        <v>512</v>
      </c>
      <c r="G120" s="184" t="s">
        <v>513</v>
      </c>
      <c r="H120" s="185">
        <v>0.22500000000000001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2.3010199999999998</v>
      </c>
      <c r="R120" s="190">
        <f>Q120*H120</f>
        <v>0.51772949999999995</v>
      </c>
      <c r="S120" s="190">
        <v>0</v>
      </c>
      <c r="T120" s="19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1740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515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2" customFormat="1" ht="22.9" customHeight="1">
      <c r="B122" s="165"/>
      <c r="C122" s="166"/>
      <c r="D122" s="167" t="s">
        <v>71</v>
      </c>
      <c r="E122" s="179" t="s">
        <v>257</v>
      </c>
      <c r="F122" s="179" t="s">
        <v>258</v>
      </c>
      <c r="G122" s="166"/>
      <c r="H122" s="166"/>
      <c r="I122" s="169"/>
      <c r="J122" s="180">
        <f>BK122</f>
        <v>0</v>
      </c>
      <c r="K122" s="166"/>
      <c r="L122" s="171"/>
      <c r="M122" s="172"/>
      <c r="N122" s="173"/>
      <c r="O122" s="173"/>
      <c r="P122" s="174">
        <f>SUM(P123:P144)</f>
        <v>0</v>
      </c>
      <c r="Q122" s="173"/>
      <c r="R122" s="174">
        <f>SUM(R123:R144)</f>
        <v>8.0000000000000004E-4</v>
      </c>
      <c r="S122" s="173"/>
      <c r="T122" s="175">
        <f>SUM(T123:T144)</f>
        <v>5.7425360000000003</v>
      </c>
      <c r="AR122" s="176" t="s">
        <v>79</v>
      </c>
      <c r="AT122" s="177" t="s">
        <v>71</v>
      </c>
      <c r="AU122" s="177" t="s">
        <v>79</v>
      </c>
      <c r="AY122" s="176" t="s">
        <v>218</v>
      </c>
      <c r="BK122" s="178">
        <f>SUM(BK123:BK144)</f>
        <v>0</v>
      </c>
    </row>
    <row r="123" spans="1:65" s="2" customFormat="1" ht="37.9" customHeight="1">
      <c r="A123" s="37"/>
      <c r="B123" s="38"/>
      <c r="C123" s="181" t="s">
        <v>263</v>
      </c>
      <c r="D123" s="181" t="s">
        <v>221</v>
      </c>
      <c r="E123" s="182" t="s">
        <v>516</v>
      </c>
      <c r="F123" s="183" t="s">
        <v>517</v>
      </c>
      <c r="G123" s="184" t="s">
        <v>224</v>
      </c>
      <c r="H123" s="185">
        <v>20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4.0000000000000003E-5</v>
      </c>
      <c r="R123" s="190">
        <f>Q123*H123</f>
        <v>8.0000000000000004E-4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1741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519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2" customFormat="1" ht="24.2" customHeight="1">
      <c r="A125" s="37"/>
      <c r="B125" s="38"/>
      <c r="C125" s="181" t="s">
        <v>270</v>
      </c>
      <c r="D125" s="181" t="s">
        <v>221</v>
      </c>
      <c r="E125" s="182" t="s">
        <v>259</v>
      </c>
      <c r="F125" s="183" t="s">
        <v>260</v>
      </c>
      <c r="G125" s="184" t="s">
        <v>224</v>
      </c>
      <c r="H125" s="185">
        <v>4.4800000000000004</v>
      </c>
      <c r="I125" s="186"/>
      <c r="J125" s="187">
        <f>ROUND(I125*H125,2)</f>
        <v>0</v>
      </c>
      <c r="K125" s="183" t="s">
        <v>225</v>
      </c>
      <c r="L125" s="42"/>
      <c r="M125" s="188" t="s">
        <v>19</v>
      </c>
      <c r="N125" s="189" t="s">
        <v>43</v>
      </c>
      <c r="O125" s="67"/>
      <c r="P125" s="190">
        <f>O125*H125</f>
        <v>0</v>
      </c>
      <c r="Q125" s="190">
        <v>0</v>
      </c>
      <c r="R125" s="190">
        <f>Q125*H125</f>
        <v>0</v>
      </c>
      <c r="S125" s="190">
        <v>0.08</v>
      </c>
      <c r="T125" s="191">
        <f>S125*H125</f>
        <v>0.35840000000000005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226</v>
      </c>
      <c r="AT125" s="192" t="s">
        <v>221</v>
      </c>
      <c r="AU125" s="192" t="s">
        <v>81</v>
      </c>
      <c r="AY125" s="20" t="s">
        <v>218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20" t="s">
        <v>79</v>
      </c>
      <c r="BK125" s="193">
        <f>ROUND(I125*H125,2)</f>
        <v>0</v>
      </c>
      <c r="BL125" s="20" t="s">
        <v>226</v>
      </c>
      <c r="BM125" s="192" t="s">
        <v>1742</v>
      </c>
    </row>
    <row r="126" spans="1:65" s="2" customFormat="1" ht="11.25">
      <c r="A126" s="37"/>
      <c r="B126" s="38"/>
      <c r="C126" s="39"/>
      <c r="D126" s="194" t="s">
        <v>228</v>
      </c>
      <c r="E126" s="39"/>
      <c r="F126" s="195" t="s">
        <v>262</v>
      </c>
      <c r="G126" s="39"/>
      <c r="H126" s="39"/>
      <c r="I126" s="196"/>
      <c r="J126" s="39"/>
      <c r="K126" s="39"/>
      <c r="L126" s="42"/>
      <c r="M126" s="197"/>
      <c r="N126" s="198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20" t="s">
        <v>228</v>
      </c>
      <c r="AU126" s="20" t="s">
        <v>81</v>
      </c>
    </row>
    <row r="127" spans="1:65" s="13" customFormat="1" ht="11.25">
      <c r="B127" s="199"/>
      <c r="C127" s="200"/>
      <c r="D127" s="201" t="s">
        <v>230</v>
      </c>
      <c r="E127" s="202" t="s">
        <v>19</v>
      </c>
      <c r="F127" s="203" t="s">
        <v>231</v>
      </c>
      <c r="G127" s="200"/>
      <c r="H127" s="204">
        <v>4.4800000000000004</v>
      </c>
      <c r="I127" s="205"/>
      <c r="J127" s="200"/>
      <c r="K127" s="200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230</v>
      </c>
      <c r="AU127" s="210" t="s">
        <v>81</v>
      </c>
      <c r="AV127" s="13" t="s">
        <v>81</v>
      </c>
      <c r="AW127" s="13" t="s">
        <v>33</v>
      </c>
      <c r="AX127" s="13" t="s">
        <v>79</v>
      </c>
      <c r="AY127" s="210" t="s">
        <v>218</v>
      </c>
    </row>
    <row r="128" spans="1:65" s="2" customFormat="1" ht="24.2" customHeight="1">
      <c r="A128" s="37"/>
      <c r="B128" s="38"/>
      <c r="C128" s="181" t="s">
        <v>257</v>
      </c>
      <c r="D128" s="181" t="s">
        <v>221</v>
      </c>
      <c r="E128" s="182" t="s">
        <v>521</v>
      </c>
      <c r="F128" s="183" t="s">
        <v>522</v>
      </c>
      <c r="G128" s="184" t="s">
        <v>513</v>
      </c>
      <c r="H128" s="185">
        <v>0.22500000000000001</v>
      </c>
      <c r="I128" s="186"/>
      <c r="J128" s="187">
        <f>ROUND(I128*H128,2)</f>
        <v>0</v>
      </c>
      <c r="K128" s="183" t="s">
        <v>225</v>
      </c>
      <c r="L128" s="42"/>
      <c r="M128" s="188" t="s">
        <v>19</v>
      </c>
      <c r="N128" s="189" t="s">
        <v>43</v>
      </c>
      <c r="O128" s="67"/>
      <c r="P128" s="190">
        <f>O128*H128</f>
        <v>0</v>
      </c>
      <c r="Q128" s="190">
        <v>0</v>
      </c>
      <c r="R128" s="190">
        <f>Q128*H128</f>
        <v>0</v>
      </c>
      <c r="S128" s="190">
        <v>2.2000000000000002</v>
      </c>
      <c r="T128" s="191">
        <f>S128*H128</f>
        <v>0.49500000000000005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226</v>
      </c>
      <c r="AT128" s="192" t="s">
        <v>221</v>
      </c>
      <c r="AU128" s="192" t="s">
        <v>81</v>
      </c>
      <c r="AY128" s="20" t="s">
        <v>218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0" t="s">
        <v>79</v>
      </c>
      <c r="BK128" s="193">
        <f>ROUND(I128*H128,2)</f>
        <v>0</v>
      </c>
      <c r="BL128" s="20" t="s">
        <v>226</v>
      </c>
      <c r="BM128" s="192" t="s">
        <v>1743</v>
      </c>
    </row>
    <row r="129" spans="1:65" s="2" customFormat="1" ht="11.25">
      <c r="A129" s="37"/>
      <c r="B129" s="38"/>
      <c r="C129" s="39"/>
      <c r="D129" s="194" t="s">
        <v>228</v>
      </c>
      <c r="E129" s="39"/>
      <c r="F129" s="195" t="s">
        <v>524</v>
      </c>
      <c r="G129" s="39"/>
      <c r="H129" s="39"/>
      <c r="I129" s="196"/>
      <c r="J129" s="39"/>
      <c r="K129" s="39"/>
      <c r="L129" s="42"/>
      <c r="M129" s="197"/>
      <c r="N129" s="198"/>
      <c r="O129" s="67"/>
      <c r="P129" s="67"/>
      <c r="Q129" s="67"/>
      <c r="R129" s="67"/>
      <c r="S129" s="67"/>
      <c r="T129" s="68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20" t="s">
        <v>228</v>
      </c>
      <c r="AU129" s="20" t="s">
        <v>81</v>
      </c>
    </row>
    <row r="130" spans="1:65" s="13" customFormat="1" ht="11.25">
      <c r="B130" s="199"/>
      <c r="C130" s="200"/>
      <c r="D130" s="201" t="s">
        <v>230</v>
      </c>
      <c r="E130" s="202" t="s">
        <v>19</v>
      </c>
      <c r="F130" s="203" t="s">
        <v>525</v>
      </c>
      <c r="G130" s="200"/>
      <c r="H130" s="204">
        <v>0.22500000000000001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230</v>
      </c>
      <c r="AU130" s="210" t="s">
        <v>81</v>
      </c>
      <c r="AV130" s="13" t="s">
        <v>81</v>
      </c>
      <c r="AW130" s="13" t="s">
        <v>33</v>
      </c>
      <c r="AX130" s="13" t="s">
        <v>79</v>
      </c>
      <c r="AY130" s="210" t="s">
        <v>218</v>
      </c>
    </row>
    <row r="131" spans="1:65" s="2" customFormat="1" ht="44.25" customHeight="1">
      <c r="A131" s="37"/>
      <c r="B131" s="38"/>
      <c r="C131" s="181" t="s">
        <v>120</v>
      </c>
      <c r="D131" s="181" t="s">
        <v>221</v>
      </c>
      <c r="E131" s="182" t="s">
        <v>526</v>
      </c>
      <c r="F131" s="183" t="s">
        <v>527</v>
      </c>
      <c r="G131" s="184" t="s">
        <v>224</v>
      </c>
      <c r="H131" s="185">
        <v>19.896000000000001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4.5999999999999999E-2</v>
      </c>
      <c r="T131" s="191">
        <f>S131*H131</f>
        <v>0.91521600000000003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1744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529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1745</v>
      </c>
      <c r="G133" s="200"/>
      <c r="H133" s="204">
        <v>7.4880000000000004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1746</v>
      </c>
      <c r="G134" s="200"/>
      <c r="H134" s="204">
        <v>6.0720000000000001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1747</v>
      </c>
      <c r="G135" s="200"/>
      <c r="H135" s="204">
        <v>6.3360000000000003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19.896000000000001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37.9" customHeight="1">
      <c r="A137" s="37"/>
      <c r="B137" s="38"/>
      <c r="C137" s="181" t="s">
        <v>123</v>
      </c>
      <c r="D137" s="181" t="s">
        <v>221</v>
      </c>
      <c r="E137" s="182" t="s">
        <v>271</v>
      </c>
      <c r="F137" s="183" t="s">
        <v>272</v>
      </c>
      <c r="G137" s="184" t="s">
        <v>224</v>
      </c>
      <c r="H137" s="185">
        <v>58.44</v>
      </c>
      <c r="I137" s="186"/>
      <c r="J137" s="187">
        <f>ROUND(I137*H137,2)</f>
        <v>0</v>
      </c>
      <c r="K137" s="183" t="s">
        <v>225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6.8000000000000005E-2</v>
      </c>
      <c r="T137" s="191">
        <f>S137*H137</f>
        <v>3.9739200000000001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1748</v>
      </c>
    </row>
    <row r="138" spans="1:65" s="2" customFormat="1" ht="11.25">
      <c r="A138" s="37"/>
      <c r="B138" s="38"/>
      <c r="C138" s="39"/>
      <c r="D138" s="194" t="s">
        <v>228</v>
      </c>
      <c r="E138" s="39"/>
      <c r="F138" s="195" t="s">
        <v>274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228</v>
      </c>
      <c r="AU138" s="20" t="s">
        <v>81</v>
      </c>
    </row>
    <row r="139" spans="1:65" s="13" customFormat="1" ht="11.25">
      <c r="B139" s="199"/>
      <c r="C139" s="200"/>
      <c r="D139" s="201" t="s">
        <v>230</v>
      </c>
      <c r="E139" s="202" t="s">
        <v>19</v>
      </c>
      <c r="F139" s="203" t="s">
        <v>1749</v>
      </c>
      <c r="G139" s="200"/>
      <c r="H139" s="204">
        <v>24.96</v>
      </c>
      <c r="I139" s="205"/>
      <c r="J139" s="200"/>
      <c r="K139" s="200"/>
      <c r="L139" s="206"/>
      <c r="M139" s="207"/>
      <c r="N139" s="208"/>
      <c r="O139" s="208"/>
      <c r="P139" s="208"/>
      <c r="Q139" s="208"/>
      <c r="R139" s="208"/>
      <c r="S139" s="208"/>
      <c r="T139" s="209"/>
      <c r="AT139" s="210" t="s">
        <v>230</v>
      </c>
      <c r="AU139" s="210" t="s">
        <v>81</v>
      </c>
      <c r="AV139" s="13" t="s">
        <v>81</v>
      </c>
      <c r="AW139" s="13" t="s">
        <v>33</v>
      </c>
      <c r="AX139" s="13" t="s">
        <v>72</v>
      </c>
      <c r="AY139" s="210" t="s">
        <v>218</v>
      </c>
    </row>
    <row r="140" spans="1:65" s="13" customFormat="1" ht="11.25">
      <c r="B140" s="199"/>
      <c r="C140" s="200"/>
      <c r="D140" s="201" t="s">
        <v>230</v>
      </c>
      <c r="E140" s="202" t="s">
        <v>19</v>
      </c>
      <c r="F140" s="203" t="s">
        <v>1750</v>
      </c>
      <c r="G140" s="200"/>
      <c r="H140" s="204">
        <v>20.239999999999998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230</v>
      </c>
      <c r="AU140" s="210" t="s">
        <v>81</v>
      </c>
      <c r="AV140" s="13" t="s">
        <v>81</v>
      </c>
      <c r="AW140" s="13" t="s">
        <v>33</v>
      </c>
      <c r="AX140" s="13" t="s">
        <v>72</v>
      </c>
      <c r="AY140" s="210" t="s">
        <v>218</v>
      </c>
    </row>
    <row r="141" spans="1:65" s="13" customFormat="1" ht="11.25">
      <c r="B141" s="199"/>
      <c r="C141" s="200"/>
      <c r="D141" s="201" t="s">
        <v>230</v>
      </c>
      <c r="E141" s="202" t="s">
        <v>19</v>
      </c>
      <c r="F141" s="203" t="s">
        <v>1751</v>
      </c>
      <c r="G141" s="200"/>
      <c r="H141" s="204">
        <v>21.12</v>
      </c>
      <c r="I141" s="205"/>
      <c r="J141" s="200"/>
      <c r="K141" s="200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230</v>
      </c>
      <c r="AU141" s="210" t="s">
        <v>81</v>
      </c>
      <c r="AV141" s="13" t="s">
        <v>81</v>
      </c>
      <c r="AW141" s="13" t="s">
        <v>33</v>
      </c>
      <c r="AX141" s="13" t="s">
        <v>72</v>
      </c>
      <c r="AY141" s="210" t="s">
        <v>218</v>
      </c>
    </row>
    <row r="142" spans="1:65" s="13" customFormat="1" ht="11.25">
      <c r="B142" s="199"/>
      <c r="C142" s="200"/>
      <c r="D142" s="201" t="s">
        <v>230</v>
      </c>
      <c r="E142" s="202" t="s">
        <v>19</v>
      </c>
      <c r="F142" s="203" t="s">
        <v>1752</v>
      </c>
      <c r="G142" s="200"/>
      <c r="H142" s="204">
        <v>-7.88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230</v>
      </c>
      <c r="AU142" s="210" t="s">
        <v>81</v>
      </c>
      <c r="AV142" s="13" t="s">
        <v>81</v>
      </c>
      <c r="AW142" s="13" t="s">
        <v>33</v>
      </c>
      <c r="AX142" s="13" t="s">
        <v>72</v>
      </c>
      <c r="AY142" s="210" t="s">
        <v>218</v>
      </c>
    </row>
    <row r="143" spans="1:65" s="14" customFormat="1" ht="11.25">
      <c r="B143" s="211"/>
      <c r="C143" s="212"/>
      <c r="D143" s="201" t="s">
        <v>230</v>
      </c>
      <c r="E143" s="213" t="s">
        <v>19</v>
      </c>
      <c r="F143" s="214" t="s">
        <v>246</v>
      </c>
      <c r="G143" s="212"/>
      <c r="H143" s="215">
        <v>58.440000000000005</v>
      </c>
      <c r="I143" s="216"/>
      <c r="J143" s="212"/>
      <c r="K143" s="212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230</v>
      </c>
      <c r="AU143" s="221" t="s">
        <v>81</v>
      </c>
      <c r="AV143" s="14" t="s">
        <v>226</v>
      </c>
      <c r="AW143" s="14" t="s">
        <v>33</v>
      </c>
      <c r="AX143" s="14" t="s">
        <v>79</v>
      </c>
      <c r="AY143" s="221" t="s">
        <v>218</v>
      </c>
    </row>
    <row r="144" spans="1:65" s="2" customFormat="1" ht="24.2" customHeight="1">
      <c r="A144" s="37"/>
      <c r="B144" s="38"/>
      <c r="C144" s="181" t="s">
        <v>8</v>
      </c>
      <c r="D144" s="181" t="s">
        <v>221</v>
      </c>
      <c r="E144" s="182" t="s">
        <v>275</v>
      </c>
      <c r="F144" s="183" t="s">
        <v>276</v>
      </c>
      <c r="G144" s="184" t="s">
        <v>249</v>
      </c>
      <c r="H144" s="185">
        <v>1</v>
      </c>
      <c r="I144" s="186"/>
      <c r="J144" s="187">
        <f>ROUND(I144*H144,2)</f>
        <v>0</v>
      </c>
      <c r="K144" s="183" t="s">
        <v>19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226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226</v>
      </c>
      <c r="BM144" s="192" t="s">
        <v>1753</v>
      </c>
    </row>
    <row r="145" spans="1:65" s="12" customFormat="1" ht="22.9" customHeight="1">
      <c r="B145" s="165"/>
      <c r="C145" s="166"/>
      <c r="D145" s="167" t="s">
        <v>71</v>
      </c>
      <c r="E145" s="179" t="s">
        <v>278</v>
      </c>
      <c r="F145" s="179" t="s">
        <v>279</v>
      </c>
      <c r="G145" s="166"/>
      <c r="H145" s="166"/>
      <c r="I145" s="169"/>
      <c r="J145" s="180">
        <f>BK145</f>
        <v>0</v>
      </c>
      <c r="K145" s="166"/>
      <c r="L145" s="171"/>
      <c r="M145" s="172"/>
      <c r="N145" s="173"/>
      <c r="O145" s="173"/>
      <c r="P145" s="174">
        <f>SUM(P146:P154)</f>
        <v>0</v>
      </c>
      <c r="Q145" s="173"/>
      <c r="R145" s="174">
        <f>SUM(R146:R154)</f>
        <v>0</v>
      </c>
      <c r="S145" s="173"/>
      <c r="T145" s="175">
        <f>SUM(T146:T154)</f>
        <v>0</v>
      </c>
      <c r="AR145" s="176" t="s">
        <v>79</v>
      </c>
      <c r="AT145" s="177" t="s">
        <v>71</v>
      </c>
      <c r="AU145" s="177" t="s">
        <v>79</v>
      </c>
      <c r="AY145" s="176" t="s">
        <v>218</v>
      </c>
      <c r="BK145" s="178">
        <f>SUM(BK146:BK154)</f>
        <v>0</v>
      </c>
    </row>
    <row r="146" spans="1:65" s="2" customFormat="1" ht="44.25" customHeight="1">
      <c r="A146" s="37"/>
      <c r="B146" s="38"/>
      <c r="C146" s="181" t="s">
        <v>128</v>
      </c>
      <c r="D146" s="181" t="s">
        <v>221</v>
      </c>
      <c r="E146" s="182" t="s">
        <v>537</v>
      </c>
      <c r="F146" s="183" t="s">
        <v>538</v>
      </c>
      <c r="G146" s="184" t="s">
        <v>282</v>
      </c>
      <c r="H146" s="185">
        <v>6.7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1754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540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2" customFormat="1" ht="33" customHeight="1">
      <c r="A148" s="37"/>
      <c r="B148" s="38"/>
      <c r="C148" s="181" t="s">
        <v>131</v>
      </c>
      <c r="D148" s="181" t="s">
        <v>221</v>
      </c>
      <c r="E148" s="182" t="s">
        <v>285</v>
      </c>
      <c r="F148" s="183" t="s">
        <v>286</v>
      </c>
      <c r="G148" s="184" t="s">
        <v>282</v>
      </c>
      <c r="H148" s="185">
        <v>6.7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226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226</v>
      </c>
      <c r="BM148" s="192" t="s">
        <v>1755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288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2" customFormat="1" ht="44.25" customHeight="1">
      <c r="A150" s="37"/>
      <c r="B150" s="38"/>
      <c r="C150" s="181" t="s">
        <v>134</v>
      </c>
      <c r="D150" s="181" t="s">
        <v>221</v>
      </c>
      <c r="E150" s="182" t="s">
        <v>289</v>
      </c>
      <c r="F150" s="183" t="s">
        <v>290</v>
      </c>
      <c r="G150" s="184" t="s">
        <v>282</v>
      </c>
      <c r="H150" s="185">
        <v>127.3</v>
      </c>
      <c r="I150" s="186"/>
      <c r="J150" s="187">
        <f>ROUND(I150*H150,2)</f>
        <v>0</v>
      </c>
      <c r="K150" s="183" t="s">
        <v>225</v>
      </c>
      <c r="L150" s="42"/>
      <c r="M150" s="188" t="s">
        <v>19</v>
      </c>
      <c r="N150" s="189" t="s">
        <v>43</v>
      </c>
      <c r="O150" s="67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226</v>
      </c>
      <c r="AT150" s="192" t="s">
        <v>221</v>
      </c>
      <c r="AU150" s="192" t="s">
        <v>81</v>
      </c>
      <c r="AY150" s="20" t="s">
        <v>218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20" t="s">
        <v>79</v>
      </c>
      <c r="BK150" s="193">
        <f>ROUND(I150*H150,2)</f>
        <v>0</v>
      </c>
      <c r="BL150" s="20" t="s">
        <v>226</v>
      </c>
      <c r="BM150" s="192" t="s">
        <v>1756</v>
      </c>
    </row>
    <row r="151" spans="1:65" s="2" customFormat="1" ht="11.25">
      <c r="A151" s="37"/>
      <c r="B151" s="38"/>
      <c r="C151" s="39"/>
      <c r="D151" s="194" t="s">
        <v>228</v>
      </c>
      <c r="E151" s="39"/>
      <c r="F151" s="195" t="s">
        <v>292</v>
      </c>
      <c r="G151" s="39"/>
      <c r="H151" s="39"/>
      <c r="I151" s="196"/>
      <c r="J151" s="39"/>
      <c r="K151" s="39"/>
      <c r="L151" s="42"/>
      <c r="M151" s="197"/>
      <c r="N151" s="198"/>
      <c r="O151" s="67"/>
      <c r="P151" s="67"/>
      <c r="Q151" s="67"/>
      <c r="R151" s="67"/>
      <c r="S151" s="67"/>
      <c r="T151" s="68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20" t="s">
        <v>228</v>
      </c>
      <c r="AU151" s="20" t="s">
        <v>81</v>
      </c>
    </row>
    <row r="152" spans="1:65" s="13" customFormat="1" ht="11.25">
      <c r="B152" s="199"/>
      <c r="C152" s="200"/>
      <c r="D152" s="201" t="s">
        <v>230</v>
      </c>
      <c r="E152" s="202" t="s">
        <v>19</v>
      </c>
      <c r="F152" s="203" t="s">
        <v>1757</v>
      </c>
      <c r="G152" s="200"/>
      <c r="H152" s="204">
        <v>127.3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230</v>
      </c>
      <c r="AU152" s="210" t="s">
        <v>81</v>
      </c>
      <c r="AV152" s="13" t="s">
        <v>81</v>
      </c>
      <c r="AW152" s="13" t="s">
        <v>33</v>
      </c>
      <c r="AX152" s="13" t="s">
        <v>79</v>
      </c>
      <c r="AY152" s="210" t="s">
        <v>218</v>
      </c>
    </row>
    <row r="153" spans="1:65" s="2" customFormat="1" ht="44.25" customHeight="1">
      <c r="A153" s="37"/>
      <c r="B153" s="38"/>
      <c r="C153" s="181" t="s">
        <v>137</v>
      </c>
      <c r="D153" s="181" t="s">
        <v>221</v>
      </c>
      <c r="E153" s="182" t="s">
        <v>294</v>
      </c>
      <c r="F153" s="183" t="s">
        <v>295</v>
      </c>
      <c r="G153" s="184" t="s">
        <v>282</v>
      </c>
      <c r="H153" s="185">
        <v>6.7</v>
      </c>
      <c r="I153" s="186"/>
      <c r="J153" s="187">
        <f>ROUND(I153*H153,2)</f>
        <v>0</v>
      </c>
      <c r="K153" s="183" t="s">
        <v>225</v>
      </c>
      <c r="L153" s="42"/>
      <c r="M153" s="188" t="s">
        <v>19</v>
      </c>
      <c r="N153" s="189" t="s">
        <v>43</v>
      </c>
      <c r="O153" s="67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226</v>
      </c>
      <c r="AT153" s="192" t="s">
        <v>221</v>
      </c>
      <c r="AU153" s="192" t="s">
        <v>81</v>
      </c>
      <c r="AY153" s="20" t="s">
        <v>218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20" t="s">
        <v>79</v>
      </c>
      <c r="BK153" s="193">
        <f>ROUND(I153*H153,2)</f>
        <v>0</v>
      </c>
      <c r="BL153" s="20" t="s">
        <v>226</v>
      </c>
      <c r="BM153" s="192" t="s">
        <v>1758</v>
      </c>
    </row>
    <row r="154" spans="1:65" s="2" customFormat="1" ht="11.25">
      <c r="A154" s="37"/>
      <c r="B154" s="38"/>
      <c r="C154" s="39"/>
      <c r="D154" s="194" t="s">
        <v>228</v>
      </c>
      <c r="E154" s="39"/>
      <c r="F154" s="195" t="s">
        <v>297</v>
      </c>
      <c r="G154" s="39"/>
      <c r="H154" s="39"/>
      <c r="I154" s="196"/>
      <c r="J154" s="39"/>
      <c r="K154" s="39"/>
      <c r="L154" s="42"/>
      <c r="M154" s="197"/>
      <c r="N154" s="198"/>
      <c r="O154" s="67"/>
      <c r="P154" s="67"/>
      <c r="Q154" s="67"/>
      <c r="R154" s="67"/>
      <c r="S154" s="67"/>
      <c r="T154" s="68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20" t="s">
        <v>228</v>
      </c>
      <c r="AU154" s="20" t="s">
        <v>81</v>
      </c>
    </row>
    <row r="155" spans="1:65" s="12" customFormat="1" ht="22.9" customHeight="1">
      <c r="B155" s="165"/>
      <c r="C155" s="166"/>
      <c r="D155" s="167" t="s">
        <v>71</v>
      </c>
      <c r="E155" s="179" t="s">
        <v>298</v>
      </c>
      <c r="F155" s="179" t="s">
        <v>299</v>
      </c>
      <c r="G155" s="166"/>
      <c r="H155" s="166"/>
      <c r="I155" s="169"/>
      <c r="J155" s="180">
        <f>BK155</f>
        <v>0</v>
      </c>
      <c r="K155" s="166"/>
      <c r="L155" s="171"/>
      <c r="M155" s="172"/>
      <c r="N155" s="173"/>
      <c r="O155" s="173"/>
      <c r="P155" s="174">
        <f>SUM(P156:P157)</f>
        <v>0</v>
      </c>
      <c r="Q155" s="173"/>
      <c r="R155" s="174">
        <f>SUM(R156:R157)</f>
        <v>0</v>
      </c>
      <c r="S155" s="173"/>
      <c r="T155" s="175">
        <f>SUM(T156:T157)</f>
        <v>0</v>
      </c>
      <c r="AR155" s="176" t="s">
        <v>79</v>
      </c>
      <c r="AT155" s="177" t="s">
        <v>71</v>
      </c>
      <c r="AU155" s="177" t="s">
        <v>79</v>
      </c>
      <c r="AY155" s="176" t="s">
        <v>218</v>
      </c>
      <c r="BK155" s="178">
        <f>SUM(BK156:BK157)</f>
        <v>0</v>
      </c>
    </row>
    <row r="156" spans="1:65" s="2" customFormat="1" ht="66.75" customHeight="1">
      <c r="A156" s="37"/>
      <c r="B156" s="38"/>
      <c r="C156" s="181" t="s">
        <v>140</v>
      </c>
      <c r="D156" s="181" t="s">
        <v>221</v>
      </c>
      <c r="E156" s="182" t="s">
        <v>300</v>
      </c>
      <c r="F156" s="183" t="s">
        <v>301</v>
      </c>
      <c r="G156" s="184" t="s">
        <v>282</v>
      </c>
      <c r="H156" s="185">
        <v>3.1360000000000001</v>
      </c>
      <c r="I156" s="186"/>
      <c r="J156" s="187">
        <f>ROUND(I156*H156,2)</f>
        <v>0</v>
      </c>
      <c r="K156" s="183" t="s">
        <v>225</v>
      </c>
      <c r="L156" s="42"/>
      <c r="M156" s="188" t="s">
        <v>19</v>
      </c>
      <c r="N156" s="189" t="s">
        <v>43</v>
      </c>
      <c r="O156" s="67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226</v>
      </c>
      <c r="AT156" s="192" t="s">
        <v>221</v>
      </c>
      <c r="AU156" s="192" t="s">
        <v>81</v>
      </c>
      <c r="AY156" s="20" t="s">
        <v>218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79</v>
      </c>
      <c r="BK156" s="193">
        <f>ROUND(I156*H156,2)</f>
        <v>0</v>
      </c>
      <c r="BL156" s="20" t="s">
        <v>226</v>
      </c>
      <c r="BM156" s="192" t="s">
        <v>1759</v>
      </c>
    </row>
    <row r="157" spans="1:65" s="2" customFormat="1" ht="11.25">
      <c r="A157" s="37"/>
      <c r="B157" s="38"/>
      <c r="C157" s="39"/>
      <c r="D157" s="194" t="s">
        <v>228</v>
      </c>
      <c r="E157" s="39"/>
      <c r="F157" s="195" t="s">
        <v>303</v>
      </c>
      <c r="G157" s="39"/>
      <c r="H157" s="39"/>
      <c r="I157" s="196"/>
      <c r="J157" s="39"/>
      <c r="K157" s="39"/>
      <c r="L157" s="42"/>
      <c r="M157" s="197"/>
      <c r="N157" s="198"/>
      <c r="O157" s="67"/>
      <c r="P157" s="67"/>
      <c r="Q157" s="67"/>
      <c r="R157" s="67"/>
      <c r="S157" s="67"/>
      <c r="T157" s="68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20" t="s">
        <v>228</v>
      </c>
      <c r="AU157" s="20" t="s">
        <v>81</v>
      </c>
    </row>
    <row r="158" spans="1:65" s="12" customFormat="1" ht="25.9" customHeight="1">
      <c r="B158" s="165"/>
      <c r="C158" s="166"/>
      <c r="D158" s="167" t="s">
        <v>71</v>
      </c>
      <c r="E158" s="168" t="s">
        <v>304</v>
      </c>
      <c r="F158" s="168" t="s">
        <v>305</v>
      </c>
      <c r="G158" s="166"/>
      <c r="H158" s="166"/>
      <c r="I158" s="169"/>
      <c r="J158" s="170">
        <f>BK158</f>
        <v>0</v>
      </c>
      <c r="K158" s="166"/>
      <c r="L158" s="171"/>
      <c r="M158" s="172"/>
      <c r="N158" s="173"/>
      <c r="O158" s="173"/>
      <c r="P158" s="174">
        <f>P159+P167+P171+P183+P191+P194+P214+P237+P255+P265</f>
        <v>0</v>
      </c>
      <c r="Q158" s="173"/>
      <c r="R158" s="174">
        <f>R159+R167+R171+R183+R191+R194+R214+R237+R255+R265</f>
        <v>2.55577728</v>
      </c>
      <c r="S158" s="173"/>
      <c r="T158" s="175">
        <f>T159+T167+T171+T183+T191+T194+T214+T237+T255+T265</f>
        <v>0.95731619999999995</v>
      </c>
      <c r="AR158" s="176" t="s">
        <v>81</v>
      </c>
      <c r="AT158" s="177" t="s">
        <v>71</v>
      </c>
      <c r="AU158" s="177" t="s">
        <v>72</v>
      </c>
      <c r="AY158" s="176" t="s">
        <v>218</v>
      </c>
      <c r="BK158" s="178">
        <f>BK159+BK167+BK171+BK183+BK191+BK194+BK214+BK237+BK255+BK265</f>
        <v>0</v>
      </c>
    </row>
    <row r="159" spans="1:65" s="12" customFormat="1" ht="22.9" customHeight="1">
      <c r="B159" s="165"/>
      <c r="C159" s="166"/>
      <c r="D159" s="167" t="s">
        <v>71</v>
      </c>
      <c r="E159" s="179" t="s">
        <v>546</v>
      </c>
      <c r="F159" s="179" t="s">
        <v>547</v>
      </c>
      <c r="G159" s="166"/>
      <c r="H159" s="166"/>
      <c r="I159" s="169"/>
      <c r="J159" s="180">
        <f>BK159</f>
        <v>0</v>
      </c>
      <c r="K159" s="166"/>
      <c r="L159" s="171"/>
      <c r="M159" s="172"/>
      <c r="N159" s="173"/>
      <c r="O159" s="173"/>
      <c r="P159" s="174">
        <f>SUM(P160:P166)</f>
        <v>0</v>
      </c>
      <c r="Q159" s="173"/>
      <c r="R159" s="174">
        <f>SUM(R160:R166)</f>
        <v>0</v>
      </c>
      <c r="S159" s="173"/>
      <c r="T159" s="175">
        <f>SUM(T160:T166)</f>
        <v>0</v>
      </c>
      <c r="AR159" s="176" t="s">
        <v>81</v>
      </c>
      <c r="AT159" s="177" t="s">
        <v>71</v>
      </c>
      <c r="AU159" s="177" t="s">
        <v>79</v>
      </c>
      <c r="AY159" s="176" t="s">
        <v>218</v>
      </c>
      <c r="BK159" s="178">
        <f>SUM(BK160:BK166)</f>
        <v>0</v>
      </c>
    </row>
    <row r="160" spans="1:65" s="2" customFormat="1" ht="16.5" customHeight="1">
      <c r="A160" s="37"/>
      <c r="B160" s="38"/>
      <c r="C160" s="181" t="s">
        <v>143</v>
      </c>
      <c r="D160" s="181" t="s">
        <v>221</v>
      </c>
      <c r="E160" s="182" t="s">
        <v>548</v>
      </c>
      <c r="F160" s="183" t="s">
        <v>549</v>
      </c>
      <c r="G160" s="184" t="s">
        <v>249</v>
      </c>
      <c r="H160" s="185">
        <v>1</v>
      </c>
      <c r="I160" s="186"/>
      <c r="J160" s="187">
        <f t="shared" ref="J160:J166" si="0">ROUND(I160*H160,2)</f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 t="shared" ref="P160:P166" si="1">O160*H160</f>
        <v>0</v>
      </c>
      <c r="Q160" s="190">
        <v>0</v>
      </c>
      <c r="R160" s="190">
        <f t="shared" ref="R160:R166" si="2">Q160*H160</f>
        <v>0</v>
      </c>
      <c r="S160" s="190">
        <v>0</v>
      </c>
      <c r="T160" s="191">
        <f t="shared" ref="T160:T166" si="3"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 t="shared" ref="BE160:BE166" si="4">IF(N160="základní",J160,0)</f>
        <v>0</v>
      </c>
      <c r="BF160" s="193">
        <f t="shared" ref="BF160:BF166" si="5">IF(N160="snížená",J160,0)</f>
        <v>0</v>
      </c>
      <c r="BG160" s="193">
        <f t="shared" ref="BG160:BG166" si="6">IF(N160="zákl. přenesená",J160,0)</f>
        <v>0</v>
      </c>
      <c r="BH160" s="193">
        <f t="shared" ref="BH160:BH166" si="7">IF(N160="sníž. přenesená",J160,0)</f>
        <v>0</v>
      </c>
      <c r="BI160" s="193">
        <f t="shared" ref="BI160:BI166" si="8">IF(N160="nulová",J160,0)</f>
        <v>0</v>
      </c>
      <c r="BJ160" s="20" t="s">
        <v>79</v>
      </c>
      <c r="BK160" s="193">
        <f t="shared" ref="BK160:BK166" si="9">ROUND(I160*H160,2)</f>
        <v>0</v>
      </c>
      <c r="BL160" s="20" t="s">
        <v>137</v>
      </c>
      <c r="BM160" s="192" t="s">
        <v>1760</v>
      </c>
    </row>
    <row r="161" spans="1:65" s="2" customFormat="1" ht="16.5" customHeight="1">
      <c r="A161" s="37"/>
      <c r="B161" s="38"/>
      <c r="C161" s="181" t="s">
        <v>146</v>
      </c>
      <c r="D161" s="181" t="s">
        <v>221</v>
      </c>
      <c r="E161" s="182" t="s">
        <v>551</v>
      </c>
      <c r="F161" s="183" t="s">
        <v>552</v>
      </c>
      <c r="G161" s="184" t="s">
        <v>249</v>
      </c>
      <c r="H161" s="185">
        <v>1</v>
      </c>
      <c r="I161" s="186"/>
      <c r="J161" s="187">
        <f t="shared" si="0"/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 t="shared" si="1"/>
        <v>0</v>
      </c>
      <c r="Q161" s="190">
        <v>0</v>
      </c>
      <c r="R161" s="190">
        <f t="shared" si="2"/>
        <v>0</v>
      </c>
      <c r="S161" s="190">
        <v>0</v>
      </c>
      <c r="T161" s="191">
        <f t="shared" si="3"/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 t="shared" si="4"/>
        <v>0</v>
      </c>
      <c r="BF161" s="193">
        <f t="shared" si="5"/>
        <v>0</v>
      </c>
      <c r="BG161" s="193">
        <f t="shared" si="6"/>
        <v>0</v>
      </c>
      <c r="BH161" s="193">
        <f t="shared" si="7"/>
        <v>0</v>
      </c>
      <c r="BI161" s="193">
        <f t="shared" si="8"/>
        <v>0</v>
      </c>
      <c r="BJ161" s="20" t="s">
        <v>79</v>
      </c>
      <c r="BK161" s="193">
        <f t="shared" si="9"/>
        <v>0</v>
      </c>
      <c r="BL161" s="20" t="s">
        <v>137</v>
      </c>
      <c r="BM161" s="192" t="s">
        <v>1761</v>
      </c>
    </row>
    <row r="162" spans="1:65" s="2" customFormat="1" ht="24.2" customHeight="1">
      <c r="A162" s="37"/>
      <c r="B162" s="38"/>
      <c r="C162" s="181" t="s">
        <v>149</v>
      </c>
      <c r="D162" s="181" t="s">
        <v>221</v>
      </c>
      <c r="E162" s="182" t="s">
        <v>554</v>
      </c>
      <c r="F162" s="183" t="s">
        <v>555</v>
      </c>
      <c r="G162" s="184" t="s">
        <v>249</v>
      </c>
      <c r="H162" s="185">
        <v>2</v>
      </c>
      <c r="I162" s="186"/>
      <c r="J162" s="187">
        <f t="shared" si="0"/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 t="shared" si="1"/>
        <v>0</v>
      </c>
      <c r="Q162" s="190">
        <v>0</v>
      </c>
      <c r="R162" s="190">
        <f t="shared" si="2"/>
        <v>0</v>
      </c>
      <c r="S162" s="190">
        <v>0</v>
      </c>
      <c r="T162" s="191">
        <f t="shared" si="3"/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 t="shared" si="4"/>
        <v>0</v>
      </c>
      <c r="BF162" s="193">
        <f t="shared" si="5"/>
        <v>0</v>
      </c>
      <c r="BG162" s="193">
        <f t="shared" si="6"/>
        <v>0</v>
      </c>
      <c r="BH162" s="193">
        <f t="shared" si="7"/>
        <v>0</v>
      </c>
      <c r="BI162" s="193">
        <f t="shared" si="8"/>
        <v>0</v>
      </c>
      <c r="BJ162" s="20" t="s">
        <v>79</v>
      </c>
      <c r="BK162" s="193">
        <f t="shared" si="9"/>
        <v>0</v>
      </c>
      <c r="BL162" s="20" t="s">
        <v>137</v>
      </c>
      <c r="BM162" s="192" t="s">
        <v>1762</v>
      </c>
    </row>
    <row r="163" spans="1:65" s="2" customFormat="1" ht="16.5" customHeight="1">
      <c r="A163" s="37"/>
      <c r="B163" s="38"/>
      <c r="C163" s="181" t="s">
        <v>7</v>
      </c>
      <c r="D163" s="181" t="s">
        <v>221</v>
      </c>
      <c r="E163" s="182" t="s">
        <v>560</v>
      </c>
      <c r="F163" s="183" t="s">
        <v>561</v>
      </c>
      <c r="G163" s="184" t="s">
        <v>249</v>
      </c>
      <c r="H163" s="185">
        <v>3</v>
      </c>
      <c r="I163" s="186"/>
      <c r="J163" s="187">
        <f t="shared" si="0"/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 t="shared" si="1"/>
        <v>0</v>
      </c>
      <c r="Q163" s="190">
        <v>0</v>
      </c>
      <c r="R163" s="190">
        <f t="shared" si="2"/>
        <v>0</v>
      </c>
      <c r="S163" s="190">
        <v>0</v>
      </c>
      <c r="T163" s="191">
        <f t="shared" si="3"/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 t="shared" si="4"/>
        <v>0</v>
      </c>
      <c r="BF163" s="193">
        <f t="shared" si="5"/>
        <v>0</v>
      </c>
      <c r="BG163" s="193">
        <f t="shared" si="6"/>
        <v>0</v>
      </c>
      <c r="BH163" s="193">
        <f t="shared" si="7"/>
        <v>0</v>
      </c>
      <c r="BI163" s="193">
        <f t="shared" si="8"/>
        <v>0</v>
      </c>
      <c r="BJ163" s="20" t="s">
        <v>79</v>
      </c>
      <c r="BK163" s="193">
        <f t="shared" si="9"/>
        <v>0</v>
      </c>
      <c r="BL163" s="20" t="s">
        <v>137</v>
      </c>
      <c r="BM163" s="192" t="s">
        <v>1763</v>
      </c>
    </row>
    <row r="164" spans="1:65" s="2" customFormat="1" ht="16.5" customHeight="1">
      <c r="A164" s="37"/>
      <c r="B164" s="38"/>
      <c r="C164" s="181" t="s">
        <v>154</v>
      </c>
      <c r="D164" s="181" t="s">
        <v>221</v>
      </c>
      <c r="E164" s="182" t="s">
        <v>563</v>
      </c>
      <c r="F164" s="183" t="s">
        <v>564</v>
      </c>
      <c r="G164" s="184" t="s">
        <v>249</v>
      </c>
      <c r="H164" s="185">
        <v>4</v>
      </c>
      <c r="I164" s="186"/>
      <c r="J164" s="187">
        <f t="shared" si="0"/>
        <v>0</v>
      </c>
      <c r="K164" s="183" t="s">
        <v>19</v>
      </c>
      <c r="L164" s="42"/>
      <c r="M164" s="188" t="s">
        <v>19</v>
      </c>
      <c r="N164" s="189" t="s">
        <v>43</v>
      </c>
      <c r="O164" s="67"/>
      <c r="P164" s="190">
        <f t="shared" si="1"/>
        <v>0</v>
      </c>
      <c r="Q164" s="190">
        <v>0</v>
      </c>
      <c r="R164" s="190">
        <f t="shared" si="2"/>
        <v>0</v>
      </c>
      <c r="S164" s="190">
        <v>0</v>
      </c>
      <c r="T164" s="191">
        <f t="shared" si="3"/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 t="shared" si="4"/>
        <v>0</v>
      </c>
      <c r="BF164" s="193">
        <f t="shared" si="5"/>
        <v>0</v>
      </c>
      <c r="BG164" s="193">
        <f t="shared" si="6"/>
        <v>0</v>
      </c>
      <c r="BH164" s="193">
        <f t="shared" si="7"/>
        <v>0</v>
      </c>
      <c r="BI164" s="193">
        <f t="shared" si="8"/>
        <v>0</v>
      </c>
      <c r="BJ164" s="20" t="s">
        <v>79</v>
      </c>
      <c r="BK164" s="193">
        <f t="shared" si="9"/>
        <v>0</v>
      </c>
      <c r="BL164" s="20" t="s">
        <v>137</v>
      </c>
      <c r="BM164" s="192" t="s">
        <v>1764</v>
      </c>
    </row>
    <row r="165" spans="1:65" s="2" customFormat="1" ht="16.5" customHeight="1">
      <c r="A165" s="37"/>
      <c r="B165" s="38"/>
      <c r="C165" s="181" t="s">
        <v>157</v>
      </c>
      <c r="D165" s="181" t="s">
        <v>221</v>
      </c>
      <c r="E165" s="182" t="s">
        <v>566</v>
      </c>
      <c r="F165" s="183" t="s">
        <v>567</v>
      </c>
      <c r="G165" s="184" t="s">
        <v>249</v>
      </c>
      <c r="H165" s="185">
        <v>1</v>
      </c>
      <c r="I165" s="186"/>
      <c r="J165" s="187">
        <f t="shared" si="0"/>
        <v>0</v>
      </c>
      <c r="K165" s="183" t="s">
        <v>19</v>
      </c>
      <c r="L165" s="42"/>
      <c r="M165" s="188" t="s">
        <v>19</v>
      </c>
      <c r="N165" s="189" t="s">
        <v>43</v>
      </c>
      <c r="O165" s="67"/>
      <c r="P165" s="190">
        <f t="shared" si="1"/>
        <v>0</v>
      </c>
      <c r="Q165" s="190">
        <v>0</v>
      </c>
      <c r="R165" s="190">
        <f t="shared" si="2"/>
        <v>0</v>
      </c>
      <c r="S165" s="190">
        <v>0</v>
      </c>
      <c r="T165" s="191">
        <f t="shared" si="3"/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 t="shared" si="4"/>
        <v>0</v>
      </c>
      <c r="BF165" s="193">
        <f t="shared" si="5"/>
        <v>0</v>
      </c>
      <c r="BG165" s="193">
        <f t="shared" si="6"/>
        <v>0</v>
      </c>
      <c r="BH165" s="193">
        <f t="shared" si="7"/>
        <v>0</v>
      </c>
      <c r="BI165" s="193">
        <f t="shared" si="8"/>
        <v>0</v>
      </c>
      <c r="BJ165" s="20" t="s">
        <v>79</v>
      </c>
      <c r="BK165" s="193">
        <f t="shared" si="9"/>
        <v>0</v>
      </c>
      <c r="BL165" s="20" t="s">
        <v>137</v>
      </c>
      <c r="BM165" s="192" t="s">
        <v>1765</v>
      </c>
    </row>
    <row r="166" spans="1:65" s="2" customFormat="1" ht="16.5" customHeight="1">
      <c r="A166" s="37"/>
      <c r="B166" s="38"/>
      <c r="C166" s="181" t="s">
        <v>160</v>
      </c>
      <c r="D166" s="181" t="s">
        <v>221</v>
      </c>
      <c r="E166" s="182" t="s">
        <v>1766</v>
      </c>
      <c r="F166" s="183" t="s">
        <v>739</v>
      </c>
      <c r="G166" s="184" t="s">
        <v>249</v>
      </c>
      <c r="H166" s="185">
        <v>1</v>
      </c>
      <c r="I166" s="186"/>
      <c r="J166" s="187">
        <f t="shared" si="0"/>
        <v>0</v>
      </c>
      <c r="K166" s="183" t="s">
        <v>19</v>
      </c>
      <c r="L166" s="42"/>
      <c r="M166" s="188" t="s">
        <v>19</v>
      </c>
      <c r="N166" s="189" t="s">
        <v>43</v>
      </c>
      <c r="O166" s="67"/>
      <c r="P166" s="190">
        <f t="shared" si="1"/>
        <v>0</v>
      </c>
      <c r="Q166" s="190">
        <v>0</v>
      </c>
      <c r="R166" s="190">
        <f t="shared" si="2"/>
        <v>0</v>
      </c>
      <c r="S166" s="190">
        <v>0</v>
      </c>
      <c r="T166" s="191">
        <f t="shared" si="3"/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137</v>
      </c>
      <c r="AT166" s="192" t="s">
        <v>221</v>
      </c>
      <c r="AU166" s="192" t="s">
        <v>81</v>
      </c>
      <c r="AY166" s="20" t="s">
        <v>218</v>
      </c>
      <c r="BE166" s="193">
        <f t="shared" si="4"/>
        <v>0</v>
      </c>
      <c r="BF166" s="193">
        <f t="shared" si="5"/>
        <v>0</v>
      </c>
      <c r="BG166" s="193">
        <f t="shared" si="6"/>
        <v>0</v>
      </c>
      <c r="BH166" s="193">
        <f t="shared" si="7"/>
        <v>0</v>
      </c>
      <c r="BI166" s="193">
        <f t="shared" si="8"/>
        <v>0</v>
      </c>
      <c r="BJ166" s="20" t="s">
        <v>79</v>
      </c>
      <c r="BK166" s="193">
        <f t="shared" si="9"/>
        <v>0</v>
      </c>
      <c r="BL166" s="20" t="s">
        <v>137</v>
      </c>
      <c r="BM166" s="192" t="s">
        <v>1767</v>
      </c>
    </row>
    <row r="167" spans="1:65" s="12" customFormat="1" ht="22.9" customHeight="1">
      <c r="B167" s="165"/>
      <c r="C167" s="166"/>
      <c r="D167" s="167" t="s">
        <v>71</v>
      </c>
      <c r="E167" s="179" t="s">
        <v>569</v>
      </c>
      <c r="F167" s="179" t="s">
        <v>570</v>
      </c>
      <c r="G167" s="166"/>
      <c r="H167" s="166"/>
      <c r="I167" s="169"/>
      <c r="J167" s="180">
        <f>BK167</f>
        <v>0</v>
      </c>
      <c r="K167" s="166"/>
      <c r="L167" s="171"/>
      <c r="M167" s="172"/>
      <c r="N167" s="173"/>
      <c r="O167" s="173"/>
      <c r="P167" s="174">
        <f>SUM(P168:P170)</f>
        <v>0</v>
      </c>
      <c r="Q167" s="173"/>
      <c r="R167" s="174">
        <f>SUM(R168:R170)</f>
        <v>0</v>
      </c>
      <c r="S167" s="173"/>
      <c r="T167" s="175">
        <f>SUM(T168:T170)</f>
        <v>0</v>
      </c>
      <c r="AR167" s="176" t="s">
        <v>81</v>
      </c>
      <c r="AT167" s="177" t="s">
        <v>71</v>
      </c>
      <c r="AU167" s="177" t="s">
        <v>79</v>
      </c>
      <c r="AY167" s="176" t="s">
        <v>218</v>
      </c>
      <c r="BK167" s="178">
        <f>SUM(BK168:BK170)</f>
        <v>0</v>
      </c>
    </row>
    <row r="168" spans="1:65" s="2" customFormat="1" ht="16.5" customHeight="1">
      <c r="A168" s="37"/>
      <c r="B168" s="38"/>
      <c r="C168" s="181" t="s">
        <v>352</v>
      </c>
      <c r="D168" s="181" t="s">
        <v>221</v>
      </c>
      <c r="E168" s="182" t="s">
        <v>571</v>
      </c>
      <c r="F168" s="183" t="s">
        <v>572</v>
      </c>
      <c r="G168" s="184" t="s">
        <v>249</v>
      </c>
      <c r="H168" s="185">
        <v>1</v>
      </c>
      <c r="I168" s="186"/>
      <c r="J168" s="187">
        <f>ROUND(I168*H168,2)</f>
        <v>0</v>
      </c>
      <c r="K168" s="183" t="s">
        <v>19</v>
      </c>
      <c r="L168" s="42"/>
      <c r="M168" s="188" t="s">
        <v>19</v>
      </c>
      <c r="N168" s="189" t="s">
        <v>43</v>
      </c>
      <c r="O168" s="67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137</v>
      </c>
      <c r="AT168" s="192" t="s">
        <v>221</v>
      </c>
      <c r="AU168" s="192" t="s">
        <v>81</v>
      </c>
      <c r="AY168" s="20" t="s">
        <v>218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20" t="s">
        <v>79</v>
      </c>
      <c r="BK168" s="193">
        <f>ROUND(I168*H168,2)</f>
        <v>0</v>
      </c>
      <c r="BL168" s="20" t="s">
        <v>137</v>
      </c>
      <c r="BM168" s="192" t="s">
        <v>1768</v>
      </c>
    </row>
    <row r="169" spans="1:65" s="2" customFormat="1" ht="16.5" customHeight="1">
      <c r="A169" s="37"/>
      <c r="B169" s="38"/>
      <c r="C169" s="181" t="s">
        <v>357</v>
      </c>
      <c r="D169" s="181" t="s">
        <v>221</v>
      </c>
      <c r="E169" s="182" t="s">
        <v>574</v>
      </c>
      <c r="F169" s="183" t="s">
        <v>575</v>
      </c>
      <c r="G169" s="184" t="s">
        <v>249</v>
      </c>
      <c r="H169" s="185">
        <v>5</v>
      </c>
      <c r="I169" s="186"/>
      <c r="J169" s="187">
        <f>ROUND(I169*H169,2)</f>
        <v>0</v>
      </c>
      <c r="K169" s="183" t="s">
        <v>19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1769</v>
      </c>
    </row>
    <row r="170" spans="1:65" s="2" customFormat="1" ht="16.5" customHeight="1">
      <c r="A170" s="37"/>
      <c r="B170" s="38"/>
      <c r="C170" s="181" t="s">
        <v>362</v>
      </c>
      <c r="D170" s="181" t="s">
        <v>221</v>
      </c>
      <c r="E170" s="182" t="s">
        <v>577</v>
      </c>
      <c r="F170" s="183" t="s">
        <v>578</v>
      </c>
      <c r="G170" s="184" t="s">
        <v>249</v>
      </c>
      <c r="H170" s="185">
        <v>6</v>
      </c>
      <c r="I170" s="186"/>
      <c r="J170" s="187">
        <f>ROUND(I170*H170,2)</f>
        <v>0</v>
      </c>
      <c r="K170" s="183" t="s">
        <v>19</v>
      </c>
      <c r="L170" s="42"/>
      <c r="M170" s="188" t="s">
        <v>19</v>
      </c>
      <c r="N170" s="189" t="s">
        <v>43</v>
      </c>
      <c r="O170" s="67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137</v>
      </c>
      <c r="AT170" s="192" t="s">
        <v>221</v>
      </c>
      <c r="AU170" s="192" t="s">
        <v>81</v>
      </c>
      <c r="AY170" s="20" t="s">
        <v>218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0" t="s">
        <v>79</v>
      </c>
      <c r="BK170" s="193">
        <f>ROUND(I170*H170,2)</f>
        <v>0</v>
      </c>
      <c r="BL170" s="20" t="s">
        <v>137</v>
      </c>
      <c r="BM170" s="192" t="s">
        <v>1770</v>
      </c>
    </row>
    <row r="171" spans="1:65" s="12" customFormat="1" ht="22.9" customHeight="1">
      <c r="B171" s="165"/>
      <c r="C171" s="166"/>
      <c r="D171" s="167" t="s">
        <v>71</v>
      </c>
      <c r="E171" s="179" t="s">
        <v>580</v>
      </c>
      <c r="F171" s="179" t="s">
        <v>581</v>
      </c>
      <c r="G171" s="166"/>
      <c r="H171" s="166"/>
      <c r="I171" s="169"/>
      <c r="J171" s="180">
        <f>BK171</f>
        <v>0</v>
      </c>
      <c r="K171" s="166"/>
      <c r="L171" s="171"/>
      <c r="M171" s="172"/>
      <c r="N171" s="173"/>
      <c r="O171" s="173"/>
      <c r="P171" s="174">
        <f>SUM(P172:P182)</f>
        <v>0</v>
      </c>
      <c r="Q171" s="173"/>
      <c r="R171" s="174">
        <f>SUM(R172:R182)</f>
        <v>0.14151900000000001</v>
      </c>
      <c r="S171" s="173"/>
      <c r="T171" s="175">
        <f>SUM(T172:T182)</f>
        <v>0</v>
      </c>
      <c r="AR171" s="176" t="s">
        <v>81</v>
      </c>
      <c r="AT171" s="177" t="s">
        <v>71</v>
      </c>
      <c r="AU171" s="177" t="s">
        <v>79</v>
      </c>
      <c r="AY171" s="176" t="s">
        <v>218</v>
      </c>
      <c r="BK171" s="178">
        <f>SUM(BK172:BK182)</f>
        <v>0</v>
      </c>
    </row>
    <row r="172" spans="1:65" s="2" customFormat="1" ht="55.5" customHeight="1">
      <c r="A172" s="37"/>
      <c r="B172" s="38"/>
      <c r="C172" s="181" t="s">
        <v>369</v>
      </c>
      <c r="D172" s="181" t="s">
        <v>221</v>
      </c>
      <c r="E172" s="182" t="s">
        <v>582</v>
      </c>
      <c r="F172" s="183" t="s">
        <v>583</v>
      </c>
      <c r="G172" s="184" t="s">
        <v>224</v>
      </c>
      <c r="H172" s="185">
        <v>3</v>
      </c>
      <c r="I172" s="186"/>
      <c r="J172" s="187">
        <f>ROUND(I172*H172,2)</f>
        <v>0</v>
      </c>
      <c r="K172" s="183" t="s">
        <v>225</v>
      </c>
      <c r="L172" s="42"/>
      <c r="M172" s="188" t="s">
        <v>19</v>
      </c>
      <c r="N172" s="189" t="s">
        <v>43</v>
      </c>
      <c r="O172" s="67"/>
      <c r="P172" s="190">
        <f>O172*H172</f>
        <v>0</v>
      </c>
      <c r="Q172" s="190">
        <v>1.214E-2</v>
      </c>
      <c r="R172" s="190">
        <f>Q172*H172</f>
        <v>3.6420000000000001E-2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137</v>
      </c>
      <c r="AT172" s="192" t="s">
        <v>221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1771</v>
      </c>
    </row>
    <row r="173" spans="1:65" s="2" customFormat="1" ht="11.25">
      <c r="A173" s="37"/>
      <c r="B173" s="38"/>
      <c r="C173" s="39"/>
      <c r="D173" s="194" t="s">
        <v>228</v>
      </c>
      <c r="E173" s="39"/>
      <c r="F173" s="195" t="s">
        <v>585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228</v>
      </c>
      <c r="AU173" s="20" t="s">
        <v>81</v>
      </c>
    </row>
    <row r="174" spans="1:65" s="2" customFormat="1" ht="44.25" customHeight="1">
      <c r="A174" s="37"/>
      <c r="B174" s="38"/>
      <c r="C174" s="181" t="s">
        <v>374</v>
      </c>
      <c r="D174" s="181" t="s">
        <v>221</v>
      </c>
      <c r="E174" s="182" t="s">
        <v>586</v>
      </c>
      <c r="F174" s="183" t="s">
        <v>587</v>
      </c>
      <c r="G174" s="184" t="s">
        <v>224</v>
      </c>
      <c r="H174" s="185">
        <v>3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1E-4</v>
      </c>
      <c r="R174" s="190">
        <f>Q174*H174</f>
        <v>3.0000000000000003E-4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1772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589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2" customFormat="1" ht="37.9" customHeight="1">
      <c r="A176" s="37"/>
      <c r="B176" s="38"/>
      <c r="C176" s="181" t="s">
        <v>379</v>
      </c>
      <c r="D176" s="181" t="s">
        <v>221</v>
      </c>
      <c r="E176" s="182" t="s">
        <v>590</v>
      </c>
      <c r="F176" s="183" t="s">
        <v>591</v>
      </c>
      <c r="G176" s="184" t="s">
        <v>224</v>
      </c>
      <c r="H176" s="185">
        <v>10.86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1.25E-3</v>
      </c>
      <c r="R176" s="190">
        <f>Q176*H176</f>
        <v>1.3575E-2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1773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593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13" customFormat="1" ht="11.25">
      <c r="B178" s="199"/>
      <c r="C178" s="200"/>
      <c r="D178" s="201" t="s">
        <v>230</v>
      </c>
      <c r="E178" s="202" t="s">
        <v>19</v>
      </c>
      <c r="F178" s="203" t="s">
        <v>1774</v>
      </c>
      <c r="G178" s="200"/>
      <c r="H178" s="204">
        <v>10.86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230</v>
      </c>
      <c r="AU178" s="210" t="s">
        <v>81</v>
      </c>
      <c r="AV178" s="13" t="s">
        <v>81</v>
      </c>
      <c r="AW178" s="13" t="s">
        <v>33</v>
      </c>
      <c r="AX178" s="13" t="s">
        <v>79</v>
      </c>
      <c r="AY178" s="210" t="s">
        <v>218</v>
      </c>
    </row>
    <row r="179" spans="1:65" s="2" customFormat="1" ht="24.2" customHeight="1">
      <c r="A179" s="37"/>
      <c r="B179" s="38"/>
      <c r="C179" s="222" t="s">
        <v>386</v>
      </c>
      <c r="D179" s="222" t="s">
        <v>380</v>
      </c>
      <c r="E179" s="223" t="s">
        <v>594</v>
      </c>
      <c r="F179" s="224" t="s">
        <v>595</v>
      </c>
      <c r="G179" s="225" t="s">
        <v>224</v>
      </c>
      <c r="H179" s="226">
        <v>11.403</v>
      </c>
      <c r="I179" s="227"/>
      <c r="J179" s="228">
        <f>ROUND(I179*H179,2)</f>
        <v>0</v>
      </c>
      <c r="K179" s="224" t="s">
        <v>225</v>
      </c>
      <c r="L179" s="229"/>
      <c r="M179" s="230" t="s">
        <v>19</v>
      </c>
      <c r="N179" s="231" t="s">
        <v>43</v>
      </c>
      <c r="O179" s="67"/>
      <c r="P179" s="190">
        <f>O179*H179</f>
        <v>0</v>
      </c>
      <c r="Q179" s="190">
        <v>8.0000000000000002E-3</v>
      </c>
      <c r="R179" s="190">
        <f>Q179*H179</f>
        <v>9.1224E-2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383</v>
      </c>
      <c r="AT179" s="192" t="s">
        <v>380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1775</v>
      </c>
    </row>
    <row r="180" spans="1:65" s="13" customFormat="1" ht="11.25">
      <c r="B180" s="199"/>
      <c r="C180" s="200"/>
      <c r="D180" s="201" t="s">
        <v>230</v>
      </c>
      <c r="E180" s="200"/>
      <c r="F180" s="203" t="s">
        <v>1776</v>
      </c>
      <c r="G180" s="200"/>
      <c r="H180" s="204">
        <v>11.403</v>
      </c>
      <c r="I180" s="205"/>
      <c r="J180" s="200"/>
      <c r="K180" s="200"/>
      <c r="L180" s="206"/>
      <c r="M180" s="207"/>
      <c r="N180" s="208"/>
      <c r="O180" s="208"/>
      <c r="P180" s="208"/>
      <c r="Q180" s="208"/>
      <c r="R180" s="208"/>
      <c r="S180" s="208"/>
      <c r="T180" s="209"/>
      <c r="AT180" s="210" t="s">
        <v>230</v>
      </c>
      <c r="AU180" s="210" t="s">
        <v>81</v>
      </c>
      <c r="AV180" s="13" t="s">
        <v>81</v>
      </c>
      <c r="AW180" s="13" t="s">
        <v>4</v>
      </c>
      <c r="AX180" s="13" t="s">
        <v>79</v>
      </c>
      <c r="AY180" s="210" t="s">
        <v>218</v>
      </c>
    </row>
    <row r="181" spans="1:65" s="2" customFormat="1" ht="78" customHeight="1">
      <c r="A181" s="37"/>
      <c r="B181" s="38"/>
      <c r="C181" s="181" t="s">
        <v>383</v>
      </c>
      <c r="D181" s="181" t="s">
        <v>221</v>
      </c>
      <c r="E181" s="182" t="s">
        <v>598</v>
      </c>
      <c r="F181" s="183" t="s">
        <v>599</v>
      </c>
      <c r="G181" s="184" t="s">
        <v>282</v>
      </c>
      <c r="H181" s="185">
        <v>0.14199999999999999</v>
      </c>
      <c r="I181" s="186"/>
      <c r="J181" s="187">
        <f>ROUND(I181*H181,2)</f>
        <v>0</v>
      </c>
      <c r="K181" s="183" t="s">
        <v>225</v>
      </c>
      <c r="L181" s="42"/>
      <c r="M181" s="188" t="s">
        <v>19</v>
      </c>
      <c r="N181" s="189" t="s">
        <v>43</v>
      </c>
      <c r="O181" s="67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137</v>
      </c>
      <c r="AT181" s="192" t="s">
        <v>221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1777</v>
      </c>
    </row>
    <row r="182" spans="1:65" s="2" customFormat="1" ht="11.25">
      <c r="A182" s="37"/>
      <c r="B182" s="38"/>
      <c r="C182" s="39"/>
      <c r="D182" s="194" t="s">
        <v>228</v>
      </c>
      <c r="E182" s="39"/>
      <c r="F182" s="195" t="s">
        <v>601</v>
      </c>
      <c r="G182" s="39"/>
      <c r="H182" s="39"/>
      <c r="I182" s="196"/>
      <c r="J182" s="39"/>
      <c r="K182" s="39"/>
      <c r="L182" s="42"/>
      <c r="M182" s="197"/>
      <c r="N182" s="198"/>
      <c r="O182" s="67"/>
      <c r="P182" s="67"/>
      <c r="Q182" s="67"/>
      <c r="R182" s="67"/>
      <c r="S182" s="67"/>
      <c r="T182" s="68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20" t="s">
        <v>228</v>
      </c>
      <c r="AU182" s="20" t="s">
        <v>81</v>
      </c>
    </row>
    <row r="183" spans="1:65" s="12" customFormat="1" ht="22.9" customHeight="1">
      <c r="B183" s="165"/>
      <c r="C183" s="166"/>
      <c r="D183" s="167" t="s">
        <v>71</v>
      </c>
      <c r="E183" s="179" t="s">
        <v>602</v>
      </c>
      <c r="F183" s="179" t="s">
        <v>603</v>
      </c>
      <c r="G183" s="166"/>
      <c r="H183" s="166"/>
      <c r="I183" s="169"/>
      <c r="J183" s="180">
        <f>BK183</f>
        <v>0</v>
      </c>
      <c r="K183" s="166"/>
      <c r="L183" s="171"/>
      <c r="M183" s="172"/>
      <c r="N183" s="173"/>
      <c r="O183" s="173"/>
      <c r="P183" s="174">
        <f>SUM(P184:P190)</f>
        <v>0</v>
      </c>
      <c r="Q183" s="173"/>
      <c r="R183" s="174">
        <f>SUM(R184:R190)</f>
        <v>0.1104</v>
      </c>
      <c r="S183" s="173"/>
      <c r="T183" s="175">
        <f>SUM(T184:T190)</f>
        <v>0</v>
      </c>
      <c r="AR183" s="176" t="s">
        <v>81</v>
      </c>
      <c r="AT183" s="177" t="s">
        <v>71</v>
      </c>
      <c r="AU183" s="177" t="s">
        <v>79</v>
      </c>
      <c r="AY183" s="176" t="s">
        <v>218</v>
      </c>
      <c r="BK183" s="178">
        <f>SUM(BK184:BK190)</f>
        <v>0</v>
      </c>
    </row>
    <row r="184" spans="1:65" s="2" customFormat="1" ht="37.9" customHeight="1">
      <c r="A184" s="37"/>
      <c r="B184" s="38"/>
      <c r="C184" s="181" t="s">
        <v>395</v>
      </c>
      <c r="D184" s="181" t="s">
        <v>221</v>
      </c>
      <c r="E184" s="182" t="s">
        <v>604</v>
      </c>
      <c r="F184" s="183" t="s">
        <v>605</v>
      </c>
      <c r="G184" s="184" t="s">
        <v>249</v>
      </c>
      <c r="H184" s="185">
        <v>8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1778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607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2" customFormat="1" ht="24.2" customHeight="1">
      <c r="A186" s="37"/>
      <c r="B186" s="38"/>
      <c r="C186" s="222" t="s">
        <v>402</v>
      </c>
      <c r="D186" s="222" t="s">
        <v>380</v>
      </c>
      <c r="E186" s="223" t="s">
        <v>608</v>
      </c>
      <c r="F186" s="224" t="s">
        <v>609</v>
      </c>
      <c r="G186" s="225" t="s">
        <v>249</v>
      </c>
      <c r="H186" s="226">
        <v>2</v>
      </c>
      <c r="I186" s="227"/>
      <c r="J186" s="228">
        <f>ROUND(I186*H186,2)</f>
        <v>0</v>
      </c>
      <c r="K186" s="224" t="s">
        <v>19</v>
      </c>
      <c r="L186" s="229"/>
      <c r="M186" s="230" t="s">
        <v>19</v>
      </c>
      <c r="N186" s="231" t="s">
        <v>43</v>
      </c>
      <c r="O186" s="67"/>
      <c r="P186" s="190">
        <f>O186*H186</f>
        <v>0</v>
      </c>
      <c r="Q186" s="190">
        <v>1.38E-2</v>
      </c>
      <c r="R186" s="190">
        <f>Q186*H186</f>
        <v>2.76E-2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383</v>
      </c>
      <c r="AT186" s="192" t="s">
        <v>380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1779</v>
      </c>
    </row>
    <row r="187" spans="1:65" s="2" customFormat="1" ht="24.2" customHeight="1">
      <c r="A187" s="37"/>
      <c r="B187" s="38"/>
      <c r="C187" s="222" t="s">
        <v>407</v>
      </c>
      <c r="D187" s="222" t="s">
        <v>380</v>
      </c>
      <c r="E187" s="223" t="s">
        <v>756</v>
      </c>
      <c r="F187" s="224" t="s">
        <v>757</v>
      </c>
      <c r="G187" s="225" t="s">
        <v>249</v>
      </c>
      <c r="H187" s="226">
        <v>4</v>
      </c>
      <c r="I187" s="227"/>
      <c r="J187" s="228">
        <f>ROUND(I187*H187,2)</f>
        <v>0</v>
      </c>
      <c r="K187" s="224" t="s">
        <v>19</v>
      </c>
      <c r="L187" s="229"/>
      <c r="M187" s="230" t="s">
        <v>19</v>
      </c>
      <c r="N187" s="231" t="s">
        <v>43</v>
      </c>
      <c r="O187" s="67"/>
      <c r="P187" s="190">
        <f>O187*H187</f>
        <v>0</v>
      </c>
      <c r="Q187" s="190">
        <v>1.38E-2</v>
      </c>
      <c r="R187" s="190">
        <f>Q187*H187</f>
        <v>5.5199999999999999E-2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383</v>
      </c>
      <c r="AT187" s="192" t="s">
        <v>380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1780</v>
      </c>
    </row>
    <row r="188" spans="1:65" s="2" customFormat="1" ht="24.2" customHeight="1">
      <c r="A188" s="37"/>
      <c r="B188" s="38"/>
      <c r="C188" s="222" t="s">
        <v>414</v>
      </c>
      <c r="D188" s="222" t="s">
        <v>380</v>
      </c>
      <c r="E188" s="223" t="s">
        <v>1396</v>
      </c>
      <c r="F188" s="224" t="s">
        <v>1397</v>
      </c>
      <c r="G188" s="225" t="s">
        <v>249</v>
      </c>
      <c r="H188" s="226">
        <v>2</v>
      </c>
      <c r="I188" s="227"/>
      <c r="J188" s="228">
        <f>ROUND(I188*H188,2)</f>
        <v>0</v>
      </c>
      <c r="K188" s="224" t="s">
        <v>19</v>
      </c>
      <c r="L188" s="229"/>
      <c r="M188" s="230" t="s">
        <v>19</v>
      </c>
      <c r="N188" s="231" t="s">
        <v>43</v>
      </c>
      <c r="O188" s="67"/>
      <c r="P188" s="190">
        <f>O188*H188</f>
        <v>0</v>
      </c>
      <c r="Q188" s="190">
        <v>1.38E-2</v>
      </c>
      <c r="R188" s="190">
        <f>Q188*H188</f>
        <v>2.76E-2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383</v>
      </c>
      <c r="AT188" s="192" t="s">
        <v>380</v>
      </c>
      <c r="AU188" s="192" t="s">
        <v>81</v>
      </c>
      <c r="AY188" s="20" t="s">
        <v>218</v>
      </c>
      <c r="BE188" s="193">
        <f>IF(N188="základní",J188,0)</f>
        <v>0</v>
      </c>
      <c r="BF188" s="193">
        <f>IF(N188="snížená",J188,0)</f>
        <v>0</v>
      </c>
      <c r="BG188" s="193">
        <f>IF(N188="zákl. přenesená",J188,0)</f>
        <v>0</v>
      </c>
      <c r="BH188" s="193">
        <f>IF(N188="sníž. přenesená",J188,0)</f>
        <v>0</v>
      </c>
      <c r="BI188" s="193">
        <f>IF(N188="nulová",J188,0)</f>
        <v>0</v>
      </c>
      <c r="BJ188" s="20" t="s">
        <v>79</v>
      </c>
      <c r="BK188" s="193">
        <f>ROUND(I188*H188,2)</f>
        <v>0</v>
      </c>
      <c r="BL188" s="20" t="s">
        <v>137</v>
      </c>
      <c r="BM188" s="192" t="s">
        <v>1781</v>
      </c>
    </row>
    <row r="189" spans="1:65" s="2" customFormat="1" ht="55.5" customHeight="1">
      <c r="A189" s="37"/>
      <c r="B189" s="38"/>
      <c r="C189" s="181" t="s">
        <v>627</v>
      </c>
      <c r="D189" s="181" t="s">
        <v>221</v>
      </c>
      <c r="E189" s="182" t="s">
        <v>611</v>
      </c>
      <c r="F189" s="183" t="s">
        <v>612</v>
      </c>
      <c r="G189" s="184" t="s">
        <v>282</v>
      </c>
      <c r="H189" s="185">
        <v>0.11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1782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614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12" customFormat="1" ht="22.9" customHeight="1">
      <c r="B191" s="165"/>
      <c r="C191" s="166"/>
      <c r="D191" s="167" t="s">
        <v>71</v>
      </c>
      <c r="E191" s="179" t="s">
        <v>615</v>
      </c>
      <c r="F191" s="179" t="s">
        <v>616</v>
      </c>
      <c r="G191" s="166"/>
      <c r="H191" s="166"/>
      <c r="I191" s="169"/>
      <c r="J191" s="180">
        <f>BK191</f>
        <v>0</v>
      </c>
      <c r="K191" s="166"/>
      <c r="L191" s="171"/>
      <c r="M191" s="172"/>
      <c r="N191" s="173"/>
      <c r="O191" s="173"/>
      <c r="P191" s="174">
        <f>SUM(P192:P193)</f>
        <v>0</v>
      </c>
      <c r="Q191" s="173"/>
      <c r="R191" s="174">
        <f>SUM(R192:R193)</f>
        <v>0</v>
      </c>
      <c r="S191" s="173"/>
      <c r="T191" s="175">
        <f>SUM(T192:T193)</f>
        <v>4.3439999999999999E-2</v>
      </c>
      <c r="AR191" s="176" t="s">
        <v>81</v>
      </c>
      <c r="AT191" s="177" t="s">
        <v>71</v>
      </c>
      <c r="AU191" s="177" t="s">
        <v>79</v>
      </c>
      <c r="AY191" s="176" t="s">
        <v>218</v>
      </c>
      <c r="BK191" s="178">
        <f>SUM(BK192:BK193)</f>
        <v>0</v>
      </c>
    </row>
    <row r="192" spans="1:65" s="2" customFormat="1" ht="16.5" customHeight="1">
      <c r="A192" s="37"/>
      <c r="B192" s="38"/>
      <c r="C192" s="181" t="s">
        <v>632</v>
      </c>
      <c r="D192" s="181" t="s">
        <v>221</v>
      </c>
      <c r="E192" s="182" t="s">
        <v>617</v>
      </c>
      <c r="F192" s="183" t="s">
        <v>618</v>
      </c>
      <c r="G192" s="184" t="s">
        <v>224</v>
      </c>
      <c r="H192" s="185">
        <v>10.86</v>
      </c>
      <c r="I192" s="186"/>
      <c r="J192" s="187">
        <f>ROUND(I192*H192,2)</f>
        <v>0</v>
      </c>
      <c r="K192" s="183" t="s">
        <v>225</v>
      </c>
      <c r="L192" s="42"/>
      <c r="M192" s="188" t="s">
        <v>19</v>
      </c>
      <c r="N192" s="189" t="s">
        <v>43</v>
      </c>
      <c r="O192" s="67"/>
      <c r="P192" s="190">
        <f>O192*H192</f>
        <v>0</v>
      </c>
      <c r="Q192" s="190">
        <v>0</v>
      </c>
      <c r="R192" s="190">
        <f>Q192*H192</f>
        <v>0</v>
      </c>
      <c r="S192" s="190">
        <v>4.0000000000000001E-3</v>
      </c>
      <c r="T192" s="191">
        <f>S192*H192</f>
        <v>4.3439999999999999E-2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137</v>
      </c>
      <c r="AT192" s="192" t="s">
        <v>221</v>
      </c>
      <c r="AU192" s="192" t="s">
        <v>81</v>
      </c>
      <c r="AY192" s="20" t="s">
        <v>218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0" t="s">
        <v>79</v>
      </c>
      <c r="BK192" s="193">
        <f>ROUND(I192*H192,2)</f>
        <v>0</v>
      </c>
      <c r="BL192" s="20" t="s">
        <v>137</v>
      </c>
      <c r="BM192" s="192" t="s">
        <v>1783</v>
      </c>
    </row>
    <row r="193" spans="1:65" s="2" customFormat="1" ht="11.25">
      <c r="A193" s="37"/>
      <c r="B193" s="38"/>
      <c r="C193" s="39"/>
      <c r="D193" s="194" t="s">
        <v>228</v>
      </c>
      <c r="E193" s="39"/>
      <c r="F193" s="195" t="s">
        <v>620</v>
      </c>
      <c r="G193" s="39"/>
      <c r="H193" s="39"/>
      <c r="I193" s="196"/>
      <c r="J193" s="39"/>
      <c r="K193" s="39"/>
      <c r="L193" s="42"/>
      <c r="M193" s="197"/>
      <c r="N193" s="198"/>
      <c r="O193" s="67"/>
      <c r="P193" s="67"/>
      <c r="Q193" s="67"/>
      <c r="R193" s="67"/>
      <c r="S193" s="67"/>
      <c r="T193" s="68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20" t="s">
        <v>228</v>
      </c>
      <c r="AU193" s="20" t="s">
        <v>81</v>
      </c>
    </row>
    <row r="194" spans="1:65" s="12" customFormat="1" ht="22.9" customHeight="1">
      <c r="B194" s="165"/>
      <c r="C194" s="166"/>
      <c r="D194" s="167" t="s">
        <v>71</v>
      </c>
      <c r="E194" s="179" t="s">
        <v>621</v>
      </c>
      <c r="F194" s="179" t="s">
        <v>622</v>
      </c>
      <c r="G194" s="166"/>
      <c r="H194" s="166"/>
      <c r="I194" s="169"/>
      <c r="J194" s="180">
        <f>BK194</f>
        <v>0</v>
      </c>
      <c r="K194" s="166"/>
      <c r="L194" s="171"/>
      <c r="M194" s="172"/>
      <c r="N194" s="173"/>
      <c r="O194" s="173"/>
      <c r="P194" s="174">
        <f>SUM(P195:P213)</f>
        <v>0</v>
      </c>
      <c r="Q194" s="173"/>
      <c r="R194" s="174">
        <f>SUM(R195:R213)</f>
        <v>0.42223679999999997</v>
      </c>
      <c r="S194" s="173"/>
      <c r="T194" s="175">
        <f>SUM(T195:T213)</f>
        <v>0.90322619999999987</v>
      </c>
      <c r="AR194" s="176" t="s">
        <v>81</v>
      </c>
      <c r="AT194" s="177" t="s">
        <v>71</v>
      </c>
      <c r="AU194" s="177" t="s">
        <v>79</v>
      </c>
      <c r="AY194" s="176" t="s">
        <v>218</v>
      </c>
      <c r="BK194" s="178">
        <f>SUM(BK195:BK213)</f>
        <v>0</v>
      </c>
    </row>
    <row r="195" spans="1:65" s="2" customFormat="1" ht="24.2" customHeight="1">
      <c r="A195" s="37"/>
      <c r="B195" s="38"/>
      <c r="C195" s="181" t="s">
        <v>637</v>
      </c>
      <c r="D195" s="181" t="s">
        <v>221</v>
      </c>
      <c r="E195" s="182" t="s">
        <v>623</v>
      </c>
      <c r="F195" s="183" t="s">
        <v>624</v>
      </c>
      <c r="G195" s="184" t="s">
        <v>224</v>
      </c>
      <c r="H195" s="185">
        <v>10.86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1784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626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24.2" customHeight="1">
      <c r="A197" s="37"/>
      <c r="B197" s="38"/>
      <c r="C197" s="181" t="s">
        <v>642</v>
      </c>
      <c r="D197" s="181" t="s">
        <v>221</v>
      </c>
      <c r="E197" s="182" t="s">
        <v>628</v>
      </c>
      <c r="F197" s="183" t="s">
        <v>629</v>
      </c>
      <c r="G197" s="184" t="s">
        <v>224</v>
      </c>
      <c r="H197" s="185">
        <v>10.86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2.9999999999999997E-4</v>
      </c>
      <c r="R197" s="190">
        <f>Q197*H197</f>
        <v>3.2579999999999996E-3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1785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631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2" customFormat="1" ht="33" customHeight="1">
      <c r="A199" s="37"/>
      <c r="B199" s="38"/>
      <c r="C199" s="181" t="s">
        <v>647</v>
      </c>
      <c r="D199" s="181" t="s">
        <v>221</v>
      </c>
      <c r="E199" s="182" t="s">
        <v>633</v>
      </c>
      <c r="F199" s="183" t="s">
        <v>634</v>
      </c>
      <c r="G199" s="184" t="s">
        <v>224</v>
      </c>
      <c r="H199" s="185">
        <v>10.86</v>
      </c>
      <c r="I199" s="186"/>
      <c r="J199" s="187">
        <f>ROUND(I199*H199,2)</f>
        <v>0</v>
      </c>
      <c r="K199" s="183" t="s">
        <v>225</v>
      </c>
      <c r="L199" s="42"/>
      <c r="M199" s="188" t="s">
        <v>19</v>
      </c>
      <c r="N199" s="189" t="s">
        <v>43</v>
      </c>
      <c r="O199" s="67"/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137</v>
      </c>
      <c r="AT199" s="192" t="s">
        <v>221</v>
      </c>
      <c r="AU199" s="192" t="s">
        <v>81</v>
      </c>
      <c r="AY199" s="20" t="s">
        <v>218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0" t="s">
        <v>79</v>
      </c>
      <c r="BK199" s="193">
        <f>ROUND(I199*H199,2)</f>
        <v>0</v>
      </c>
      <c r="BL199" s="20" t="s">
        <v>137</v>
      </c>
      <c r="BM199" s="192" t="s">
        <v>1786</v>
      </c>
    </row>
    <row r="200" spans="1:65" s="2" customFormat="1" ht="11.25">
      <c r="A200" s="37"/>
      <c r="B200" s="38"/>
      <c r="C200" s="39"/>
      <c r="D200" s="194" t="s">
        <v>228</v>
      </c>
      <c r="E200" s="39"/>
      <c r="F200" s="195" t="s">
        <v>636</v>
      </c>
      <c r="G200" s="39"/>
      <c r="H200" s="39"/>
      <c r="I200" s="196"/>
      <c r="J200" s="39"/>
      <c r="K200" s="39"/>
      <c r="L200" s="42"/>
      <c r="M200" s="197"/>
      <c r="N200" s="198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20" t="s">
        <v>228</v>
      </c>
      <c r="AU200" s="20" t="s">
        <v>81</v>
      </c>
    </row>
    <row r="201" spans="1:65" s="2" customFormat="1" ht="37.9" customHeight="1">
      <c r="A201" s="37"/>
      <c r="B201" s="38"/>
      <c r="C201" s="181" t="s">
        <v>653</v>
      </c>
      <c r="D201" s="181" t="s">
        <v>221</v>
      </c>
      <c r="E201" s="182" t="s">
        <v>638</v>
      </c>
      <c r="F201" s="183" t="s">
        <v>639</v>
      </c>
      <c r="G201" s="184" t="s">
        <v>224</v>
      </c>
      <c r="H201" s="185">
        <v>10.86</v>
      </c>
      <c r="I201" s="186"/>
      <c r="J201" s="187">
        <f>ROUND(I201*H201,2)</f>
        <v>0</v>
      </c>
      <c r="K201" s="183" t="s">
        <v>225</v>
      </c>
      <c r="L201" s="42"/>
      <c r="M201" s="188" t="s">
        <v>19</v>
      </c>
      <c r="N201" s="189" t="s">
        <v>43</v>
      </c>
      <c r="O201" s="67"/>
      <c r="P201" s="190">
        <f>O201*H201</f>
        <v>0</v>
      </c>
      <c r="Q201" s="190">
        <v>7.4999999999999997E-3</v>
      </c>
      <c r="R201" s="190">
        <f>Q201*H201</f>
        <v>8.1449999999999995E-2</v>
      </c>
      <c r="S201" s="190">
        <v>0</v>
      </c>
      <c r="T201" s="19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137</v>
      </c>
      <c r="AT201" s="192" t="s">
        <v>221</v>
      </c>
      <c r="AU201" s="192" t="s">
        <v>81</v>
      </c>
      <c r="AY201" s="20" t="s">
        <v>218</v>
      </c>
      <c r="BE201" s="193">
        <f>IF(N201="základní",J201,0)</f>
        <v>0</v>
      </c>
      <c r="BF201" s="193">
        <f>IF(N201="snížená",J201,0)</f>
        <v>0</v>
      </c>
      <c r="BG201" s="193">
        <f>IF(N201="zákl. přenesená",J201,0)</f>
        <v>0</v>
      </c>
      <c r="BH201" s="193">
        <f>IF(N201="sníž. přenesená",J201,0)</f>
        <v>0</v>
      </c>
      <c r="BI201" s="193">
        <f>IF(N201="nulová",J201,0)</f>
        <v>0</v>
      </c>
      <c r="BJ201" s="20" t="s">
        <v>79</v>
      </c>
      <c r="BK201" s="193">
        <f>ROUND(I201*H201,2)</f>
        <v>0</v>
      </c>
      <c r="BL201" s="20" t="s">
        <v>137</v>
      </c>
      <c r="BM201" s="192" t="s">
        <v>1787</v>
      </c>
    </row>
    <row r="202" spans="1:65" s="2" customFormat="1" ht="11.25">
      <c r="A202" s="37"/>
      <c r="B202" s="38"/>
      <c r="C202" s="39"/>
      <c r="D202" s="194" t="s">
        <v>228</v>
      </c>
      <c r="E202" s="39"/>
      <c r="F202" s="195" t="s">
        <v>641</v>
      </c>
      <c r="G202" s="39"/>
      <c r="H202" s="39"/>
      <c r="I202" s="196"/>
      <c r="J202" s="39"/>
      <c r="K202" s="39"/>
      <c r="L202" s="42"/>
      <c r="M202" s="197"/>
      <c r="N202" s="198"/>
      <c r="O202" s="67"/>
      <c r="P202" s="67"/>
      <c r="Q202" s="67"/>
      <c r="R202" s="67"/>
      <c r="S202" s="67"/>
      <c r="T202" s="68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20" t="s">
        <v>228</v>
      </c>
      <c r="AU202" s="20" t="s">
        <v>81</v>
      </c>
    </row>
    <row r="203" spans="1:65" s="2" customFormat="1" ht="24.2" customHeight="1">
      <c r="A203" s="37"/>
      <c r="B203" s="38"/>
      <c r="C203" s="181" t="s">
        <v>658</v>
      </c>
      <c r="D203" s="181" t="s">
        <v>221</v>
      </c>
      <c r="E203" s="182" t="s">
        <v>643</v>
      </c>
      <c r="F203" s="183" t="s">
        <v>644</v>
      </c>
      <c r="G203" s="184" t="s">
        <v>224</v>
      </c>
      <c r="H203" s="185">
        <v>10.86</v>
      </c>
      <c r="I203" s="186"/>
      <c r="J203" s="187">
        <f>ROUND(I203*H203,2)</f>
        <v>0</v>
      </c>
      <c r="K203" s="183" t="s">
        <v>225</v>
      </c>
      <c r="L203" s="42"/>
      <c r="M203" s="188" t="s">
        <v>19</v>
      </c>
      <c r="N203" s="189" t="s">
        <v>43</v>
      </c>
      <c r="O203" s="67"/>
      <c r="P203" s="190">
        <f>O203*H203</f>
        <v>0</v>
      </c>
      <c r="Q203" s="190">
        <v>0</v>
      </c>
      <c r="R203" s="190">
        <f>Q203*H203</f>
        <v>0</v>
      </c>
      <c r="S203" s="190">
        <v>8.3169999999999994E-2</v>
      </c>
      <c r="T203" s="191">
        <f>S203*H203</f>
        <v>0.90322619999999987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137</v>
      </c>
      <c r="AT203" s="192" t="s">
        <v>221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1788</v>
      </c>
    </row>
    <row r="204" spans="1:65" s="2" customFormat="1" ht="11.25">
      <c r="A204" s="37"/>
      <c r="B204" s="38"/>
      <c r="C204" s="39"/>
      <c r="D204" s="194" t="s">
        <v>228</v>
      </c>
      <c r="E204" s="39"/>
      <c r="F204" s="195" t="s">
        <v>646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228</v>
      </c>
      <c r="AU204" s="20" t="s">
        <v>81</v>
      </c>
    </row>
    <row r="205" spans="1:65" s="2" customFormat="1" ht="44.25" customHeight="1">
      <c r="A205" s="37"/>
      <c r="B205" s="38"/>
      <c r="C205" s="181" t="s">
        <v>663</v>
      </c>
      <c r="D205" s="181" t="s">
        <v>221</v>
      </c>
      <c r="E205" s="182" t="s">
        <v>648</v>
      </c>
      <c r="F205" s="183" t="s">
        <v>649</v>
      </c>
      <c r="G205" s="184" t="s">
        <v>224</v>
      </c>
      <c r="H205" s="185">
        <v>10.86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5.3800000000000002E-3</v>
      </c>
      <c r="R205" s="190">
        <f>Q205*H205</f>
        <v>5.8426800000000001E-2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1789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651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13" customFormat="1" ht="11.25">
      <c r="B207" s="199"/>
      <c r="C207" s="200"/>
      <c r="D207" s="201" t="s">
        <v>230</v>
      </c>
      <c r="E207" s="202" t="s">
        <v>19</v>
      </c>
      <c r="F207" s="203" t="s">
        <v>1774</v>
      </c>
      <c r="G207" s="200"/>
      <c r="H207" s="204">
        <v>10.86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230</v>
      </c>
      <c r="AU207" s="210" t="s">
        <v>81</v>
      </c>
      <c r="AV207" s="13" t="s">
        <v>81</v>
      </c>
      <c r="AW207" s="13" t="s">
        <v>33</v>
      </c>
      <c r="AX207" s="13" t="s">
        <v>79</v>
      </c>
      <c r="AY207" s="210" t="s">
        <v>218</v>
      </c>
    </row>
    <row r="208" spans="1:65" s="2" customFormat="1" ht="24.2" customHeight="1">
      <c r="A208" s="37"/>
      <c r="B208" s="38"/>
      <c r="C208" s="222" t="s">
        <v>668</v>
      </c>
      <c r="D208" s="222" t="s">
        <v>380</v>
      </c>
      <c r="E208" s="223" t="s">
        <v>654</v>
      </c>
      <c r="F208" s="224" t="s">
        <v>655</v>
      </c>
      <c r="G208" s="225" t="s">
        <v>224</v>
      </c>
      <c r="H208" s="226">
        <v>11.946</v>
      </c>
      <c r="I208" s="227"/>
      <c r="J208" s="228">
        <f>ROUND(I208*H208,2)</f>
        <v>0</v>
      </c>
      <c r="K208" s="224" t="s">
        <v>225</v>
      </c>
      <c r="L208" s="229"/>
      <c r="M208" s="230" t="s">
        <v>19</v>
      </c>
      <c r="N208" s="231" t="s">
        <v>43</v>
      </c>
      <c r="O208" s="67"/>
      <c r="P208" s="190">
        <f>O208*H208</f>
        <v>0</v>
      </c>
      <c r="Q208" s="190">
        <v>2.1999999999999999E-2</v>
      </c>
      <c r="R208" s="190">
        <f>Q208*H208</f>
        <v>0.26281199999999999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383</v>
      </c>
      <c r="AT208" s="192" t="s">
        <v>380</v>
      </c>
      <c r="AU208" s="192" t="s">
        <v>81</v>
      </c>
      <c r="AY208" s="20" t="s">
        <v>218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20" t="s">
        <v>79</v>
      </c>
      <c r="BK208" s="193">
        <f>ROUND(I208*H208,2)</f>
        <v>0</v>
      </c>
      <c r="BL208" s="20" t="s">
        <v>137</v>
      </c>
      <c r="BM208" s="192" t="s">
        <v>1790</v>
      </c>
    </row>
    <row r="209" spans="1:65" s="13" customFormat="1" ht="11.25">
      <c r="B209" s="199"/>
      <c r="C209" s="200"/>
      <c r="D209" s="201" t="s">
        <v>230</v>
      </c>
      <c r="E209" s="200"/>
      <c r="F209" s="203" t="s">
        <v>1791</v>
      </c>
      <c r="G209" s="200"/>
      <c r="H209" s="204">
        <v>11.946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4</v>
      </c>
      <c r="AX209" s="13" t="s">
        <v>79</v>
      </c>
      <c r="AY209" s="210" t="s">
        <v>218</v>
      </c>
    </row>
    <row r="210" spans="1:65" s="2" customFormat="1" ht="24.2" customHeight="1">
      <c r="A210" s="37"/>
      <c r="B210" s="38"/>
      <c r="C210" s="181" t="s">
        <v>670</v>
      </c>
      <c r="D210" s="181" t="s">
        <v>221</v>
      </c>
      <c r="E210" s="182" t="s">
        <v>659</v>
      </c>
      <c r="F210" s="183" t="s">
        <v>660</v>
      </c>
      <c r="G210" s="184" t="s">
        <v>224</v>
      </c>
      <c r="H210" s="185">
        <v>10.86</v>
      </c>
      <c r="I210" s="186"/>
      <c r="J210" s="187">
        <f>ROUND(I210*H210,2)</f>
        <v>0</v>
      </c>
      <c r="K210" s="183" t="s">
        <v>225</v>
      </c>
      <c r="L210" s="42"/>
      <c r="M210" s="188" t="s">
        <v>19</v>
      </c>
      <c r="N210" s="189" t="s">
        <v>43</v>
      </c>
      <c r="O210" s="67"/>
      <c r="P210" s="190">
        <f>O210*H210</f>
        <v>0</v>
      </c>
      <c r="Q210" s="190">
        <v>1.5E-3</v>
      </c>
      <c r="R210" s="190">
        <f>Q210*H210</f>
        <v>1.6289999999999999E-2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137</v>
      </c>
      <c r="AT210" s="192" t="s">
        <v>221</v>
      </c>
      <c r="AU210" s="192" t="s">
        <v>81</v>
      </c>
      <c r="AY210" s="20" t="s">
        <v>218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20" t="s">
        <v>79</v>
      </c>
      <c r="BK210" s="193">
        <f>ROUND(I210*H210,2)</f>
        <v>0</v>
      </c>
      <c r="BL210" s="20" t="s">
        <v>137</v>
      </c>
      <c r="BM210" s="192" t="s">
        <v>1792</v>
      </c>
    </row>
    <row r="211" spans="1:65" s="2" customFormat="1" ht="11.25">
      <c r="A211" s="37"/>
      <c r="B211" s="38"/>
      <c r="C211" s="39"/>
      <c r="D211" s="194" t="s">
        <v>228</v>
      </c>
      <c r="E211" s="39"/>
      <c r="F211" s="195" t="s">
        <v>662</v>
      </c>
      <c r="G211" s="39"/>
      <c r="H211" s="39"/>
      <c r="I211" s="196"/>
      <c r="J211" s="39"/>
      <c r="K211" s="39"/>
      <c r="L211" s="42"/>
      <c r="M211" s="197"/>
      <c r="N211" s="198"/>
      <c r="O211" s="67"/>
      <c r="P211" s="67"/>
      <c r="Q211" s="67"/>
      <c r="R211" s="67"/>
      <c r="S211" s="67"/>
      <c r="T211" s="68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20" t="s">
        <v>228</v>
      </c>
      <c r="AU211" s="20" t="s">
        <v>81</v>
      </c>
    </row>
    <row r="212" spans="1:65" s="2" customFormat="1" ht="55.5" customHeight="1">
      <c r="A212" s="37"/>
      <c r="B212" s="38"/>
      <c r="C212" s="181" t="s">
        <v>674</v>
      </c>
      <c r="D212" s="181" t="s">
        <v>221</v>
      </c>
      <c r="E212" s="182" t="s">
        <v>664</v>
      </c>
      <c r="F212" s="183" t="s">
        <v>665</v>
      </c>
      <c r="G212" s="184" t="s">
        <v>282</v>
      </c>
      <c r="H212" s="185">
        <v>0.42199999999999999</v>
      </c>
      <c r="I212" s="186"/>
      <c r="J212" s="187">
        <f>ROUND(I212*H212,2)</f>
        <v>0</v>
      </c>
      <c r="K212" s="183" t="s">
        <v>225</v>
      </c>
      <c r="L212" s="42"/>
      <c r="M212" s="188" t="s">
        <v>19</v>
      </c>
      <c r="N212" s="189" t="s">
        <v>43</v>
      </c>
      <c r="O212" s="67"/>
      <c r="P212" s="190">
        <f>O212*H212</f>
        <v>0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137</v>
      </c>
      <c r="AT212" s="192" t="s">
        <v>221</v>
      </c>
      <c r="AU212" s="192" t="s">
        <v>81</v>
      </c>
      <c r="AY212" s="20" t="s">
        <v>218</v>
      </c>
      <c r="BE212" s="193">
        <f>IF(N212="základní",J212,0)</f>
        <v>0</v>
      </c>
      <c r="BF212" s="193">
        <f>IF(N212="snížená",J212,0)</f>
        <v>0</v>
      </c>
      <c r="BG212" s="193">
        <f>IF(N212="zákl. přenesená",J212,0)</f>
        <v>0</v>
      </c>
      <c r="BH212" s="193">
        <f>IF(N212="sníž. přenesená",J212,0)</f>
        <v>0</v>
      </c>
      <c r="BI212" s="193">
        <f>IF(N212="nulová",J212,0)</f>
        <v>0</v>
      </c>
      <c r="BJ212" s="20" t="s">
        <v>79</v>
      </c>
      <c r="BK212" s="193">
        <f>ROUND(I212*H212,2)</f>
        <v>0</v>
      </c>
      <c r="BL212" s="20" t="s">
        <v>137</v>
      </c>
      <c r="BM212" s="192" t="s">
        <v>1793</v>
      </c>
    </row>
    <row r="213" spans="1:65" s="2" customFormat="1" ht="11.25">
      <c r="A213" s="37"/>
      <c r="B213" s="38"/>
      <c r="C213" s="39"/>
      <c r="D213" s="194" t="s">
        <v>228</v>
      </c>
      <c r="E213" s="39"/>
      <c r="F213" s="195" t="s">
        <v>667</v>
      </c>
      <c r="G213" s="39"/>
      <c r="H213" s="39"/>
      <c r="I213" s="196"/>
      <c r="J213" s="39"/>
      <c r="K213" s="39"/>
      <c r="L213" s="42"/>
      <c r="M213" s="197"/>
      <c r="N213" s="198"/>
      <c r="O213" s="67"/>
      <c r="P213" s="67"/>
      <c r="Q213" s="67"/>
      <c r="R213" s="67"/>
      <c r="S213" s="67"/>
      <c r="T213" s="68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20" t="s">
        <v>228</v>
      </c>
      <c r="AU213" s="20" t="s">
        <v>81</v>
      </c>
    </row>
    <row r="214" spans="1:65" s="12" customFormat="1" ht="22.9" customHeight="1">
      <c r="B214" s="165"/>
      <c r="C214" s="166"/>
      <c r="D214" s="167" t="s">
        <v>71</v>
      </c>
      <c r="E214" s="179" t="s">
        <v>774</v>
      </c>
      <c r="F214" s="179" t="s">
        <v>775</v>
      </c>
      <c r="G214" s="166"/>
      <c r="H214" s="166"/>
      <c r="I214" s="169"/>
      <c r="J214" s="180">
        <f>BK214</f>
        <v>0</v>
      </c>
      <c r="K214" s="166"/>
      <c r="L214" s="171"/>
      <c r="M214" s="172"/>
      <c r="N214" s="173"/>
      <c r="O214" s="173"/>
      <c r="P214" s="174">
        <f>SUM(P215:P236)</f>
        <v>0</v>
      </c>
      <c r="Q214" s="173"/>
      <c r="R214" s="174">
        <f>SUM(R215:R236)</f>
        <v>4.3506099999999992E-2</v>
      </c>
      <c r="S214" s="173"/>
      <c r="T214" s="175">
        <f>SUM(T215:T236)</f>
        <v>1.065E-2</v>
      </c>
      <c r="AR214" s="176" t="s">
        <v>81</v>
      </c>
      <c r="AT214" s="177" t="s">
        <v>71</v>
      </c>
      <c r="AU214" s="177" t="s">
        <v>79</v>
      </c>
      <c r="AY214" s="176" t="s">
        <v>218</v>
      </c>
      <c r="BK214" s="178">
        <f>SUM(BK215:BK236)</f>
        <v>0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776</v>
      </c>
      <c r="F215" s="183" t="s">
        <v>777</v>
      </c>
      <c r="G215" s="184" t="s">
        <v>224</v>
      </c>
      <c r="H215" s="185">
        <v>3.55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1794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779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24.2" customHeight="1">
      <c r="A217" s="37"/>
      <c r="B217" s="38"/>
      <c r="C217" s="181" t="s">
        <v>679</v>
      </c>
      <c r="D217" s="181" t="s">
        <v>221</v>
      </c>
      <c r="E217" s="182" t="s">
        <v>780</v>
      </c>
      <c r="F217" s="183" t="s">
        <v>781</v>
      </c>
      <c r="G217" s="184" t="s">
        <v>224</v>
      </c>
      <c r="H217" s="185">
        <v>3.55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1795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783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2" customFormat="1" ht="24.2" customHeight="1">
      <c r="A219" s="37"/>
      <c r="B219" s="38"/>
      <c r="C219" s="181" t="s">
        <v>681</v>
      </c>
      <c r="D219" s="181" t="s">
        <v>221</v>
      </c>
      <c r="E219" s="182" t="s">
        <v>784</v>
      </c>
      <c r="F219" s="183" t="s">
        <v>785</v>
      </c>
      <c r="G219" s="184" t="s">
        <v>224</v>
      </c>
      <c r="H219" s="185">
        <v>3.55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3.0000000000000001E-5</v>
      </c>
      <c r="R219" s="190">
        <f>Q219*H219</f>
        <v>1.065E-4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1796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787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2" customFormat="1" ht="37.9" customHeight="1">
      <c r="A221" s="37"/>
      <c r="B221" s="38"/>
      <c r="C221" s="181" t="s">
        <v>685</v>
      </c>
      <c r="D221" s="181" t="s">
        <v>221</v>
      </c>
      <c r="E221" s="182" t="s">
        <v>788</v>
      </c>
      <c r="F221" s="183" t="s">
        <v>789</v>
      </c>
      <c r="G221" s="184" t="s">
        <v>224</v>
      </c>
      <c r="H221" s="185">
        <v>3.55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7.4999999999999997E-3</v>
      </c>
      <c r="R221" s="190">
        <f>Q221*H221</f>
        <v>2.6624999999999999E-2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1797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791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2" customFormat="1" ht="24.2" customHeight="1">
      <c r="A223" s="37"/>
      <c r="B223" s="38"/>
      <c r="C223" s="181" t="s">
        <v>690</v>
      </c>
      <c r="D223" s="181" t="s">
        <v>221</v>
      </c>
      <c r="E223" s="182" t="s">
        <v>792</v>
      </c>
      <c r="F223" s="183" t="s">
        <v>793</v>
      </c>
      <c r="G223" s="184" t="s">
        <v>224</v>
      </c>
      <c r="H223" s="185">
        <v>3.55</v>
      </c>
      <c r="I223" s="186"/>
      <c r="J223" s="187">
        <f>ROUND(I223*H223,2)</f>
        <v>0</v>
      </c>
      <c r="K223" s="183" t="s">
        <v>225</v>
      </c>
      <c r="L223" s="42"/>
      <c r="M223" s="188" t="s">
        <v>19</v>
      </c>
      <c r="N223" s="189" t="s">
        <v>43</v>
      </c>
      <c r="O223" s="67"/>
      <c r="P223" s="190">
        <f>O223*H223</f>
        <v>0</v>
      </c>
      <c r="Q223" s="190">
        <v>0</v>
      </c>
      <c r="R223" s="190">
        <f>Q223*H223</f>
        <v>0</v>
      </c>
      <c r="S223" s="190">
        <v>3.0000000000000001E-3</v>
      </c>
      <c r="T223" s="191">
        <f>S223*H223</f>
        <v>1.065E-2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137</v>
      </c>
      <c r="AT223" s="192" t="s">
        <v>221</v>
      </c>
      <c r="AU223" s="192" t="s">
        <v>81</v>
      </c>
      <c r="AY223" s="20" t="s">
        <v>218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79</v>
      </c>
      <c r="BK223" s="193">
        <f>ROUND(I223*H223,2)</f>
        <v>0</v>
      </c>
      <c r="BL223" s="20" t="s">
        <v>137</v>
      </c>
      <c r="BM223" s="192" t="s">
        <v>1798</v>
      </c>
    </row>
    <row r="224" spans="1:65" s="2" customFormat="1" ht="11.25">
      <c r="A224" s="37"/>
      <c r="B224" s="38"/>
      <c r="C224" s="39"/>
      <c r="D224" s="194" t="s">
        <v>228</v>
      </c>
      <c r="E224" s="39"/>
      <c r="F224" s="195" t="s">
        <v>795</v>
      </c>
      <c r="G224" s="39"/>
      <c r="H224" s="39"/>
      <c r="I224" s="196"/>
      <c r="J224" s="39"/>
      <c r="K224" s="39"/>
      <c r="L224" s="42"/>
      <c r="M224" s="197"/>
      <c r="N224" s="198"/>
      <c r="O224" s="67"/>
      <c r="P224" s="67"/>
      <c r="Q224" s="67"/>
      <c r="R224" s="67"/>
      <c r="S224" s="67"/>
      <c r="T224" s="68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20" t="s">
        <v>228</v>
      </c>
      <c r="AU224" s="20" t="s">
        <v>81</v>
      </c>
    </row>
    <row r="225" spans="1:65" s="2" customFormat="1" ht="24.2" customHeight="1">
      <c r="A225" s="37"/>
      <c r="B225" s="38"/>
      <c r="C225" s="181" t="s">
        <v>696</v>
      </c>
      <c r="D225" s="181" t="s">
        <v>221</v>
      </c>
      <c r="E225" s="182" t="s">
        <v>796</v>
      </c>
      <c r="F225" s="183" t="s">
        <v>797</v>
      </c>
      <c r="G225" s="184" t="s">
        <v>224</v>
      </c>
      <c r="H225" s="185">
        <v>3.55</v>
      </c>
      <c r="I225" s="186"/>
      <c r="J225" s="187">
        <f>ROUND(I225*H225,2)</f>
        <v>0</v>
      </c>
      <c r="K225" s="183" t="s">
        <v>225</v>
      </c>
      <c r="L225" s="42"/>
      <c r="M225" s="188" t="s">
        <v>19</v>
      </c>
      <c r="N225" s="189" t="s">
        <v>43</v>
      </c>
      <c r="O225" s="67"/>
      <c r="P225" s="190">
        <f>O225*H225</f>
        <v>0</v>
      </c>
      <c r="Q225" s="190">
        <v>2.9999999999999997E-4</v>
      </c>
      <c r="R225" s="190">
        <f>Q225*H225</f>
        <v>1.0649999999999998E-3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137</v>
      </c>
      <c r="AT225" s="192" t="s">
        <v>221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1799</v>
      </c>
    </row>
    <row r="226" spans="1:65" s="2" customFormat="1" ht="11.25">
      <c r="A226" s="37"/>
      <c r="B226" s="38"/>
      <c r="C226" s="39"/>
      <c r="D226" s="194" t="s">
        <v>228</v>
      </c>
      <c r="E226" s="39"/>
      <c r="F226" s="195" t="s">
        <v>799</v>
      </c>
      <c r="G226" s="39"/>
      <c r="H226" s="39"/>
      <c r="I226" s="196"/>
      <c r="J226" s="39"/>
      <c r="K226" s="39"/>
      <c r="L226" s="42"/>
      <c r="M226" s="197"/>
      <c r="N226" s="198"/>
      <c r="O226" s="67"/>
      <c r="P226" s="67"/>
      <c r="Q226" s="67"/>
      <c r="R226" s="67"/>
      <c r="S226" s="67"/>
      <c r="T226" s="68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20" t="s">
        <v>228</v>
      </c>
      <c r="AU226" s="20" t="s">
        <v>81</v>
      </c>
    </row>
    <row r="227" spans="1:65" s="2" customFormat="1" ht="16.5" customHeight="1">
      <c r="A227" s="37"/>
      <c r="B227" s="38"/>
      <c r="C227" s="222" t="s">
        <v>701</v>
      </c>
      <c r="D227" s="222" t="s">
        <v>380</v>
      </c>
      <c r="E227" s="223" t="s">
        <v>800</v>
      </c>
      <c r="F227" s="224" t="s">
        <v>801</v>
      </c>
      <c r="G227" s="225" t="s">
        <v>224</v>
      </c>
      <c r="H227" s="226">
        <v>3.9049999999999998</v>
      </c>
      <c r="I227" s="227"/>
      <c r="J227" s="228">
        <f>ROUND(I227*H227,2)</f>
        <v>0</v>
      </c>
      <c r="K227" s="224" t="s">
        <v>225</v>
      </c>
      <c r="L227" s="229"/>
      <c r="M227" s="230" t="s">
        <v>19</v>
      </c>
      <c r="N227" s="231" t="s">
        <v>43</v>
      </c>
      <c r="O227" s="67"/>
      <c r="P227" s="190">
        <f>O227*H227</f>
        <v>0</v>
      </c>
      <c r="Q227" s="190">
        <v>3.2000000000000002E-3</v>
      </c>
      <c r="R227" s="190">
        <f>Q227*H227</f>
        <v>1.2496E-2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383</v>
      </c>
      <c r="AT227" s="192" t="s">
        <v>380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1800</v>
      </c>
    </row>
    <row r="228" spans="1:65" s="13" customFormat="1" ht="11.25">
      <c r="B228" s="199"/>
      <c r="C228" s="200"/>
      <c r="D228" s="201" t="s">
        <v>230</v>
      </c>
      <c r="E228" s="200"/>
      <c r="F228" s="203" t="s">
        <v>1801</v>
      </c>
      <c r="G228" s="200"/>
      <c r="H228" s="204">
        <v>3.9049999999999998</v>
      </c>
      <c r="I228" s="205"/>
      <c r="J228" s="200"/>
      <c r="K228" s="200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230</v>
      </c>
      <c r="AU228" s="210" t="s">
        <v>81</v>
      </c>
      <c r="AV228" s="13" t="s">
        <v>81</v>
      </c>
      <c r="AW228" s="13" t="s">
        <v>4</v>
      </c>
      <c r="AX228" s="13" t="s">
        <v>79</v>
      </c>
      <c r="AY228" s="210" t="s">
        <v>218</v>
      </c>
    </row>
    <row r="229" spans="1:65" s="2" customFormat="1" ht="24.2" customHeight="1">
      <c r="A229" s="37"/>
      <c r="B229" s="38"/>
      <c r="C229" s="181" t="s">
        <v>804</v>
      </c>
      <c r="D229" s="181" t="s">
        <v>221</v>
      </c>
      <c r="E229" s="182" t="s">
        <v>805</v>
      </c>
      <c r="F229" s="183" t="s">
        <v>806</v>
      </c>
      <c r="G229" s="184" t="s">
        <v>234</v>
      </c>
      <c r="H229" s="185">
        <v>6.8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5.0000000000000002E-5</v>
      </c>
      <c r="R229" s="190">
        <f>Q229*H229</f>
        <v>3.4000000000000002E-4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1802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808</v>
      </c>
      <c r="G230" s="39"/>
      <c r="H230" s="39"/>
      <c r="I230" s="196"/>
      <c r="J230" s="39"/>
      <c r="K230" s="39"/>
      <c r="L230" s="42"/>
      <c r="M230" s="197"/>
      <c r="N230" s="198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13" customFormat="1" ht="11.25">
      <c r="B231" s="199"/>
      <c r="C231" s="200"/>
      <c r="D231" s="201" t="s">
        <v>230</v>
      </c>
      <c r="E231" s="202" t="s">
        <v>19</v>
      </c>
      <c r="F231" s="203" t="s">
        <v>1803</v>
      </c>
      <c r="G231" s="200"/>
      <c r="H231" s="204">
        <v>6.8</v>
      </c>
      <c r="I231" s="205"/>
      <c r="J231" s="200"/>
      <c r="K231" s="200"/>
      <c r="L231" s="206"/>
      <c r="M231" s="207"/>
      <c r="N231" s="208"/>
      <c r="O231" s="208"/>
      <c r="P231" s="208"/>
      <c r="Q231" s="208"/>
      <c r="R231" s="208"/>
      <c r="S231" s="208"/>
      <c r="T231" s="209"/>
      <c r="AT231" s="210" t="s">
        <v>230</v>
      </c>
      <c r="AU231" s="210" t="s">
        <v>81</v>
      </c>
      <c r="AV231" s="13" t="s">
        <v>81</v>
      </c>
      <c r="AW231" s="13" t="s">
        <v>33</v>
      </c>
      <c r="AX231" s="13" t="s">
        <v>79</v>
      </c>
      <c r="AY231" s="210" t="s">
        <v>218</v>
      </c>
    </row>
    <row r="232" spans="1:65" s="2" customFormat="1" ht="16.5" customHeight="1">
      <c r="A232" s="37"/>
      <c r="B232" s="38"/>
      <c r="C232" s="222" t="s">
        <v>810</v>
      </c>
      <c r="D232" s="222" t="s">
        <v>380</v>
      </c>
      <c r="E232" s="223" t="s">
        <v>800</v>
      </c>
      <c r="F232" s="224" t="s">
        <v>801</v>
      </c>
      <c r="G232" s="225" t="s">
        <v>224</v>
      </c>
      <c r="H232" s="226">
        <v>0.89800000000000002</v>
      </c>
      <c r="I232" s="227"/>
      <c r="J232" s="228">
        <f>ROUND(I232*H232,2)</f>
        <v>0</v>
      </c>
      <c r="K232" s="224" t="s">
        <v>225</v>
      </c>
      <c r="L232" s="229"/>
      <c r="M232" s="230" t="s">
        <v>19</v>
      </c>
      <c r="N232" s="231" t="s">
        <v>43</v>
      </c>
      <c r="O232" s="67"/>
      <c r="P232" s="190">
        <f>O232*H232</f>
        <v>0</v>
      </c>
      <c r="Q232" s="190">
        <v>3.2000000000000002E-3</v>
      </c>
      <c r="R232" s="190">
        <f>Q232*H232</f>
        <v>2.8736E-3</v>
      </c>
      <c r="S232" s="190">
        <v>0</v>
      </c>
      <c r="T232" s="191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2" t="s">
        <v>383</v>
      </c>
      <c r="AT232" s="192" t="s">
        <v>380</v>
      </c>
      <c r="AU232" s="192" t="s">
        <v>81</v>
      </c>
      <c r="AY232" s="20" t="s">
        <v>218</v>
      </c>
      <c r="BE232" s="193">
        <f>IF(N232="základní",J232,0)</f>
        <v>0</v>
      </c>
      <c r="BF232" s="193">
        <f>IF(N232="snížená",J232,0)</f>
        <v>0</v>
      </c>
      <c r="BG232" s="193">
        <f>IF(N232="zákl. přenesená",J232,0)</f>
        <v>0</v>
      </c>
      <c r="BH232" s="193">
        <f>IF(N232="sníž. přenesená",J232,0)</f>
        <v>0</v>
      </c>
      <c r="BI232" s="193">
        <f>IF(N232="nulová",J232,0)</f>
        <v>0</v>
      </c>
      <c r="BJ232" s="20" t="s">
        <v>79</v>
      </c>
      <c r="BK232" s="193">
        <f>ROUND(I232*H232,2)</f>
        <v>0</v>
      </c>
      <c r="BL232" s="20" t="s">
        <v>137</v>
      </c>
      <c r="BM232" s="192" t="s">
        <v>1804</v>
      </c>
    </row>
    <row r="233" spans="1:65" s="13" customFormat="1" ht="11.25">
      <c r="B233" s="199"/>
      <c r="C233" s="200"/>
      <c r="D233" s="201" t="s">
        <v>230</v>
      </c>
      <c r="E233" s="202" t="s">
        <v>19</v>
      </c>
      <c r="F233" s="203" t="s">
        <v>1805</v>
      </c>
      <c r="G233" s="200"/>
      <c r="H233" s="204">
        <v>0.81599999999999995</v>
      </c>
      <c r="I233" s="205"/>
      <c r="J233" s="200"/>
      <c r="K233" s="200"/>
      <c r="L233" s="206"/>
      <c r="M233" s="207"/>
      <c r="N233" s="208"/>
      <c r="O233" s="208"/>
      <c r="P233" s="208"/>
      <c r="Q233" s="208"/>
      <c r="R233" s="208"/>
      <c r="S233" s="208"/>
      <c r="T233" s="209"/>
      <c r="AT233" s="210" t="s">
        <v>230</v>
      </c>
      <c r="AU233" s="210" t="s">
        <v>81</v>
      </c>
      <c r="AV233" s="13" t="s">
        <v>81</v>
      </c>
      <c r="AW233" s="13" t="s">
        <v>33</v>
      </c>
      <c r="AX233" s="13" t="s">
        <v>79</v>
      </c>
      <c r="AY233" s="210" t="s">
        <v>218</v>
      </c>
    </row>
    <row r="234" spans="1:65" s="13" customFormat="1" ht="11.25">
      <c r="B234" s="199"/>
      <c r="C234" s="200"/>
      <c r="D234" s="201" t="s">
        <v>230</v>
      </c>
      <c r="E234" s="200"/>
      <c r="F234" s="203" t="s">
        <v>1806</v>
      </c>
      <c r="G234" s="200"/>
      <c r="H234" s="204">
        <v>0.89800000000000002</v>
      </c>
      <c r="I234" s="205"/>
      <c r="J234" s="200"/>
      <c r="K234" s="200"/>
      <c r="L234" s="206"/>
      <c r="M234" s="207"/>
      <c r="N234" s="208"/>
      <c r="O234" s="208"/>
      <c r="P234" s="208"/>
      <c r="Q234" s="208"/>
      <c r="R234" s="208"/>
      <c r="S234" s="208"/>
      <c r="T234" s="209"/>
      <c r="AT234" s="210" t="s">
        <v>230</v>
      </c>
      <c r="AU234" s="210" t="s">
        <v>81</v>
      </c>
      <c r="AV234" s="13" t="s">
        <v>81</v>
      </c>
      <c r="AW234" s="13" t="s">
        <v>4</v>
      </c>
      <c r="AX234" s="13" t="s">
        <v>79</v>
      </c>
      <c r="AY234" s="210" t="s">
        <v>218</v>
      </c>
    </row>
    <row r="235" spans="1:65" s="2" customFormat="1" ht="55.5" customHeight="1">
      <c r="A235" s="37"/>
      <c r="B235" s="38"/>
      <c r="C235" s="181" t="s">
        <v>814</v>
      </c>
      <c r="D235" s="181" t="s">
        <v>221</v>
      </c>
      <c r="E235" s="182" t="s">
        <v>815</v>
      </c>
      <c r="F235" s="183" t="s">
        <v>816</v>
      </c>
      <c r="G235" s="184" t="s">
        <v>282</v>
      </c>
      <c r="H235" s="185">
        <v>4.3999999999999997E-2</v>
      </c>
      <c r="I235" s="186"/>
      <c r="J235" s="187">
        <f>ROUND(I235*H235,2)</f>
        <v>0</v>
      </c>
      <c r="K235" s="183" t="s">
        <v>225</v>
      </c>
      <c r="L235" s="42"/>
      <c r="M235" s="188" t="s">
        <v>19</v>
      </c>
      <c r="N235" s="189" t="s">
        <v>43</v>
      </c>
      <c r="O235" s="67"/>
      <c r="P235" s="190">
        <f>O235*H235</f>
        <v>0</v>
      </c>
      <c r="Q235" s="190">
        <v>0</v>
      </c>
      <c r="R235" s="190">
        <f>Q235*H235</f>
        <v>0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137</v>
      </c>
      <c r="AT235" s="192" t="s">
        <v>221</v>
      </c>
      <c r="AU235" s="192" t="s">
        <v>81</v>
      </c>
      <c r="AY235" s="20" t="s">
        <v>218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20" t="s">
        <v>79</v>
      </c>
      <c r="BK235" s="193">
        <f>ROUND(I235*H235,2)</f>
        <v>0</v>
      </c>
      <c r="BL235" s="20" t="s">
        <v>137</v>
      </c>
      <c r="BM235" s="192" t="s">
        <v>1807</v>
      </c>
    </row>
    <row r="236" spans="1:65" s="2" customFormat="1" ht="11.25">
      <c r="A236" s="37"/>
      <c r="B236" s="38"/>
      <c r="C236" s="39"/>
      <c r="D236" s="194" t="s">
        <v>228</v>
      </c>
      <c r="E236" s="39"/>
      <c r="F236" s="195" t="s">
        <v>818</v>
      </c>
      <c r="G236" s="39"/>
      <c r="H236" s="39"/>
      <c r="I236" s="196"/>
      <c r="J236" s="39"/>
      <c r="K236" s="39"/>
      <c r="L236" s="42"/>
      <c r="M236" s="197"/>
      <c r="N236" s="198"/>
      <c r="O236" s="67"/>
      <c r="P236" s="67"/>
      <c r="Q236" s="67"/>
      <c r="R236" s="67"/>
      <c r="S236" s="67"/>
      <c r="T236" s="68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20" t="s">
        <v>228</v>
      </c>
      <c r="AU236" s="20" t="s">
        <v>81</v>
      </c>
    </row>
    <row r="237" spans="1:65" s="12" customFormat="1" ht="22.9" customHeight="1">
      <c r="B237" s="165"/>
      <c r="C237" s="166"/>
      <c r="D237" s="167" t="s">
        <v>71</v>
      </c>
      <c r="E237" s="179" t="s">
        <v>367</v>
      </c>
      <c r="F237" s="179" t="s">
        <v>368</v>
      </c>
      <c r="G237" s="166"/>
      <c r="H237" s="166"/>
      <c r="I237" s="169"/>
      <c r="J237" s="180">
        <f>BK237</f>
        <v>0</v>
      </c>
      <c r="K237" s="166"/>
      <c r="L237" s="171"/>
      <c r="M237" s="172"/>
      <c r="N237" s="173"/>
      <c r="O237" s="173"/>
      <c r="P237" s="174">
        <f>SUM(P238:P254)</f>
        <v>0</v>
      </c>
      <c r="Q237" s="173"/>
      <c r="R237" s="174">
        <f>SUM(R238:R254)</f>
        <v>1.8262434799999998</v>
      </c>
      <c r="S237" s="173"/>
      <c r="T237" s="175">
        <f>SUM(T238:T254)</f>
        <v>0</v>
      </c>
      <c r="AR237" s="176" t="s">
        <v>81</v>
      </c>
      <c r="AT237" s="177" t="s">
        <v>71</v>
      </c>
      <c r="AU237" s="177" t="s">
        <v>79</v>
      </c>
      <c r="AY237" s="176" t="s">
        <v>218</v>
      </c>
      <c r="BK237" s="178">
        <f>SUM(BK238:BK254)</f>
        <v>0</v>
      </c>
    </row>
    <row r="238" spans="1:65" s="2" customFormat="1" ht="24.2" customHeight="1">
      <c r="A238" s="37"/>
      <c r="B238" s="38"/>
      <c r="C238" s="181" t="s">
        <v>819</v>
      </c>
      <c r="D238" s="181" t="s">
        <v>221</v>
      </c>
      <c r="E238" s="182" t="s">
        <v>370</v>
      </c>
      <c r="F238" s="183" t="s">
        <v>371</v>
      </c>
      <c r="G238" s="184" t="s">
        <v>224</v>
      </c>
      <c r="H238" s="185">
        <v>78.335999999999999</v>
      </c>
      <c r="I238" s="186"/>
      <c r="J238" s="187">
        <f>ROUND(I238*H238,2)</f>
        <v>0</v>
      </c>
      <c r="K238" s="183" t="s">
        <v>225</v>
      </c>
      <c r="L238" s="42"/>
      <c r="M238" s="188" t="s">
        <v>19</v>
      </c>
      <c r="N238" s="189" t="s">
        <v>43</v>
      </c>
      <c r="O238" s="67"/>
      <c r="P238" s="190">
        <f>O238*H238</f>
        <v>0</v>
      </c>
      <c r="Q238" s="190">
        <v>2.9999999999999997E-4</v>
      </c>
      <c r="R238" s="190">
        <f>Q238*H238</f>
        <v>2.3500799999999999E-2</v>
      </c>
      <c r="S238" s="190">
        <v>0</v>
      </c>
      <c r="T238" s="19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2" t="s">
        <v>137</v>
      </c>
      <c r="AT238" s="192" t="s">
        <v>221</v>
      </c>
      <c r="AU238" s="192" t="s">
        <v>81</v>
      </c>
      <c r="AY238" s="20" t="s">
        <v>218</v>
      </c>
      <c r="BE238" s="193">
        <f>IF(N238="základní",J238,0)</f>
        <v>0</v>
      </c>
      <c r="BF238" s="193">
        <f>IF(N238="snížená",J238,0)</f>
        <v>0</v>
      </c>
      <c r="BG238" s="193">
        <f>IF(N238="zákl. přenesená",J238,0)</f>
        <v>0</v>
      </c>
      <c r="BH238" s="193">
        <f>IF(N238="sníž. přenesená",J238,0)</f>
        <v>0</v>
      </c>
      <c r="BI238" s="193">
        <f>IF(N238="nulová",J238,0)</f>
        <v>0</v>
      </c>
      <c r="BJ238" s="20" t="s">
        <v>79</v>
      </c>
      <c r="BK238" s="193">
        <f>ROUND(I238*H238,2)</f>
        <v>0</v>
      </c>
      <c r="BL238" s="20" t="s">
        <v>137</v>
      </c>
      <c r="BM238" s="192" t="s">
        <v>1808</v>
      </c>
    </row>
    <row r="239" spans="1:65" s="2" customFormat="1" ht="11.25">
      <c r="A239" s="37"/>
      <c r="B239" s="38"/>
      <c r="C239" s="39"/>
      <c r="D239" s="194" t="s">
        <v>228</v>
      </c>
      <c r="E239" s="39"/>
      <c r="F239" s="195" t="s">
        <v>373</v>
      </c>
      <c r="G239" s="39"/>
      <c r="H239" s="39"/>
      <c r="I239" s="196"/>
      <c r="J239" s="39"/>
      <c r="K239" s="39"/>
      <c r="L239" s="42"/>
      <c r="M239" s="197"/>
      <c r="N239" s="198"/>
      <c r="O239" s="67"/>
      <c r="P239" s="67"/>
      <c r="Q239" s="67"/>
      <c r="R239" s="67"/>
      <c r="S239" s="67"/>
      <c r="T239" s="68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20" t="s">
        <v>228</v>
      </c>
      <c r="AU239" s="20" t="s">
        <v>81</v>
      </c>
    </row>
    <row r="240" spans="1:65" s="2" customFormat="1" ht="37.9" customHeight="1">
      <c r="A240" s="37"/>
      <c r="B240" s="38"/>
      <c r="C240" s="181" t="s">
        <v>821</v>
      </c>
      <c r="D240" s="181" t="s">
        <v>221</v>
      </c>
      <c r="E240" s="182" t="s">
        <v>375</v>
      </c>
      <c r="F240" s="183" t="s">
        <v>376</v>
      </c>
      <c r="G240" s="184" t="s">
        <v>224</v>
      </c>
      <c r="H240" s="185">
        <v>78.335999999999999</v>
      </c>
      <c r="I240" s="186"/>
      <c r="J240" s="187">
        <f>ROUND(I240*H240,2)</f>
        <v>0</v>
      </c>
      <c r="K240" s="183" t="s">
        <v>225</v>
      </c>
      <c r="L240" s="42"/>
      <c r="M240" s="188" t="s">
        <v>19</v>
      </c>
      <c r="N240" s="189" t="s">
        <v>43</v>
      </c>
      <c r="O240" s="67"/>
      <c r="P240" s="190">
        <f>O240*H240</f>
        <v>0</v>
      </c>
      <c r="Q240" s="190">
        <v>5.3800000000000002E-3</v>
      </c>
      <c r="R240" s="190">
        <f>Q240*H240</f>
        <v>0.42144767999999999</v>
      </c>
      <c r="S240" s="190">
        <v>0</v>
      </c>
      <c r="T240" s="19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2" t="s">
        <v>137</v>
      </c>
      <c r="AT240" s="192" t="s">
        <v>221</v>
      </c>
      <c r="AU240" s="192" t="s">
        <v>81</v>
      </c>
      <c r="AY240" s="20" t="s">
        <v>218</v>
      </c>
      <c r="BE240" s="193">
        <f>IF(N240="základní",J240,0)</f>
        <v>0</v>
      </c>
      <c r="BF240" s="193">
        <f>IF(N240="snížená",J240,0)</f>
        <v>0</v>
      </c>
      <c r="BG240" s="193">
        <f>IF(N240="zákl. přenesená",J240,0)</f>
        <v>0</v>
      </c>
      <c r="BH240" s="193">
        <f>IF(N240="sníž. přenesená",J240,0)</f>
        <v>0</v>
      </c>
      <c r="BI240" s="193">
        <f>IF(N240="nulová",J240,0)</f>
        <v>0</v>
      </c>
      <c r="BJ240" s="20" t="s">
        <v>79</v>
      </c>
      <c r="BK240" s="193">
        <f>ROUND(I240*H240,2)</f>
        <v>0</v>
      </c>
      <c r="BL240" s="20" t="s">
        <v>137</v>
      </c>
      <c r="BM240" s="192" t="s">
        <v>1809</v>
      </c>
    </row>
    <row r="241" spans="1:65" s="2" customFormat="1" ht="11.25">
      <c r="A241" s="37"/>
      <c r="B241" s="38"/>
      <c r="C241" s="39"/>
      <c r="D241" s="194" t="s">
        <v>228</v>
      </c>
      <c r="E241" s="39"/>
      <c r="F241" s="195" t="s">
        <v>378</v>
      </c>
      <c r="G241" s="39"/>
      <c r="H241" s="39"/>
      <c r="I241" s="196"/>
      <c r="J241" s="39"/>
      <c r="K241" s="39"/>
      <c r="L241" s="42"/>
      <c r="M241" s="197"/>
      <c r="N241" s="198"/>
      <c r="O241" s="67"/>
      <c r="P241" s="67"/>
      <c r="Q241" s="67"/>
      <c r="R241" s="67"/>
      <c r="S241" s="67"/>
      <c r="T241" s="68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20" t="s">
        <v>228</v>
      </c>
      <c r="AU241" s="20" t="s">
        <v>81</v>
      </c>
    </row>
    <row r="242" spans="1:65" s="13" customFormat="1" ht="11.25">
      <c r="B242" s="199"/>
      <c r="C242" s="200"/>
      <c r="D242" s="201" t="s">
        <v>230</v>
      </c>
      <c r="E242" s="202" t="s">
        <v>19</v>
      </c>
      <c r="F242" s="203" t="s">
        <v>1810</v>
      </c>
      <c r="G242" s="200"/>
      <c r="H242" s="204">
        <v>32.448</v>
      </c>
      <c r="I242" s="205"/>
      <c r="J242" s="200"/>
      <c r="K242" s="200"/>
      <c r="L242" s="206"/>
      <c r="M242" s="207"/>
      <c r="N242" s="208"/>
      <c r="O242" s="208"/>
      <c r="P242" s="208"/>
      <c r="Q242" s="208"/>
      <c r="R242" s="208"/>
      <c r="S242" s="208"/>
      <c r="T242" s="209"/>
      <c r="AT242" s="210" t="s">
        <v>230</v>
      </c>
      <c r="AU242" s="210" t="s">
        <v>81</v>
      </c>
      <c r="AV242" s="13" t="s">
        <v>81</v>
      </c>
      <c r="AW242" s="13" t="s">
        <v>33</v>
      </c>
      <c r="AX242" s="13" t="s">
        <v>72</v>
      </c>
      <c r="AY242" s="210" t="s">
        <v>218</v>
      </c>
    </row>
    <row r="243" spans="1:65" s="13" customFormat="1" ht="11.25">
      <c r="B243" s="199"/>
      <c r="C243" s="200"/>
      <c r="D243" s="201" t="s">
        <v>230</v>
      </c>
      <c r="E243" s="202" t="s">
        <v>19</v>
      </c>
      <c r="F243" s="203" t="s">
        <v>1811</v>
      </c>
      <c r="G243" s="200"/>
      <c r="H243" s="204">
        <v>26.312000000000001</v>
      </c>
      <c r="I243" s="205"/>
      <c r="J243" s="200"/>
      <c r="K243" s="200"/>
      <c r="L243" s="206"/>
      <c r="M243" s="207"/>
      <c r="N243" s="208"/>
      <c r="O243" s="208"/>
      <c r="P243" s="208"/>
      <c r="Q243" s="208"/>
      <c r="R243" s="208"/>
      <c r="S243" s="208"/>
      <c r="T243" s="209"/>
      <c r="AT243" s="210" t="s">
        <v>230</v>
      </c>
      <c r="AU243" s="210" t="s">
        <v>81</v>
      </c>
      <c r="AV243" s="13" t="s">
        <v>81</v>
      </c>
      <c r="AW243" s="13" t="s">
        <v>33</v>
      </c>
      <c r="AX243" s="13" t="s">
        <v>72</v>
      </c>
      <c r="AY243" s="210" t="s">
        <v>218</v>
      </c>
    </row>
    <row r="244" spans="1:65" s="13" customFormat="1" ht="11.25">
      <c r="B244" s="199"/>
      <c r="C244" s="200"/>
      <c r="D244" s="201" t="s">
        <v>230</v>
      </c>
      <c r="E244" s="202" t="s">
        <v>19</v>
      </c>
      <c r="F244" s="203" t="s">
        <v>1812</v>
      </c>
      <c r="G244" s="200"/>
      <c r="H244" s="204">
        <v>27.456</v>
      </c>
      <c r="I244" s="205"/>
      <c r="J244" s="200"/>
      <c r="K244" s="200"/>
      <c r="L244" s="206"/>
      <c r="M244" s="207"/>
      <c r="N244" s="208"/>
      <c r="O244" s="208"/>
      <c r="P244" s="208"/>
      <c r="Q244" s="208"/>
      <c r="R244" s="208"/>
      <c r="S244" s="208"/>
      <c r="T244" s="209"/>
      <c r="AT244" s="210" t="s">
        <v>230</v>
      </c>
      <c r="AU244" s="210" t="s">
        <v>81</v>
      </c>
      <c r="AV244" s="13" t="s">
        <v>81</v>
      </c>
      <c r="AW244" s="13" t="s">
        <v>33</v>
      </c>
      <c r="AX244" s="13" t="s">
        <v>72</v>
      </c>
      <c r="AY244" s="210" t="s">
        <v>218</v>
      </c>
    </row>
    <row r="245" spans="1:65" s="13" customFormat="1" ht="11.25">
      <c r="B245" s="199"/>
      <c r="C245" s="200"/>
      <c r="D245" s="201" t="s">
        <v>230</v>
      </c>
      <c r="E245" s="202" t="s">
        <v>19</v>
      </c>
      <c r="F245" s="203" t="s">
        <v>1752</v>
      </c>
      <c r="G245" s="200"/>
      <c r="H245" s="204">
        <v>-7.88</v>
      </c>
      <c r="I245" s="205"/>
      <c r="J245" s="200"/>
      <c r="K245" s="200"/>
      <c r="L245" s="206"/>
      <c r="M245" s="207"/>
      <c r="N245" s="208"/>
      <c r="O245" s="208"/>
      <c r="P245" s="208"/>
      <c r="Q245" s="208"/>
      <c r="R245" s="208"/>
      <c r="S245" s="208"/>
      <c r="T245" s="209"/>
      <c r="AT245" s="210" t="s">
        <v>230</v>
      </c>
      <c r="AU245" s="210" t="s">
        <v>81</v>
      </c>
      <c r="AV245" s="13" t="s">
        <v>81</v>
      </c>
      <c r="AW245" s="13" t="s">
        <v>33</v>
      </c>
      <c r="AX245" s="13" t="s">
        <v>72</v>
      </c>
      <c r="AY245" s="210" t="s">
        <v>218</v>
      </c>
    </row>
    <row r="246" spans="1:65" s="14" customFormat="1" ht="11.25">
      <c r="B246" s="211"/>
      <c r="C246" s="212"/>
      <c r="D246" s="201" t="s">
        <v>230</v>
      </c>
      <c r="E246" s="213" t="s">
        <v>19</v>
      </c>
      <c r="F246" s="214" t="s">
        <v>246</v>
      </c>
      <c r="G246" s="212"/>
      <c r="H246" s="215">
        <v>78.336000000000013</v>
      </c>
      <c r="I246" s="216"/>
      <c r="J246" s="212"/>
      <c r="K246" s="212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230</v>
      </c>
      <c r="AU246" s="221" t="s">
        <v>81</v>
      </c>
      <c r="AV246" s="14" t="s">
        <v>226</v>
      </c>
      <c r="AW246" s="14" t="s">
        <v>33</v>
      </c>
      <c r="AX246" s="14" t="s">
        <v>79</v>
      </c>
      <c r="AY246" s="221" t="s">
        <v>218</v>
      </c>
    </row>
    <row r="247" spans="1:65" s="2" customFormat="1" ht="24.2" customHeight="1">
      <c r="A247" s="37"/>
      <c r="B247" s="38"/>
      <c r="C247" s="222" t="s">
        <v>825</v>
      </c>
      <c r="D247" s="222" t="s">
        <v>380</v>
      </c>
      <c r="E247" s="223" t="s">
        <v>381</v>
      </c>
      <c r="F247" s="224" t="s">
        <v>382</v>
      </c>
      <c r="G247" s="225" t="s">
        <v>224</v>
      </c>
      <c r="H247" s="226">
        <v>86.17</v>
      </c>
      <c r="I247" s="227"/>
      <c r="J247" s="228">
        <f>ROUND(I247*H247,2)</f>
        <v>0</v>
      </c>
      <c r="K247" s="224" t="s">
        <v>225</v>
      </c>
      <c r="L247" s="229"/>
      <c r="M247" s="230" t="s">
        <v>19</v>
      </c>
      <c r="N247" s="231" t="s">
        <v>43</v>
      </c>
      <c r="O247" s="67"/>
      <c r="P247" s="190">
        <f>O247*H247</f>
        <v>0</v>
      </c>
      <c r="Q247" s="190">
        <v>1.6E-2</v>
      </c>
      <c r="R247" s="190">
        <f>Q247*H247</f>
        <v>1.3787199999999999</v>
      </c>
      <c r="S247" s="190">
        <v>0</v>
      </c>
      <c r="T247" s="19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92" t="s">
        <v>383</v>
      </c>
      <c r="AT247" s="192" t="s">
        <v>380</v>
      </c>
      <c r="AU247" s="192" t="s">
        <v>81</v>
      </c>
      <c r="AY247" s="20" t="s">
        <v>218</v>
      </c>
      <c r="BE247" s="193">
        <f>IF(N247="základní",J247,0)</f>
        <v>0</v>
      </c>
      <c r="BF247" s="193">
        <f>IF(N247="snížená",J247,0)</f>
        <v>0</v>
      </c>
      <c r="BG247" s="193">
        <f>IF(N247="zákl. přenesená",J247,0)</f>
        <v>0</v>
      </c>
      <c r="BH247" s="193">
        <f>IF(N247="sníž. přenesená",J247,0)</f>
        <v>0</v>
      </c>
      <c r="BI247" s="193">
        <f>IF(N247="nulová",J247,0)</f>
        <v>0</v>
      </c>
      <c r="BJ247" s="20" t="s">
        <v>79</v>
      </c>
      <c r="BK247" s="193">
        <f>ROUND(I247*H247,2)</f>
        <v>0</v>
      </c>
      <c r="BL247" s="20" t="s">
        <v>137</v>
      </c>
      <c r="BM247" s="192" t="s">
        <v>1813</v>
      </c>
    </row>
    <row r="248" spans="1:65" s="13" customFormat="1" ht="11.25">
      <c r="B248" s="199"/>
      <c r="C248" s="200"/>
      <c r="D248" s="201" t="s">
        <v>230</v>
      </c>
      <c r="E248" s="200"/>
      <c r="F248" s="203" t="s">
        <v>1814</v>
      </c>
      <c r="G248" s="200"/>
      <c r="H248" s="204">
        <v>86.17</v>
      </c>
      <c r="I248" s="205"/>
      <c r="J248" s="200"/>
      <c r="K248" s="200"/>
      <c r="L248" s="206"/>
      <c r="M248" s="207"/>
      <c r="N248" s="208"/>
      <c r="O248" s="208"/>
      <c r="P248" s="208"/>
      <c r="Q248" s="208"/>
      <c r="R248" s="208"/>
      <c r="S248" s="208"/>
      <c r="T248" s="209"/>
      <c r="AT248" s="210" t="s">
        <v>230</v>
      </c>
      <c r="AU248" s="210" t="s">
        <v>81</v>
      </c>
      <c r="AV248" s="13" t="s">
        <v>81</v>
      </c>
      <c r="AW248" s="13" t="s">
        <v>4</v>
      </c>
      <c r="AX248" s="13" t="s">
        <v>79</v>
      </c>
      <c r="AY248" s="210" t="s">
        <v>218</v>
      </c>
    </row>
    <row r="249" spans="1:65" s="2" customFormat="1" ht="33" customHeight="1">
      <c r="A249" s="37"/>
      <c r="B249" s="38"/>
      <c r="C249" s="181" t="s">
        <v>828</v>
      </c>
      <c r="D249" s="181" t="s">
        <v>221</v>
      </c>
      <c r="E249" s="182" t="s">
        <v>387</v>
      </c>
      <c r="F249" s="183" t="s">
        <v>388</v>
      </c>
      <c r="G249" s="184" t="s">
        <v>234</v>
      </c>
      <c r="H249" s="185">
        <v>5</v>
      </c>
      <c r="I249" s="186"/>
      <c r="J249" s="187">
        <f>ROUND(I249*H249,2)</f>
        <v>0</v>
      </c>
      <c r="K249" s="183" t="s">
        <v>225</v>
      </c>
      <c r="L249" s="42"/>
      <c r="M249" s="188" t="s">
        <v>19</v>
      </c>
      <c r="N249" s="189" t="s">
        <v>43</v>
      </c>
      <c r="O249" s="67"/>
      <c r="P249" s="190">
        <f>O249*H249</f>
        <v>0</v>
      </c>
      <c r="Q249" s="190">
        <v>2.0000000000000001E-4</v>
      </c>
      <c r="R249" s="190">
        <f>Q249*H249</f>
        <v>1E-3</v>
      </c>
      <c r="S249" s="190">
        <v>0</v>
      </c>
      <c r="T249" s="191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92" t="s">
        <v>137</v>
      </c>
      <c r="AT249" s="192" t="s">
        <v>221</v>
      </c>
      <c r="AU249" s="192" t="s">
        <v>81</v>
      </c>
      <c r="AY249" s="20" t="s">
        <v>218</v>
      </c>
      <c r="BE249" s="193">
        <f>IF(N249="základní",J249,0)</f>
        <v>0</v>
      </c>
      <c r="BF249" s="193">
        <f>IF(N249="snížená",J249,0)</f>
        <v>0</v>
      </c>
      <c r="BG249" s="193">
        <f>IF(N249="zákl. přenesená",J249,0)</f>
        <v>0</v>
      </c>
      <c r="BH249" s="193">
        <f>IF(N249="sníž. přenesená",J249,0)</f>
        <v>0</v>
      </c>
      <c r="BI249" s="193">
        <f>IF(N249="nulová",J249,0)</f>
        <v>0</v>
      </c>
      <c r="BJ249" s="20" t="s">
        <v>79</v>
      </c>
      <c r="BK249" s="193">
        <f>ROUND(I249*H249,2)</f>
        <v>0</v>
      </c>
      <c r="BL249" s="20" t="s">
        <v>137</v>
      </c>
      <c r="BM249" s="192" t="s">
        <v>1815</v>
      </c>
    </row>
    <row r="250" spans="1:65" s="2" customFormat="1" ht="11.25">
      <c r="A250" s="37"/>
      <c r="B250" s="38"/>
      <c r="C250" s="39"/>
      <c r="D250" s="194" t="s">
        <v>228</v>
      </c>
      <c r="E250" s="39"/>
      <c r="F250" s="195" t="s">
        <v>390</v>
      </c>
      <c r="G250" s="39"/>
      <c r="H250" s="39"/>
      <c r="I250" s="196"/>
      <c r="J250" s="39"/>
      <c r="K250" s="39"/>
      <c r="L250" s="42"/>
      <c r="M250" s="197"/>
      <c r="N250" s="198"/>
      <c r="O250" s="67"/>
      <c r="P250" s="67"/>
      <c r="Q250" s="67"/>
      <c r="R250" s="67"/>
      <c r="S250" s="67"/>
      <c r="T250" s="68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20" t="s">
        <v>228</v>
      </c>
      <c r="AU250" s="20" t="s">
        <v>81</v>
      </c>
    </row>
    <row r="251" spans="1:65" s="2" customFormat="1" ht="16.5" customHeight="1">
      <c r="A251" s="37"/>
      <c r="B251" s="38"/>
      <c r="C251" s="222" t="s">
        <v>830</v>
      </c>
      <c r="D251" s="222" t="s">
        <v>380</v>
      </c>
      <c r="E251" s="223" t="s">
        <v>391</v>
      </c>
      <c r="F251" s="224" t="s">
        <v>392</v>
      </c>
      <c r="G251" s="225" t="s">
        <v>234</v>
      </c>
      <c r="H251" s="226">
        <v>5.25</v>
      </c>
      <c r="I251" s="227"/>
      <c r="J251" s="228">
        <f>ROUND(I251*H251,2)</f>
        <v>0</v>
      </c>
      <c r="K251" s="224" t="s">
        <v>225</v>
      </c>
      <c r="L251" s="229"/>
      <c r="M251" s="230" t="s">
        <v>19</v>
      </c>
      <c r="N251" s="231" t="s">
        <v>43</v>
      </c>
      <c r="O251" s="67"/>
      <c r="P251" s="190">
        <f>O251*H251</f>
        <v>0</v>
      </c>
      <c r="Q251" s="190">
        <v>2.9999999999999997E-4</v>
      </c>
      <c r="R251" s="190">
        <f>Q251*H251</f>
        <v>1.5749999999999998E-3</v>
      </c>
      <c r="S251" s="190">
        <v>0</v>
      </c>
      <c r="T251" s="19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2" t="s">
        <v>383</v>
      </c>
      <c r="AT251" s="192" t="s">
        <v>380</v>
      </c>
      <c r="AU251" s="192" t="s">
        <v>81</v>
      </c>
      <c r="AY251" s="20" t="s">
        <v>218</v>
      </c>
      <c r="BE251" s="193">
        <f>IF(N251="základní",J251,0)</f>
        <v>0</v>
      </c>
      <c r="BF251" s="193">
        <f>IF(N251="snížená",J251,0)</f>
        <v>0</v>
      </c>
      <c r="BG251" s="193">
        <f>IF(N251="zákl. přenesená",J251,0)</f>
        <v>0</v>
      </c>
      <c r="BH251" s="193">
        <f>IF(N251="sníž. přenesená",J251,0)</f>
        <v>0</v>
      </c>
      <c r="BI251" s="193">
        <f>IF(N251="nulová",J251,0)</f>
        <v>0</v>
      </c>
      <c r="BJ251" s="20" t="s">
        <v>79</v>
      </c>
      <c r="BK251" s="193">
        <f>ROUND(I251*H251,2)</f>
        <v>0</v>
      </c>
      <c r="BL251" s="20" t="s">
        <v>137</v>
      </c>
      <c r="BM251" s="192" t="s">
        <v>1816</v>
      </c>
    </row>
    <row r="252" spans="1:65" s="13" customFormat="1" ht="11.25">
      <c r="B252" s="199"/>
      <c r="C252" s="200"/>
      <c r="D252" s="201" t="s">
        <v>230</v>
      </c>
      <c r="E252" s="200"/>
      <c r="F252" s="203" t="s">
        <v>832</v>
      </c>
      <c r="G252" s="200"/>
      <c r="H252" s="204">
        <v>5.25</v>
      </c>
      <c r="I252" s="205"/>
      <c r="J252" s="200"/>
      <c r="K252" s="200"/>
      <c r="L252" s="206"/>
      <c r="M252" s="207"/>
      <c r="N252" s="208"/>
      <c r="O252" s="208"/>
      <c r="P252" s="208"/>
      <c r="Q252" s="208"/>
      <c r="R252" s="208"/>
      <c r="S252" s="208"/>
      <c r="T252" s="209"/>
      <c r="AT252" s="210" t="s">
        <v>230</v>
      </c>
      <c r="AU252" s="210" t="s">
        <v>81</v>
      </c>
      <c r="AV252" s="13" t="s">
        <v>81</v>
      </c>
      <c r="AW252" s="13" t="s">
        <v>4</v>
      </c>
      <c r="AX252" s="13" t="s">
        <v>79</v>
      </c>
      <c r="AY252" s="210" t="s">
        <v>218</v>
      </c>
    </row>
    <row r="253" spans="1:65" s="2" customFormat="1" ht="55.5" customHeight="1">
      <c r="A253" s="37"/>
      <c r="B253" s="38"/>
      <c r="C253" s="181" t="s">
        <v>833</v>
      </c>
      <c r="D253" s="181" t="s">
        <v>221</v>
      </c>
      <c r="E253" s="182" t="s">
        <v>396</v>
      </c>
      <c r="F253" s="183" t="s">
        <v>397</v>
      </c>
      <c r="G253" s="184" t="s">
        <v>282</v>
      </c>
      <c r="H253" s="185">
        <v>1.8260000000000001</v>
      </c>
      <c r="I253" s="186"/>
      <c r="J253" s="187">
        <f>ROUND(I253*H253,2)</f>
        <v>0</v>
      </c>
      <c r="K253" s="183" t="s">
        <v>225</v>
      </c>
      <c r="L253" s="42"/>
      <c r="M253" s="188" t="s">
        <v>19</v>
      </c>
      <c r="N253" s="189" t="s">
        <v>43</v>
      </c>
      <c r="O253" s="67"/>
      <c r="P253" s="190">
        <f>O253*H253</f>
        <v>0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92" t="s">
        <v>137</v>
      </c>
      <c r="AT253" s="192" t="s">
        <v>221</v>
      </c>
      <c r="AU253" s="192" t="s">
        <v>81</v>
      </c>
      <c r="AY253" s="20" t="s">
        <v>218</v>
      </c>
      <c r="BE253" s="193">
        <f>IF(N253="základní",J253,0)</f>
        <v>0</v>
      </c>
      <c r="BF253" s="193">
        <f>IF(N253="snížená",J253,0)</f>
        <v>0</v>
      </c>
      <c r="BG253" s="193">
        <f>IF(N253="zákl. přenesená",J253,0)</f>
        <v>0</v>
      </c>
      <c r="BH253" s="193">
        <f>IF(N253="sníž. přenesená",J253,0)</f>
        <v>0</v>
      </c>
      <c r="BI253" s="193">
        <f>IF(N253="nulová",J253,0)</f>
        <v>0</v>
      </c>
      <c r="BJ253" s="20" t="s">
        <v>79</v>
      </c>
      <c r="BK253" s="193">
        <f>ROUND(I253*H253,2)</f>
        <v>0</v>
      </c>
      <c r="BL253" s="20" t="s">
        <v>137</v>
      </c>
      <c r="BM253" s="192" t="s">
        <v>1817</v>
      </c>
    </row>
    <row r="254" spans="1:65" s="2" customFormat="1" ht="11.25">
      <c r="A254" s="37"/>
      <c r="B254" s="38"/>
      <c r="C254" s="39"/>
      <c r="D254" s="194" t="s">
        <v>228</v>
      </c>
      <c r="E254" s="39"/>
      <c r="F254" s="195" t="s">
        <v>399</v>
      </c>
      <c r="G254" s="39"/>
      <c r="H254" s="39"/>
      <c r="I254" s="196"/>
      <c r="J254" s="39"/>
      <c r="K254" s="39"/>
      <c r="L254" s="42"/>
      <c r="M254" s="197"/>
      <c r="N254" s="198"/>
      <c r="O254" s="67"/>
      <c r="P254" s="67"/>
      <c r="Q254" s="67"/>
      <c r="R254" s="67"/>
      <c r="S254" s="67"/>
      <c r="T254" s="68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20" t="s">
        <v>228</v>
      </c>
      <c r="AU254" s="20" t="s">
        <v>81</v>
      </c>
    </row>
    <row r="255" spans="1:65" s="12" customFormat="1" ht="22.9" customHeight="1">
      <c r="B255" s="165"/>
      <c r="C255" s="166"/>
      <c r="D255" s="167" t="s">
        <v>71</v>
      </c>
      <c r="E255" s="179" t="s">
        <v>683</v>
      </c>
      <c r="F255" s="179" t="s">
        <v>684</v>
      </c>
      <c r="G255" s="166"/>
      <c r="H255" s="166"/>
      <c r="I255" s="169"/>
      <c r="J255" s="180">
        <f>BK255</f>
        <v>0</v>
      </c>
      <c r="K255" s="166"/>
      <c r="L255" s="171"/>
      <c r="M255" s="172"/>
      <c r="N255" s="173"/>
      <c r="O255" s="173"/>
      <c r="P255" s="174">
        <f>SUM(P256:P264)</f>
        <v>0</v>
      </c>
      <c r="Q255" s="173"/>
      <c r="R255" s="174">
        <f>SUM(R256:R264)</f>
        <v>3.5343999999999996E-3</v>
      </c>
      <c r="S255" s="173"/>
      <c r="T255" s="175">
        <f>SUM(T256:T264)</f>
        <v>0</v>
      </c>
      <c r="AR255" s="176" t="s">
        <v>81</v>
      </c>
      <c r="AT255" s="177" t="s">
        <v>71</v>
      </c>
      <c r="AU255" s="177" t="s">
        <v>79</v>
      </c>
      <c r="AY255" s="176" t="s">
        <v>218</v>
      </c>
      <c r="BK255" s="178">
        <f>SUM(BK256:BK264)</f>
        <v>0</v>
      </c>
    </row>
    <row r="256" spans="1:65" s="2" customFormat="1" ht="24.2" customHeight="1">
      <c r="A256" s="37"/>
      <c r="B256" s="38"/>
      <c r="C256" s="181" t="s">
        <v>835</v>
      </c>
      <c r="D256" s="181" t="s">
        <v>221</v>
      </c>
      <c r="E256" s="182" t="s">
        <v>686</v>
      </c>
      <c r="F256" s="183" t="s">
        <v>687</v>
      </c>
      <c r="G256" s="184" t="s">
        <v>224</v>
      </c>
      <c r="H256" s="185">
        <v>7.52</v>
      </c>
      <c r="I256" s="186"/>
      <c r="J256" s="187">
        <f>ROUND(I256*H256,2)</f>
        <v>0</v>
      </c>
      <c r="K256" s="183" t="s">
        <v>225</v>
      </c>
      <c r="L256" s="42"/>
      <c r="M256" s="188" t="s">
        <v>19</v>
      </c>
      <c r="N256" s="189" t="s">
        <v>43</v>
      </c>
      <c r="O256" s="67"/>
      <c r="P256" s="190">
        <f>O256*H256</f>
        <v>0</v>
      </c>
      <c r="Q256" s="190">
        <v>6.0000000000000002E-5</v>
      </c>
      <c r="R256" s="190">
        <f>Q256*H256</f>
        <v>4.5119999999999996E-4</v>
      </c>
      <c r="S256" s="190">
        <v>0</v>
      </c>
      <c r="T256" s="19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2" t="s">
        <v>137</v>
      </c>
      <c r="AT256" s="192" t="s">
        <v>221</v>
      </c>
      <c r="AU256" s="192" t="s">
        <v>81</v>
      </c>
      <c r="AY256" s="20" t="s">
        <v>218</v>
      </c>
      <c r="BE256" s="193">
        <f>IF(N256="základní",J256,0)</f>
        <v>0</v>
      </c>
      <c r="BF256" s="193">
        <f>IF(N256="snížená",J256,0)</f>
        <v>0</v>
      </c>
      <c r="BG256" s="193">
        <f>IF(N256="zákl. přenesená",J256,0)</f>
        <v>0</v>
      </c>
      <c r="BH256" s="193">
        <f>IF(N256="sníž. přenesená",J256,0)</f>
        <v>0</v>
      </c>
      <c r="BI256" s="193">
        <f>IF(N256="nulová",J256,0)</f>
        <v>0</v>
      </c>
      <c r="BJ256" s="20" t="s">
        <v>79</v>
      </c>
      <c r="BK256" s="193">
        <f>ROUND(I256*H256,2)</f>
        <v>0</v>
      </c>
      <c r="BL256" s="20" t="s">
        <v>137</v>
      </c>
      <c r="BM256" s="192" t="s">
        <v>1818</v>
      </c>
    </row>
    <row r="257" spans="1:65" s="2" customFormat="1" ht="11.25">
      <c r="A257" s="37"/>
      <c r="B257" s="38"/>
      <c r="C257" s="39"/>
      <c r="D257" s="194" t="s">
        <v>228</v>
      </c>
      <c r="E257" s="39"/>
      <c r="F257" s="195" t="s">
        <v>689</v>
      </c>
      <c r="G257" s="39"/>
      <c r="H257" s="39"/>
      <c r="I257" s="196"/>
      <c r="J257" s="39"/>
      <c r="K257" s="39"/>
      <c r="L257" s="42"/>
      <c r="M257" s="197"/>
      <c r="N257" s="198"/>
      <c r="O257" s="67"/>
      <c r="P257" s="67"/>
      <c r="Q257" s="67"/>
      <c r="R257" s="67"/>
      <c r="S257" s="67"/>
      <c r="T257" s="68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20" t="s">
        <v>228</v>
      </c>
      <c r="AU257" s="20" t="s">
        <v>81</v>
      </c>
    </row>
    <row r="258" spans="1:65" s="2" customFormat="1" ht="24.2" customHeight="1">
      <c r="A258" s="37"/>
      <c r="B258" s="38"/>
      <c r="C258" s="181" t="s">
        <v>837</v>
      </c>
      <c r="D258" s="181" t="s">
        <v>221</v>
      </c>
      <c r="E258" s="182" t="s">
        <v>691</v>
      </c>
      <c r="F258" s="183" t="s">
        <v>692</v>
      </c>
      <c r="G258" s="184" t="s">
        <v>224</v>
      </c>
      <c r="H258" s="185">
        <v>7.52</v>
      </c>
      <c r="I258" s="186"/>
      <c r="J258" s="187">
        <f>ROUND(I258*H258,2)</f>
        <v>0</v>
      </c>
      <c r="K258" s="183" t="s">
        <v>225</v>
      </c>
      <c r="L258" s="42"/>
      <c r="M258" s="188" t="s">
        <v>19</v>
      </c>
      <c r="N258" s="189" t="s">
        <v>43</v>
      </c>
      <c r="O258" s="67"/>
      <c r="P258" s="190">
        <f>O258*H258</f>
        <v>0</v>
      </c>
      <c r="Q258" s="190">
        <v>1.7000000000000001E-4</v>
      </c>
      <c r="R258" s="190">
        <f>Q258*H258</f>
        <v>1.2784000000000001E-3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137</v>
      </c>
      <c r="AT258" s="192" t="s">
        <v>221</v>
      </c>
      <c r="AU258" s="192" t="s">
        <v>81</v>
      </c>
      <c r="AY258" s="20" t="s">
        <v>218</v>
      </c>
      <c r="BE258" s="193">
        <f>IF(N258="základní",J258,0)</f>
        <v>0</v>
      </c>
      <c r="BF258" s="193">
        <f>IF(N258="snížená",J258,0)</f>
        <v>0</v>
      </c>
      <c r="BG258" s="193">
        <f>IF(N258="zákl. přenesená",J258,0)</f>
        <v>0</v>
      </c>
      <c r="BH258" s="193">
        <f>IF(N258="sníž. přenesená",J258,0)</f>
        <v>0</v>
      </c>
      <c r="BI258" s="193">
        <f>IF(N258="nulová",J258,0)</f>
        <v>0</v>
      </c>
      <c r="BJ258" s="20" t="s">
        <v>79</v>
      </c>
      <c r="BK258" s="193">
        <f>ROUND(I258*H258,2)</f>
        <v>0</v>
      </c>
      <c r="BL258" s="20" t="s">
        <v>137</v>
      </c>
      <c r="BM258" s="192" t="s">
        <v>1819</v>
      </c>
    </row>
    <row r="259" spans="1:65" s="2" customFormat="1" ht="11.25">
      <c r="A259" s="37"/>
      <c r="B259" s="38"/>
      <c r="C259" s="39"/>
      <c r="D259" s="194" t="s">
        <v>228</v>
      </c>
      <c r="E259" s="39"/>
      <c r="F259" s="195" t="s">
        <v>694</v>
      </c>
      <c r="G259" s="39"/>
      <c r="H259" s="39"/>
      <c r="I259" s="196"/>
      <c r="J259" s="39"/>
      <c r="K259" s="39"/>
      <c r="L259" s="42"/>
      <c r="M259" s="197"/>
      <c r="N259" s="198"/>
      <c r="O259" s="67"/>
      <c r="P259" s="67"/>
      <c r="Q259" s="67"/>
      <c r="R259" s="67"/>
      <c r="S259" s="67"/>
      <c r="T259" s="68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20" t="s">
        <v>228</v>
      </c>
      <c r="AU259" s="20" t="s">
        <v>81</v>
      </c>
    </row>
    <row r="260" spans="1:65" s="13" customFormat="1" ht="11.25">
      <c r="B260" s="199"/>
      <c r="C260" s="200"/>
      <c r="D260" s="201" t="s">
        <v>230</v>
      </c>
      <c r="E260" s="202" t="s">
        <v>19</v>
      </c>
      <c r="F260" s="203" t="s">
        <v>1820</v>
      </c>
      <c r="G260" s="200"/>
      <c r="H260" s="204">
        <v>7.52</v>
      </c>
      <c r="I260" s="205"/>
      <c r="J260" s="200"/>
      <c r="K260" s="200"/>
      <c r="L260" s="206"/>
      <c r="M260" s="207"/>
      <c r="N260" s="208"/>
      <c r="O260" s="208"/>
      <c r="P260" s="208"/>
      <c r="Q260" s="208"/>
      <c r="R260" s="208"/>
      <c r="S260" s="208"/>
      <c r="T260" s="209"/>
      <c r="AT260" s="210" t="s">
        <v>230</v>
      </c>
      <c r="AU260" s="210" t="s">
        <v>81</v>
      </c>
      <c r="AV260" s="13" t="s">
        <v>81</v>
      </c>
      <c r="AW260" s="13" t="s">
        <v>33</v>
      </c>
      <c r="AX260" s="13" t="s">
        <v>79</v>
      </c>
      <c r="AY260" s="210" t="s">
        <v>218</v>
      </c>
    </row>
    <row r="261" spans="1:65" s="2" customFormat="1" ht="24.2" customHeight="1">
      <c r="A261" s="37"/>
      <c r="B261" s="38"/>
      <c r="C261" s="181" t="s">
        <v>840</v>
      </c>
      <c r="D261" s="181" t="s">
        <v>221</v>
      </c>
      <c r="E261" s="182" t="s">
        <v>697</v>
      </c>
      <c r="F261" s="183" t="s">
        <v>698</v>
      </c>
      <c r="G261" s="184" t="s">
        <v>224</v>
      </c>
      <c r="H261" s="185">
        <v>7.52</v>
      </c>
      <c r="I261" s="186"/>
      <c r="J261" s="187">
        <f>ROUND(I261*H261,2)</f>
        <v>0</v>
      </c>
      <c r="K261" s="183" t="s">
        <v>225</v>
      </c>
      <c r="L261" s="42"/>
      <c r="M261" s="188" t="s">
        <v>19</v>
      </c>
      <c r="N261" s="189" t="s">
        <v>43</v>
      </c>
      <c r="O261" s="67"/>
      <c r="P261" s="190">
        <f>O261*H261</f>
        <v>0</v>
      </c>
      <c r="Q261" s="190">
        <v>1.2E-4</v>
      </c>
      <c r="R261" s="190">
        <f>Q261*H261</f>
        <v>9.0239999999999993E-4</v>
      </c>
      <c r="S261" s="190">
        <v>0</v>
      </c>
      <c r="T261" s="19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2" t="s">
        <v>137</v>
      </c>
      <c r="AT261" s="192" t="s">
        <v>221</v>
      </c>
      <c r="AU261" s="192" t="s">
        <v>81</v>
      </c>
      <c r="AY261" s="20" t="s">
        <v>218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20" t="s">
        <v>79</v>
      </c>
      <c r="BK261" s="193">
        <f>ROUND(I261*H261,2)</f>
        <v>0</v>
      </c>
      <c r="BL261" s="20" t="s">
        <v>137</v>
      </c>
      <c r="BM261" s="192" t="s">
        <v>1821</v>
      </c>
    </row>
    <row r="262" spans="1:65" s="2" customFormat="1" ht="11.25">
      <c r="A262" s="37"/>
      <c r="B262" s="38"/>
      <c r="C262" s="39"/>
      <c r="D262" s="194" t="s">
        <v>228</v>
      </c>
      <c r="E262" s="39"/>
      <c r="F262" s="195" t="s">
        <v>700</v>
      </c>
      <c r="G262" s="39"/>
      <c r="H262" s="39"/>
      <c r="I262" s="196"/>
      <c r="J262" s="39"/>
      <c r="K262" s="39"/>
      <c r="L262" s="42"/>
      <c r="M262" s="197"/>
      <c r="N262" s="198"/>
      <c r="O262" s="67"/>
      <c r="P262" s="67"/>
      <c r="Q262" s="67"/>
      <c r="R262" s="67"/>
      <c r="S262" s="67"/>
      <c r="T262" s="68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20" t="s">
        <v>228</v>
      </c>
      <c r="AU262" s="20" t="s">
        <v>81</v>
      </c>
    </row>
    <row r="263" spans="1:65" s="2" customFormat="1" ht="24.2" customHeight="1">
      <c r="A263" s="37"/>
      <c r="B263" s="38"/>
      <c r="C263" s="181" t="s">
        <v>842</v>
      </c>
      <c r="D263" s="181" t="s">
        <v>221</v>
      </c>
      <c r="E263" s="182" t="s">
        <v>702</v>
      </c>
      <c r="F263" s="183" t="s">
        <v>703</v>
      </c>
      <c r="G263" s="184" t="s">
        <v>224</v>
      </c>
      <c r="H263" s="185">
        <v>7.52</v>
      </c>
      <c r="I263" s="186"/>
      <c r="J263" s="187">
        <f>ROUND(I263*H263,2)</f>
        <v>0</v>
      </c>
      <c r="K263" s="183" t="s">
        <v>225</v>
      </c>
      <c r="L263" s="42"/>
      <c r="M263" s="188" t="s">
        <v>19</v>
      </c>
      <c r="N263" s="189" t="s">
        <v>43</v>
      </c>
      <c r="O263" s="67"/>
      <c r="P263" s="190">
        <f>O263*H263</f>
        <v>0</v>
      </c>
      <c r="Q263" s="190">
        <v>1.2E-4</v>
      </c>
      <c r="R263" s="190">
        <f>Q263*H263</f>
        <v>9.0239999999999993E-4</v>
      </c>
      <c r="S263" s="190">
        <v>0</v>
      </c>
      <c r="T263" s="19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2" t="s">
        <v>137</v>
      </c>
      <c r="AT263" s="192" t="s">
        <v>221</v>
      </c>
      <c r="AU263" s="192" t="s">
        <v>81</v>
      </c>
      <c r="AY263" s="20" t="s">
        <v>218</v>
      </c>
      <c r="BE263" s="193">
        <f>IF(N263="základní",J263,0)</f>
        <v>0</v>
      </c>
      <c r="BF263" s="193">
        <f>IF(N263="snížená",J263,0)</f>
        <v>0</v>
      </c>
      <c r="BG263" s="193">
        <f>IF(N263="zákl. přenesená",J263,0)</f>
        <v>0</v>
      </c>
      <c r="BH263" s="193">
        <f>IF(N263="sníž. přenesená",J263,0)</f>
        <v>0</v>
      </c>
      <c r="BI263" s="193">
        <f>IF(N263="nulová",J263,0)</f>
        <v>0</v>
      </c>
      <c r="BJ263" s="20" t="s">
        <v>79</v>
      </c>
      <c r="BK263" s="193">
        <f>ROUND(I263*H263,2)</f>
        <v>0</v>
      </c>
      <c r="BL263" s="20" t="s">
        <v>137</v>
      </c>
      <c r="BM263" s="192" t="s">
        <v>1822</v>
      </c>
    </row>
    <row r="264" spans="1:65" s="2" customFormat="1" ht="11.25">
      <c r="A264" s="37"/>
      <c r="B264" s="38"/>
      <c r="C264" s="39"/>
      <c r="D264" s="194" t="s">
        <v>228</v>
      </c>
      <c r="E264" s="39"/>
      <c r="F264" s="195" t="s">
        <v>705</v>
      </c>
      <c r="G264" s="39"/>
      <c r="H264" s="39"/>
      <c r="I264" s="196"/>
      <c r="J264" s="39"/>
      <c r="K264" s="39"/>
      <c r="L264" s="42"/>
      <c r="M264" s="197"/>
      <c r="N264" s="198"/>
      <c r="O264" s="67"/>
      <c r="P264" s="67"/>
      <c r="Q264" s="67"/>
      <c r="R264" s="67"/>
      <c r="S264" s="67"/>
      <c r="T264" s="68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20" t="s">
        <v>228</v>
      </c>
      <c r="AU264" s="20" t="s">
        <v>81</v>
      </c>
    </row>
    <row r="265" spans="1:65" s="12" customFormat="1" ht="22.9" customHeight="1">
      <c r="B265" s="165"/>
      <c r="C265" s="166"/>
      <c r="D265" s="167" t="s">
        <v>71</v>
      </c>
      <c r="E265" s="179" t="s">
        <v>400</v>
      </c>
      <c r="F265" s="179" t="s">
        <v>401</v>
      </c>
      <c r="G265" s="166"/>
      <c r="H265" s="166"/>
      <c r="I265" s="169"/>
      <c r="J265" s="180">
        <f>BK265</f>
        <v>0</v>
      </c>
      <c r="K265" s="166"/>
      <c r="L265" s="171"/>
      <c r="M265" s="172"/>
      <c r="N265" s="173"/>
      <c r="O265" s="173"/>
      <c r="P265" s="174">
        <f>SUM(P266:P268)</f>
        <v>0</v>
      </c>
      <c r="Q265" s="173"/>
      <c r="R265" s="174">
        <f>SUM(R266:R268)</f>
        <v>8.3374999999999994E-3</v>
      </c>
      <c r="S265" s="173"/>
      <c r="T265" s="175">
        <f>SUM(T266:T268)</f>
        <v>0</v>
      </c>
      <c r="AR265" s="176" t="s">
        <v>81</v>
      </c>
      <c r="AT265" s="177" t="s">
        <v>71</v>
      </c>
      <c r="AU265" s="177" t="s">
        <v>79</v>
      </c>
      <c r="AY265" s="176" t="s">
        <v>218</v>
      </c>
      <c r="BK265" s="178">
        <f>SUM(BK266:BK268)</f>
        <v>0</v>
      </c>
    </row>
    <row r="266" spans="1:65" s="2" customFormat="1" ht="37.9" customHeight="1">
      <c r="A266" s="37"/>
      <c r="B266" s="38"/>
      <c r="C266" s="181" t="s">
        <v>844</v>
      </c>
      <c r="D266" s="181" t="s">
        <v>221</v>
      </c>
      <c r="E266" s="182" t="s">
        <v>408</v>
      </c>
      <c r="F266" s="183" t="s">
        <v>409</v>
      </c>
      <c r="G266" s="184" t="s">
        <v>224</v>
      </c>
      <c r="H266" s="185">
        <v>28.75</v>
      </c>
      <c r="I266" s="186"/>
      <c r="J266" s="187">
        <f>ROUND(I266*H266,2)</f>
        <v>0</v>
      </c>
      <c r="K266" s="183" t="s">
        <v>225</v>
      </c>
      <c r="L266" s="42"/>
      <c r="M266" s="188" t="s">
        <v>19</v>
      </c>
      <c r="N266" s="189" t="s">
        <v>43</v>
      </c>
      <c r="O266" s="67"/>
      <c r="P266" s="190">
        <f>O266*H266</f>
        <v>0</v>
      </c>
      <c r="Q266" s="190">
        <v>2.9E-4</v>
      </c>
      <c r="R266" s="190">
        <f>Q266*H266</f>
        <v>8.3374999999999994E-3</v>
      </c>
      <c r="S266" s="190">
        <v>0</v>
      </c>
      <c r="T266" s="19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2" t="s">
        <v>137</v>
      </c>
      <c r="AT266" s="192" t="s">
        <v>221</v>
      </c>
      <c r="AU266" s="192" t="s">
        <v>81</v>
      </c>
      <c r="AY266" s="20" t="s">
        <v>218</v>
      </c>
      <c r="BE266" s="193">
        <f>IF(N266="základní",J266,0)</f>
        <v>0</v>
      </c>
      <c r="BF266" s="193">
        <f>IF(N266="snížená",J266,0)</f>
        <v>0</v>
      </c>
      <c r="BG266" s="193">
        <f>IF(N266="zákl. přenesená",J266,0)</f>
        <v>0</v>
      </c>
      <c r="BH266" s="193">
        <f>IF(N266="sníž. přenesená",J266,0)</f>
        <v>0</v>
      </c>
      <c r="BI266" s="193">
        <f>IF(N266="nulová",J266,0)</f>
        <v>0</v>
      </c>
      <c r="BJ266" s="20" t="s">
        <v>79</v>
      </c>
      <c r="BK266" s="193">
        <f>ROUND(I266*H266,2)</f>
        <v>0</v>
      </c>
      <c r="BL266" s="20" t="s">
        <v>137</v>
      </c>
      <c r="BM266" s="192" t="s">
        <v>1823</v>
      </c>
    </row>
    <row r="267" spans="1:65" s="2" customFormat="1" ht="11.25">
      <c r="A267" s="37"/>
      <c r="B267" s="38"/>
      <c r="C267" s="39"/>
      <c r="D267" s="194" t="s">
        <v>228</v>
      </c>
      <c r="E267" s="39"/>
      <c r="F267" s="195" t="s">
        <v>411</v>
      </c>
      <c r="G267" s="39"/>
      <c r="H267" s="39"/>
      <c r="I267" s="196"/>
      <c r="J267" s="39"/>
      <c r="K267" s="39"/>
      <c r="L267" s="42"/>
      <c r="M267" s="197"/>
      <c r="N267" s="198"/>
      <c r="O267" s="67"/>
      <c r="P267" s="67"/>
      <c r="Q267" s="67"/>
      <c r="R267" s="67"/>
      <c r="S267" s="67"/>
      <c r="T267" s="68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20" t="s">
        <v>228</v>
      </c>
      <c r="AU267" s="20" t="s">
        <v>81</v>
      </c>
    </row>
    <row r="268" spans="1:65" s="13" customFormat="1" ht="11.25">
      <c r="B268" s="199"/>
      <c r="C268" s="200"/>
      <c r="D268" s="201" t="s">
        <v>230</v>
      </c>
      <c r="E268" s="202" t="s">
        <v>19</v>
      </c>
      <c r="F268" s="203" t="s">
        <v>1824</v>
      </c>
      <c r="G268" s="200"/>
      <c r="H268" s="204">
        <v>28.75</v>
      </c>
      <c r="I268" s="205"/>
      <c r="J268" s="200"/>
      <c r="K268" s="200"/>
      <c r="L268" s="206"/>
      <c r="M268" s="250"/>
      <c r="N268" s="251"/>
      <c r="O268" s="251"/>
      <c r="P268" s="251"/>
      <c r="Q268" s="251"/>
      <c r="R268" s="251"/>
      <c r="S268" s="251"/>
      <c r="T268" s="252"/>
      <c r="AT268" s="210" t="s">
        <v>230</v>
      </c>
      <c r="AU268" s="210" t="s">
        <v>81</v>
      </c>
      <c r="AV268" s="13" t="s">
        <v>81</v>
      </c>
      <c r="AW268" s="13" t="s">
        <v>33</v>
      </c>
      <c r="AX268" s="13" t="s">
        <v>79</v>
      </c>
      <c r="AY268" s="210" t="s">
        <v>218</v>
      </c>
    </row>
    <row r="269" spans="1:65" s="2" customFormat="1" ht="6.95" customHeight="1">
      <c r="A269" s="37"/>
      <c r="B269" s="50"/>
      <c r="C269" s="51"/>
      <c r="D269" s="51"/>
      <c r="E269" s="51"/>
      <c r="F269" s="51"/>
      <c r="G269" s="51"/>
      <c r="H269" s="51"/>
      <c r="I269" s="51"/>
      <c r="J269" s="51"/>
      <c r="K269" s="51"/>
      <c r="L269" s="42"/>
      <c r="M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</row>
  </sheetData>
  <sheetProtection algorithmName="SHA-512" hashValue="nPWF4xMxr1TZIfmXBE1a40g5DlGIO8XejADRfDyv3Rh+H7J7rUC5dcW8QfWmNYObwC1TfEfqP50K4+b5/tKFOQ==" saltValue="GsttFOyfHjK0EocPmWeVIhzP77wv0LBk6z6j2pyyoCSHuvDNo/l9AbkrYeoNCwboUiMmnmFVf/n4JZOwOKaPkQ==" spinCount="100000" sheet="1" objects="1" scenarios="1" formatColumns="0" formatRows="0" autoFilter="0"/>
  <autoFilter ref="C101:K268"/>
  <mergeCells count="12">
    <mergeCell ref="E94:H94"/>
    <mergeCell ref="L2:V2"/>
    <mergeCell ref="E50:H50"/>
    <mergeCell ref="E52:H52"/>
    <mergeCell ref="E54:H54"/>
    <mergeCell ref="E90:H90"/>
    <mergeCell ref="E92:H92"/>
    <mergeCell ref="E7:H7"/>
    <mergeCell ref="E9:H9"/>
    <mergeCell ref="E11:H11"/>
    <mergeCell ref="E20:H20"/>
    <mergeCell ref="E29:H29"/>
  </mergeCells>
  <hyperlinks>
    <hyperlink ref="F106" r:id="rId1"/>
    <hyperlink ref="F109" r:id="rId2"/>
    <hyperlink ref="F113" r:id="rId3"/>
    <hyperlink ref="F116" r:id="rId4"/>
    <hyperlink ref="F119" r:id="rId5"/>
    <hyperlink ref="F121" r:id="rId6"/>
    <hyperlink ref="F124" r:id="rId7"/>
    <hyperlink ref="F126" r:id="rId8"/>
    <hyperlink ref="F129" r:id="rId9"/>
    <hyperlink ref="F132" r:id="rId10"/>
    <hyperlink ref="F138" r:id="rId11"/>
    <hyperlink ref="F147" r:id="rId12"/>
    <hyperlink ref="F149" r:id="rId13"/>
    <hyperlink ref="F151" r:id="rId14"/>
    <hyperlink ref="F154" r:id="rId15"/>
    <hyperlink ref="F157" r:id="rId16"/>
    <hyperlink ref="F173" r:id="rId17"/>
    <hyperlink ref="F175" r:id="rId18"/>
    <hyperlink ref="F177" r:id="rId19"/>
    <hyperlink ref="F182" r:id="rId20"/>
    <hyperlink ref="F185" r:id="rId21"/>
    <hyperlink ref="F190" r:id="rId22"/>
    <hyperlink ref="F193" r:id="rId23"/>
    <hyperlink ref="F196" r:id="rId24"/>
    <hyperlink ref="F198" r:id="rId25"/>
    <hyperlink ref="F200" r:id="rId26"/>
    <hyperlink ref="F202" r:id="rId27"/>
    <hyperlink ref="F204" r:id="rId28"/>
    <hyperlink ref="F206" r:id="rId29"/>
    <hyperlink ref="F211" r:id="rId30"/>
    <hyperlink ref="F213" r:id="rId31"/>
    <hyperlink ref="F216" r:id="rId32"/>
    <hyperlink ref="F218" r:id="rId33"/>
    <hyperlink ref="F220" r:id="rId34"/>
    <hyperlink ref="F222" r:id="rId35"/>
    <hyperlink ref="F224" r:id="rId36"/>
    <hyperlink ref="F226" r:id="rId37"/>
    <hyperlink ref="F230" r:id="rId38"/>
    <hyperlink ref="F236" r:id="rId39"/>
    <hyperlink ref="F239" r:id="rId40"/>
    <hyperlink ref="F241" r:id="rId41"/>
    <hyperlink ref="F250" r:id="rId42"/>
    <hyperlink ref="F254" r:id="rId43"/>
    <hyperlink ref="F257" r:id="rId44"/>
    <hyperlink ref="F259" r:id="rId45"/>
    <hyperlink ref="F262" r:id="rId46"/>
    <hyperlink ref="F264" r:id="rId47"/>
    <hyperlink ref="F267" r:id="rId48"/>
  </hyperlinks>
  <pageMargins left="0.39374999999999999" right="0.39374999999999999" top="0.39374999999999999" bottom="0.39374999999999999" header="0" footer="0"/>
  <pageSetup paperSize="9" scale="76" fitToHeight="100" orientation="portrait" blackAndWhite="1" r:id="rId49"/>
  <headerFooter>
    <oddFooter>&amp;CStrana &amp;P z &amp;N</oddFooter>
  </headerFooter>
  <drawing r:id="rId5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148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1825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ROUND((SUM(BE100:BE232)),  2)</f>
        <v>0</v>
      </c>
      <c r="G35" s="37"/>
      <c r="H35" s="37"/>
      <c r="I35" s="127">
        <v>0.21</v>
      </c>
      <c r="J35" s="126">
        <f>ROUND(((SUM(BE100:BE232))*I35),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ROUND((SUM(BF100:BF232)),  2)</f>
        <v>0</v>
      </c>
      <c r="G36" s="37"/>
      <c r="H36" s="37"/>
      <c r="I36" s="127">
        <v>0.12</v>
      </c>
      <c r="J36" s="126">
        <f>ROUND(((SUM(BF100:BF232))*I36),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ROUND((SUM(BG100:BG232)),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ROUND((SUM(BH100:BH232)),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ROUND((SUM(BI100:BI232)),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19 - 1.NP 159,158,160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J176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J183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J186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J206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J223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19 - 1.NP 159,158,160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4.3014817800000005</v>
      </c>
      <c r="S100" s="75"/>
      <c r="T100" s="163">
        <f>T101+T151</f>
        <v>5.6744640000000004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2.2522255000000002</v>
      </c>
      <c r="S101" s="173"/>
      <c r="T101" s="175">
        <f>T102+T109+T117+T138+T148</f>
        <v>4.907368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1826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1827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2.0157855000000002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1828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64.936000000000007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1.3636560000000002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1829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1830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4.907368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1831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1832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1833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16.440000000000001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0.75624000000000002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1834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1835</v>
      </c>
      <c r="G128" s="200"/>
      <c r="H128" s="204">
        <v>5.88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22.5">
      <c r="B129" s="199"/>
      <c r="C129" s="200"/>
      <c r="D129" s="201" t="s">
        <v>230</v>
      </c>
      <c r="E129" s="202" t="s">
        <v>19</v>
      </c>
      <c r="F129" s="203" t="s">
        <v>1836</v>
      </c>
      <c r="G129" s="200"/>
      <c r="H129" s="204">
        <v>10.56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16.440000000000001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48.496000000000002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3.2977280000000002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1837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1838</v>
      </c>
      <c r="G133" s="200"/>
      <c r="H133" s="204">
        <v>19.600000000000001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22.5">
      <c r="B134" s="199"/>
      <c r="C134" s="200"/>
      <c r="D134" s="201" t="s">
        <v>230</v>
      </c>
      <c r="E134" s="202" t="s">
        <v>19</v>
      </c>
      <c r="F134" s="203" t="s">
        <v>1839</v>
      </c>
      <c r="G134" s="200"/>
      <c r="H134" s="204">
        <v>35.200000000000003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1840</v>
      </c>
      <c r="G135" s="200"/>
      <c r="H135" s="204">
        <v>-6.3040000000000003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48.496000000000002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1841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5.6740000000000004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1842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5.6740000000000004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1843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107.806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1844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1845</v>
      </c>
      <c r="G145" s="200"/>
      <c r="H145" s="204">
        <v>107.806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5.6740000000000004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1846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2.2519999999999998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1847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P152+P160+P164+P176+P183+P186+P206+P223</f>
        <v>0</v>
      </c>
      <c r="Q151" s="173"/>
      <c r="R151" s="174">
        <f>R152+R160+R164+R176+R183+R186+R206+R223</f>
        <v>2.0492562800000003</v>
      </c>
      <c r="S151" s="173"/>
      <c r="T151" s="175">
        <f>T152+T160+T164+T176+T183+T186+T206+T223</f>
        <v>0.767096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BK152+BK160+BK164+BK176+BK183+BK186+BK206+BK223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1848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1849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1850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1851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1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1852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1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1853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1854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1855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1856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1857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SUM(P165:P175)</f>
        <v>0</v>
      </c>
      <c r="Q164" s="173"/>
      <c r="R164" s="174">
        <f>SUM(R165:R175)</f>
        <v>0.12164</v>
      </c>
      <c r="S164" s="173"/>
      <c r="T164" s="175">
        <f>SUM(T165:T175)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SUM(BK165:BK175)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3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3.6420000000000001E-2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1858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3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3.0000000000000003E-4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1859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8.8000000000000007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1.1000000000000001E-2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1860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3" customFormat="1" ht="11.25">
      <c r="B171" s="199"/>
      <c r="C171" s="200"/>
      <c r="D171" s="201" t="s">
        <v>230</v>
      </c>
      <c r="E171" s="202" t="s">
        <v>19</v>
      </c>
      <c r="F171" s="203" t="s">
        <v>1861</v>
      </c>
      <c r="G171" s="200"/>
      <c r="H171" s="204">
        <v>8.8000000000000007</v>
      </c>
      <c r="I171" s="205"/>
      <c r="J171" s="200"/>
      <c r="K171" s="200"/>
      <c r="L171" s="206"/>
      <c r="M171" s="207"/>
      <c r="N171" s="208"/>
      <c r="O171" s="208"/>
      <c r="P171" s="208"/>
      <c r="Q171" s="208"/>
      <c r="R171" s="208"/>
      <c r="S171" s="208"/>
      <c r="T171" s="209"/>
      <c r="AT171" s="210" t="s">
        <v>230</v>
      </c>
      <c r="AU171" s="210" t="s">
        <v>81</v>
      </c>
      <c r="AV171" s="13" t="s">
        <v>81</v>
      </c>
      <c r="AW171" s="13" t="s">
        <v>33</v>
      </c>
      <c r="AX171" s="13" t="s">
        <v>79</v>
      </c>
      <c r="AY171" s="210" t="s">
        <v>218</v>
      </c>
    </row>
    <row r="172" spans="1:65" s="2" customFormat="1" ht="24.2" customHeight="1">
      <c r="A172" s="37"/>
      <c r="B172" s="38"/>
      <c r="C172" s="222" t="s">
        <v>379</v>
      </c>
      <c r="D172" s="222" t="s">
        <v>380</v>
      </c>
      <c r="E172" s="223" t="s">
        <v>594</v>
      </c>
      <c r="F172" s="224" t="s">
        <v>595</v>
      </c>
      <c r="G172" s="225" t="s">
        <v>224</v>
      </c>
      <c r="H172" s="226">
        <v>9.24</v>
      </c>
      <c r="I172" s="227"/>
      <c r="J172" s="228">
        <f>ROUND(I172*H172,2)</f>
        <v>0</v>
      </c>
      <c r="K172" s="224" t="s">
        <v>225</v>
      </c>
      <c r="L172" s="229"/>
      <c r="M172" s="230" t="s">
        <v>19</v>
      </c>
      <c r="N172" s="231" t="s">
        <v>43</v>
      </c>
      <c r="O172" s="67"/>
      <c r="P172" s="190">
        <f>O172*H172</f>
        <v>0</v>
      </c>
      <c r="Q172" s="190">
        <v>8.0000000000000002E-3</v>
      </c>
      <c r="R172" s="190">
        <f>Q172*H172</f>
        <v>7.392E-2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383</v>
      </c>
      <c r="AT172" s="192" t="s">
        <v>380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1862</v>
      </c>
    </row>
    <row r="173" spans="1:65" s="13" customFormat="1" ht="11.25">
      <c r="B173" s="199"/>
      <c r="C173" s="200"/>
      <c r="D173" s="201" t="s">
        <v>230</v>
      </c>
      <c r="E173" s="200"/>
      <c r="F173" s="203" t="s">
        <v>1863</v>
      </c>
      <c r="G173" s="200"/>
      <c r="H173" s="204">
        <v>9.24</v>
      </c>
      <c r="I173" s="205"/>
      <c r="J173" s="200"/>
      <c r="K173" s="200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230</v>
      </c>
      <c r="AU173" s="210" t="s">
        <v>81</v>
      </c>
      <c r="AV173" s="13" t="s">
        <v>81</v>
      </c>
      <c r="AW173" s="13" t="s">
        <v>4</v>
      </c>
      <c r="AX173" s="13" t="s">
        <v>79</v>
      </c>
      <c r="AY173" s="210" t="s">
        <v>218</v>
      </c>
    </row>
    <row r="174" spans="1:65" s="2" customFormat="1" ht="78" customHeight="1">
      <c r="A174" s="37"/>
      <c r="B174" s="38"/>
      <c r="C174" s="181" t="s">
        <v>386</v>
      </c>
      <c r="D174" s="181" t="s">
        <v>221</v>
      </c>
      <c r="E174" s="182" t="s">
        <v>598</v>
      </c>
      <c r="F174" s="183" t="s">
        <v>599</v>
      </c>
      <c r="G174" s="184" t="s">
        <v>282</v>
      </c>
      <c r="H174" s="185">
        <v>0.122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1864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601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12" customFormat="1" ht="22.9" customHeight="1">
      <c r="B176" s="165"/>
      <c r="C176" s="166"/>
      <c r="D176" s="167" t="s">
        <v>71</v>
      </c>
      <c r="E176" s="179" t="s">
        <v>602</v>
      </c>
      <c r="F176" s="179" t="s">
        <v>603</v>
      </c>
      <c r="G176" s="166"/>
      <c r="H176" s="166"/>
      <c r="I176" s="169"/>
      <c r="J176" s="180">
        <f>BK176</f>
        <v>0</v>
      </c>
      <c r="K176" s="166"/>
      <c r="L176" s="171"/>
      <c r="M176" s="172"/>
      <c r="N176" s="173"/>
      <c r="O176" s="173"/>
      <c r="P176" s="174">
        <f>SUM(P177:P182)</f>
        <v>0</v>
      </c>
      <c r="Q176" s="173"/>
      <c r="R176" s="174">
        <f>SUM(R177:R182)</f>
        <v>6.9000000000000006E-2</v>
      </c>
      <c r="S176" s="173"/>
      <c r="T176" s="175">
        <f>SUM(T177:T182)</f>
        <v>0</v>
      </c>
      <c r="AR176" s="176" t="s">
        <v>81</v>
      </c>
      <c r="AT176" s="177" t="s">
        <v>71</v>
      </c>
      <c r="AU176" s="177" t="s">
        <v>79</v>
      </c>
      <c r="AY176" s="176" t="s">
        <v>218</v>
      </c>
      <c r="BK176" s="178">
        <f>SUM(BK177:BK182)</f>
        <v>0</v>
      </c>
    </row>
    <row r="177" spans="1:65" s="2" customFormat="1" ht="37.9" customHeight="1">
      <c r="A177" s="37"/>
      <c r="B177" s="38"/>
      <c r="C177" s="181" t="s">
        <v>383</v>
      </c>
      <c r="D177" s="181" t="s">
        <v>221</v>
      </c>
      <c r="E177" s="182" t="s">
        <v>604</v>
      </c>
      <c r="F177" s="183" t="s">
        <v>605</v>
      </c>
      <c r="G177" s="184" t="s">
        <v>249</v>
      </c>
      <c r="H177" s="185">
        <v>5</v>
      </c>
      <c r="I177" s="186"/>
      <c r="J177" s="187">
        <f>ROUND(I177*H177,2)</f>
        <v>0</v>
      </c>
      <c r="K177" s="183" t="s">
        <v>225</v>
      </c>
      <c r="L177" s="42"/>
      <c r="M177" s="188" t="s">
        <v>19</v>
      </c>
      <c r="N177" s="189" t="s">
        <v>43</v>
      </c>
      <c r="O177" s="67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137</v>
      </c>
      <c r="AT177" s="192" t="s">
        <v>221</v>
      </c>
      <c r="AU177" s="192" t="s">
        <v>81</v>
      </c>
      <c r="AY177" s="20" t="s">
        <v>218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0" t="s">
        <v>79</v>
      </c>
      <c r="BK177" s="193">
        <f>ROUND(I177*H177,2)</f>
        <v>0</v>
      </c>
      <c r="BL177" s="20" t="s">
        <v>137</v>
      </c>
      <c r="BM177" s="192" t="s">
        <v>1865</v>
      </c>
    </row>
    <row r="178" spans="1:65" s="2" customFormat="1" ht="11.25">
      <c r="A178" s="37"/>
      <c r="B178" s="38"/>
      <c r="C178" s="39"/>
      <c r="D178" s="194" t="s">
        <v>228</v>
      </c>
      <c r="E178" s="39"/>
      <c r="F178" s="195" t="s">
        <v>607</v>
      </c>
      <c r="G178" s="39"/>
      <c r="H178" s="39"/>
      <c r="I178" s="196"/>
      <c r="J178" s="39"/>
      <c r="K178" s="39"/>
      <c r="L178" s="42"/>
      <c r="M178" s="197"/>
      <c r="N178" s="19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228</v>
      </c>
      <c r="AU178" s="20" t="s">
        <v>81</v>
      </c>
    </row>
    <row r="179" spans="1:65" s="2" customFormat="1" ht="24.2" customHeight="1">
      <c r="A179" s="37"/>
      <c r="B179" s="38"/>
      <c r="C179" s="222" t="s">
        <v>395</v>
      </c>
      <c r="D179" s="222" t="s">
        <v>380</v>
      </c>
      <c r="E179" s="223" t="s">
        <v>608</v>
      </c>
      <c r="F179" s="224" t="s">
        <v>609</v>
      </c>
      <c r="G179" s="225" t="s">
        <v>249</v>
      </c>
      <c r="H179" s="226">
        <v>3</v>
      </c>
      <c r="I179" s="227"/>
      <c r="J179" s="228">
        <f>ROUND(I179*H179,2)</f>
        <v>0</v>
      </c>
      <c r="K179" s="224" t="s">
        <v>19</v>
      </c>
      <c r="L179" s="229"/>
      <c r="M179" s="230" t="s">
        <v>19</v>
      </c>
      <c r="N179" s="231" t="s">
        <v>43</v>
      </c>
      <c r="O179" s="67"/>
      <c r="P179" s="190">
        <f>O179*H179</f>
        <v>0</v>
      </c>
      <c r="Q179" s="190">
        <v>1.38E-2</v>
      </c>
      <c r="R179" s="190">
        <f>Q179*H179</f>
        <v>4.1399999999999999E-2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383</v>
      </c>
      <c r="AT179" s="192" t="s">
        <v>380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1866</v>
      </c>
    </row>
    <row r="180" spans="1:65" s="2" customFormat="1" ht="24.2" customHeight="1">
      <c r="A180" s="37"/>
      <c r="B180" s="38"/>
      <c r="C180" s="222" t="s">
        <v>402</v>
      </c>
      <c r="D180" s="222" t="s">
        <v>380</v>
      </c>
      <c r="E180" s="223" t="s">
        <v>756</v>
      </c>
      <c r="F180" s="224" t="s">
        <v>757</v>
      </c>
      <c r="G180" s="225" t="s">
        <v>249</v>
      </c>
      <c r="H180" s="226">
        <v>2</v>
      </c>
      <c r="I180" s="227"/>
      <c r="J180" s="228">
        <f>ROUND(I180*H180,2)</f>
        <v>0</v>
      </c>
      <c r="K180" s="224" t="s">
        <v>19</v>
      </c>
      <c r="L180" s="229"/>
      <c r="M180" s="230" t="s">
        <v>19</v>
      </c>
      <c r="N180" s="231" t="s">
        <v>43</v>
      </c>
      <c r="O180" s="67"/>
      <c r="P180" s="190">
        <f>O180*H180</f>
        <v>0</v>
      </c>
      <c r="Q180" s="190">
        <v>1.38E-2</v>
      </c>
      <c r="R180" s="190">
        <f>Q180*H180</f>
        <v>2.76E-2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383</v>
      </c>
      <c r="AT180" s="192" t="s">
        <v>380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1867</v>
      </c>
    </row>
    <row r="181" spans="1:65" s="2" customFormat="1" ht="55.5" customHeight="1">
      <c r="A181" s="37"/>
      <c r="B181" s="38"/>
      <c r="C181" s="181" t="s">
        <v>407</v>
      </c>
      <c r="D181" s="181" t="s">
        <v>221</v>
      </c>
      <c r="E181" s="182" t="s">
        <v>611</v>
      </c>
      <c r="F181" s="183" t="s">
        <v>612</v>
      </c>
      <c r="G181" s="184" t="s">
        <v>282</v>
      </c>
      <c r="H181" s="185">
        <v>6.9000000000000006E-2</v>
      </c>
      <c r="I181" s="186"/>
      <c r="J181" s="187">
        <f>ROUND(I181*H181,2)</f>
        <v>0</v>
      </c>
      <c r="K181" s="183" t="s">
        <v>225</v>
      </c>
      <c r="L181" s="42"/>
      <c r="M181" s="188" t="s">
        <v>19</v>
      </c>
      <c r="N181" s="189" t="s">
        <v>43</v>
      </c>
      <c r="O181" s="67"/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137</v>
      </c>
      <c r="AT181" s="192" t="s">
        <v>221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1868</v>
      </c>
    </row>
    <row r="182" spans="1:65" s="2" customFormat="1" ht="11.25">
      <c r="A182" s="37"/>
      <c r="B182" s="38"/>
      <c r="C182" s="39"/>
      <c r="D182" s="194" t="s">
        <v>228</v>
      </c>
      <c r="E182" s="39"/>
      <c r="F182" s="195" t="s">
        <v>614</v>
      </c>
      <c r="G182" s="39"/>
      <c r="H182" s="39"/>
      <c r="I182" s="196"/>
      <c r="J182" s="39"/>
      <c r="K182" s="39"/>
      <c r="L182" s="42"/>
      <c r="M182" s="197"/>
      <c r="N182" s="198"/>
      <c r="O182" s="67"/>
      <c r="P182" s="67"/>
      <c r="Q182" s="67"/>
      <c r="R182" s="67"/>
      <c r="S182" s="67"/>
      <c r="T182" s="68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20" t="s">
        <v>228</v>
      </c>
      <c r="AU182" s="20" t="s">
        <v>81</v>
      </c>
    </row>
    <row r="183" spans="1:65" s="12" customFormat="1" ht="22.9" customHeight="1">
      <c r="B183" s="165"/>
      <c r="C183" s="166"/>
      <c r="D183" s="167" t="s">
        <v>71</v>
      </c>
      <c r="E183" s="179" t="s">
        <v>615</v>
      </c>
      <c r="F183" s="179" t="s">
        <v>616</v>
      </c>
      <c r="G183" s="166"/>
      <c r="H183" s="166"/>
      <c r="I183" s="169"/>
      <c r="J183" s="180">
        <f>BK183</f>
        <v>0</v>
      </c>
      <c r="K183" s="166"/>
      <c r="L183" s="171"/>
      <c r="M183" s="172"/>
      <c r="N183" s="173"/>
      <c r="O183" s="173"/>
      <c r="P183" s="174">
        <f>SUM(P184:P185)</f>
        <v>0</v>
      </c>
      <c r="Q183" s="173"/>
      <c r="R183" s="174">
        <f>SUM(R184:R185)</f>
        <v>0</v>
      </c>
      <c r="S183" s="173"/>
      <c r="T183" s="175">
        <f>SUM(T184:T185)</f>
        <v>3.5200000000000002E-2</v>
      </c>
      <c r="AR183" s="176" t="s">
        <v>81</v>
      </c>
      <c r="AT183" s="177" t="s">
        <v>71</v>
      </c>
      <c r="AU183" s="177" t="s">
        <v>79</v>
      </c>
      <c r="AY183" s="176" t="s">
        <v>218</v>
      </c>
      <c r="BK183" s="178">
        <f>SUM(BK184:BK185)</f>
        <v>0</v>
      </c>
    </row>
    <row r="184" spans="1:65" s="2" customFormat="1" ht="16.5" customHeight="1">
      <c r="A184" s="37"/>
      <c r="B184" s="38"/>
      <c r="C184" s="181" t="s">
        <v>414</v>
      </c>
      <c r="D184" s="181" t="s">
        <v>221</v>
      </c>
      <c r="E184" s="182" t="s">
        <v>617</v>
      </c>
      <c r="F184" s="183" t="s">
        <v>618</v>
      </c>
      <c r="G184" s="184" t="s">
        <v>224</v>
      </c>
      <c r="H184" s="185">
        <v>8.8000000000000007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0</v>
      </c>
      <c r="R184" s="190">
        <f>Q184*H184</f>
        <v>0</v>
      </c>
      <c r="S184" s="190">
        <v>4.0000000000000001E-3</v>
      </c>
      <c r="T184" s="191">
        <f>S184*H184</f>
        <v>3.5200000000000002E-2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1869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620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12" customFormat="1" ht="22.9" customHeight="1">
      <c r="B186" s="165"/>
      <c r="C186" s="166"/>
      <c r="D186" s="167" t="s">
        <v>71</v>
      </c>
      <c r="E186" s="179" t="s">
        <v>621</v>
      </c>
      <c r="F186" s="179" t="s">
        <v>622</v>
      </c>
      <c r="G186" s="166"/>
      <c r="H186" s="166"/>
      <c r="I186" s="169"/>
      <c r="J186" s="180">
        <f>BK186</f>
        <v>0</v>
      </c>
      <c r="K186" s="166"/>
      <c r="L186" s="171"/>
      <c r="M186" s="172"/>
      <c r="N186" s="173"/>
      <c r="O186" s="173"/>
      <c r="P186" s="174">
        <f>SUM(P187:P205)</f>
        <v>0</v>
      </c>
      <c r="Q186" s="173"/>
      <c r="R186" s="174">
        <f>SUM(R187:R205)</f>
        <v>0.342144</v>
      </c>
      <c r="S186" s="173"/>
      <c r="T186" s="175">
        <f>SUM(T187:T205)</f>
        <v>0.73189599999999999</v>
      </c>
      <c r="AR186" s="176" t="s">
        <v>81</v>
      </c>
      <c r="AT186" s="177" t="s">
        <v>71</v>
      </c>
      <c r="AU186" s="177" t="s">
        <v>79</v>
      </c>
      <c r="AY186" s="176" t="s">
        <v>218</v>
      </c>
      <c r="BK186" s="178">
        <f>SUM(BK187:BK205)</f>
        <v>0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623</v>
      </c>
      <c r="F187" s="183" t="s">
        <v>624</v>
      </c>
      <c r="G187" s="184" t="s">
        <v>224</v>
      </c>
      <c r="H187" s="185">
        <v>8.8000000000000007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1870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626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24.2" customHeight="1">
      <c r="A189" s="37"/>
      <c r="B189" s="38"/>
      <c r="C189" s="181" t="s">
        <v>632</v>
      </c>
      <c r="D189" s="181" t="s">
        <v>221</v>
      </c>
      <c r="E189" s="182" t="s">
        <v>628</v>
      </c>
      <c r="F189" s="183" t="s">
        <v>629</v>
      </c>
      <c r="G189" s="184" t="s">
        <v>224</v>
      </c>
      <c r="H189" s="185">
        <v>8.8000000000000007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2.9999999999999997E-4</v>
      </c>
      <c r="R189" s="190">
        <f>Q189*H189</f>
        <v>2.64E-3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1871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631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3" customHeight="1">
      <c r="A191" s="37"/>
      <c r="B191" s="38"/>
      <c r="C191" s="181" t="s">
        <v>637</v>
      </c>
      <c r="D191" s="181" t="s">
        <v>221</v>
      </c>
      <c r="E191" s="182" t="s">
        <v>633</v>
      </c>
      <c r="F191" s="183" t="s">
        <v>634</v>
      </c>
      <c r="G191" s="184" t="s">
        <v>224</v>
      </c>
      <c r="H191" s="185">
        <v>8.8000000000000007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1872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636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37.9" customHeight="1">
      <c r="A193" s="37"/>
      <c r="B193" s="38"/>
      <c r="C193" s="181" t="s">
        <v>642</v>
      </c>
      <c r="D193" s="181" t="s">
        <v>221</v>
      </c>
      <c r="E193" s="182" t="s">
        <v>638</v>
      </c>
      <c r="F193" s="183" t="s">
        <v>639</v>
      </c>
      <c r="G193" s="184" t="s">
        <v>224</v>
      </c>
      <c r="H193" s="185">
        <v>8.8000000000000007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7.4999999999999997E-3</v>
      </c>
      <c r="R193" s="190">
        <f>Q193*H193</f>
        <v>6.6000000000000003E-2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1873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641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24.2" customHeight="1">
      <c r="A195" s="37"/>
      <c r="B195" s="38"/>
      <c r="C195" s="181" t="s">
        <v>647</v>
      </c>
      <c r="D195" s="181" t="s">
        <v>221</v>
      </c>
      <c r="E195" s="182" t="s">
        <v>643</v>
      </c>
      <c r="F195" s="183" t="s">
        <v>644</v>
      </c>
      <c r="G195" s="184" t="s">
        <v>224</v>
      </c>
      <c r="H195" s="185">
        <v>8.8000000000000007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0</v>
      </c>
      <c r="R195" s="190">
        <f>Q195*H195</f>
        <v>0</v>
      </c>
      <c r="S195" s="190">
        <v>8.3169999999999994E-2</v>
      </c>
      <c r="T195" s="191">
        <f>S195*H195</f>
        <v>0.73189599999999999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1874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646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44.25" customHeight="1">
      <c r="A197" s="37"/>
      <c r="B197" s="38"/>
      <c r="C197" s="181" t="s">
        <v>653</v>
      </c>
      <c r="D197" s="181" t="s">
        <v>221</v>
      </c>
      <c r="E197" s="182" t="s">
        <v>648</v>
      </c>
      <c r="F197" s="183" t="s">
        <v>649</v>
      </c>
      <c r="G197" s="184" t="s">
        <v>224</v>
      </c>
      <c r="H197" s="185">
        <v>8.8000000000000007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5.3800000000000002E-3</v>
      </c>
      <c r="R197" s="190">
        <f>Q197*H197</f>
        <v>4.7344000000000004E-2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1875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651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13" customFormat="1" ht="11.25">
      <c r="B199" s="199"/>
      <c r="C199" s="200"/>
      <c r="D199" s="201" t="s">
        <v>230</v>
      </c>
      <c r="E199" s="202" t="s">
        <v>19</v>
      </c>
      <c r="F199" s="203" t="s">
        <v>1861</v>
      </c>
      <c r="G199" s="200"/>
      <c r="H199" s="204">
        <v>8.8000000000000007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33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222" t="s">
        <v>658</v>
      </c>
      <c r="D200" s="222" t="s">
        <v>380</v>
      </c>
      <c r="E200" s="223" t="s">
        <v>654</v>
      </c>
      <c r="F200" s="224" t="s">
        <v>655</v>
      </c>
      <c r="G200" s="225" t="s">
        <v>224</v>
      </c>
      <c r="H200" s="226">
        <v>9.68</v>
      </c>
      <c r="I200" s="227"/>
      <c r="J200" s="228">
        <f>ROUND(I200*H200,2)</f>
        <v>0</v>
      </c>
      <c r="K200" s="224" t="s">
        <v>225</v>
      </c>
      <c r="L200" s="229"/>
      <c r="M200" s="230" t="s">
        <v>19</v>
      </c>
      <c r="N200" s="231" t="s">
        <v>43</v>
      </c>
      <c r="O200" s="67"/>
      <c r="P200" s="190">
        <f>O200*H200</f>
        <v>0</v>
      </c>
      <c r="Q200" s="190">
        <v>2.1999999999999999E-2</v>
      </c>
      <c r="R200" s="190">
        <f>Q200*H200</f>
        <v>0.21295999999999998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383</v>
      </c>
      <c r="AT200" s="192" t="s">
        <v>380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1876</v>
      </c>
    </row>
    <row r="201" spans="1:65" s="13" customFormat="1" ht="11.25">
      <c r="B201" s="199"/>
      <c r="C201" s="200"/>
      <c r="D201" s="201" t="s">
        <v>230</v>
      </c>
      <c r="E201" s="200"/>
      <c r="F201" s="203" t="s">
        <v>1877</v>
      </c>
      <c r="G201" s="200"/>
      <c r="H201" s="204">
        <v>9.68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230</v>
      </c>
      <c r="AU201" s="210" t="s">
        <v>81</v>
      </c>
      <c r="AV201" s="13" t="s">
        <v>81</v>
      </c>
      <c r="AW201" s="13" t="s">
        <v>4</v>
      </c>
      <c r="AX201" s="13" t="s">
        <v>79</v>
      </c>
      <c r="AY201" s="210" t="s">
        <v>218</v>
      </c>
    </row>
    <row r="202" spans="1:65" s="2" customFormat="1" ht="24.2" customHeight="1">
      <c r="A202" s="37"/>
      <c r="B202" s="38"/>
      <c r="C202" s="181" t="s">
        <v>663</v>
      </c>
      <c r="D202" s="181" t="s">
        <v>221</v>
      </c>
      <c r="E202" s="182" t="s">
        <v>659</v>
      </c>
      <c r="F202" s="183" t="s">
        <v>660</v>
      </c>
      <c r="G202" s="184" t="s">
        <v>224</v>
      </c>
      <c r="H202" s="185">
        <v>8.8000000000000007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1.5E-3</v>
      </c>
      <c r="R202" s="190">
        <f>Q202*H202</f>
        <v>1.3200000000000002E-2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1878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662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2" customFormat="1" ht="55.5" customHeight="1">
      <c r="A204" s="37"/>
      <c r="B204" s="38"/>
      <c r="C204" s="181" t="s">
        <v>668</v>
      </c>
      <c r="D204" s="181" t="s">
        <v>221</v>
      </c>
      <c r="E204" s="182" t="s">
        <v>664</v>
      </c>
      <c r="F204" s="183" t="s">
        <v>665</v>
      </c>
      <c r="G204" s="184" t="s">
        <v>282</v>
      </c>
      <c r="H204" s="185">
        <v>0.34200000000000003</v>
      </c>
      <c r="I204" s="186"/>
      <c r="J204" s="187">
        <f>ROUND(I204*H204,2)</f>
        <v>0</v>
      </c>
      <c r="K204" s="183" t="s">
        <v>225</v>
      </c>
      <c r="L204" s="42"/>
      <c r="M204" s="188" t="s">
        <v>19</v>
      </c>
      <c r="N204" s="189" t="s">
        <v>43</v>
      </c>
      <c r="O204" s="67"/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137</v>
      </c>
      <c r="AT204" s="192" t="s">
        <v>221</v>
      </c>
      <c r="AU204" s="192" t="s">
        <v>81</v>
      </c>
      <c r="AY204" s="20" t="s">
        <v>218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0" t="s">
        <v>79</v>
      </c>
      <c r="BK204" s="193">
        <f>ROUND(I204*H204,2)</f>
        <v>0</v>
      </c>
      <c r="BL204" s="20" t="s">
        <v>137</v>
      </c>
      <c r="BM204" s="192" t="s">
        <v>1879</v>
      </c>
    </row>
    <row r="205" spans="1:65" s="2" customFormat="1" ht="11.25">
      <c r="A205" s="37"/>
      <c r="B205" s="38"/>
      <c r="C205" s="39"/>
      <c r="D205" s="194" t="s">
        <v>228</v>
      </c>
      <c r="E205" s="39"/>
      <c r="F205" s="195" t="s">
        <v>667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228</v>
      </c>
      <c r="AU205" s="20" t="s">
        <v>81</v>
      </c>
    </row>
    <row r="206" spans="1:65" s="12" customFormat="1" ht="22.9" customHeight="1">
      <c r="B206" s="165"/>
      <c r="C206" s="166"/>
      <c r="D206" s="167" t="s">
        <v>71</v>
      </c>
      <c r="E206" s="179" t="s">
        <v>367</v>
      </c>
      <c r="F206" s="179" t="s">
        <v>368</v>
      </c>
      <c r="G206" s="166"/>
      <c r="H206" s="166"/>
      <c r="I206" s="169"/>
      <c r="J206" s="180">
        <f>BK206</f>
        <v>0</v>
      </c>
      <c r="K206" s="166"/>
      <c r="L206" s="171"/>
      <c r="M206" s="172"/>
      <c r="N206" s="173"/>
      <c r="O206" s="173"/>
      <c r="P206" s="174">
        <f>SUM(P207:P222)</f>
        <v>0</v>
      </c>
      <c r="Q206" s="173"/>
      <c r="R206" s="174">
        <f>SUM(R207:R222)</f>
        <v>1.5142914800000002</v>
      </c>
      <c r="S206" s="173"/>
      <c r="T206" s="175">
        <f>SUM(T207:T222)</f>
        <v>0</v>
      </c>
      <c r="AR206" s="176" t="s">
        <v>81</v>
      </c>
      <c r="AT206" s="177" t="s">
        <v>71</v>
      </c>
      <c r="AU206" s="177" t="s">
        <v>79</v>
      </c>
      <c r="AY206" s="176" t="s">
        <v>218</v>
      </c>
      <c r="BK206" s="178">
        <f>SUM(BK207:BK222)</f>
        <v>0</v>
      </c>
    </row>
    <row r="207" spans="1:65" s="2" customFormat="1" ht="24.2" customHeight="1">
      <c r="A207" s="37"/>
      <c r="B207" s="38"/>
      <c r="C207" s="181" t="s">
        <v>670</v>
      </c>
      <c r="D207" s="181" t="s">
        <v>221</v>
      </c>
      <c r="E207" s="182" t="s">
        <v>370</v>
      </c>
      <c r="F207" s="183" t="s">
        <v>371</v>
      </c>
      <c r="G207" s="184" t="s">
        <v>224</v>
      </c>
      <c r="H207" s="185">
        <v>64.936000000000007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2.9999999999999997E-4</v>
      </c>
      <c r="R207" s="190">
        <f>Q207*H207</f>
        <v>1.94808E-2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1880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373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2" customFormat="1" ht="37.9" customHeight="1">
      <c r="A209" s="37"/>
      <c r="B209" s="38"/>
      <c r="C209" s="181" t="s">
        <v>674</v>
      </c>
      <c r="D209" s="181" t="s">
        <v>221</v>
      </c>
      <c r="E209" s="182" t="s">
        <v>375</v>
      </c>
      <c r="F209" s="183" t="s">
        <v>376</v>
      </c>
      <c r="G209" s="184" t="s">
        <v>224</v>
      </c>
      <c r="H209" s="185">
        <v>64.936000000000007</v>
      </c>
      <c r="I209" s="186"/>
      <c r="J209" s="187">
        <f>ROUND(I209*H209,2)</f>
        <v>0</v>
      </c>
      <c r="K209" s="183" t="s">
        <v>225</v>
      </c>
      <c r="L209" s="42"/>
      <c r="M209" s="188" t="s">
        <v>19</v>
      </c>
      <c r="N209" s="189" t="s">
        <v>43</v>
      </c>
      <c r="O209" s="67"/>
      <c r="P209" s="190">
        <f>O209*H209</f>
        <v>0</v>
      </c>
      <c r="Q209" s="190">
        <v>5.3800000000000002E-3</v>
      </c>
      <c r="R209" s="190">
        <f>Q209*H209</f>
        <v>0.34935568000000006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137</v>
      </c>
      <c r="AT209" s="192" t="s">
        <v>221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1881</v>
      </c>
    </row>
    <row r="210" spans="1:65" s="2" customFormat="1" ht="11.25">
      <c r="A210" s="37"/>
      <c r="B210" s="38"/>
      <c r="C210" s="39"/>
      <c r="D210" s="194" t="s">
        <v>228</v>
      </c>
      <c r="E210" s="39"/>
      <c r="F210" s="195" t="s">
        <v>378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228</v>
      </c>
      <c r="AU210" s="20" t="s">
        <v>81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1882</v>
      </c>
      <c r="G211" s="200"/>
      <c r="H211" s="204">
        <v>25.48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3" customFormat="1" ht="22.5">
      <c r="B212" s="199"/>
      <c r="C212" s="200"/>
      <c r="D212" s="201" t="s">
        <v>230</v>
      </c>
      <c r="E212" s="202" t="s">
        <v>19</v>
      </c>
      <c r="F212" s="203" t="s">
        <v>1883</v>
      </c>
      <c r="G212" s="200"/>
      <c r="H212" s="204">
        <v>45.76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230</v>
      </c>
      <c r="AU212" s="210" t="s">
        <v>81</v>
      </c>
      <c r="AV212" s="13" t="s">
        <v>81</v>
      </c>
      <c r="AW212" s="13" t="s">
        <v>33</v>
      </c>
      <c r="AX212" s="13" t="s">
        <v>72</v>
      </c>
      <c r="AY212" s="210" t="s">
        <v>218</v>
      </c>
    </row>
    <row r="213" spans="1:65" s="13" customFormat="1" ht="11.25">
      <c r="B213" s="199"/>
      <c r="C213" s="200"/>
      <c r="D213" s="201" t="s">
        <v>230</v>
      </c>
      <c r="E213" s="202" t="s">
        <v>19</v>
      </c>
      <c r="F213" s="203" t="s">
        <v>1840</v>
      </c>
      <c r="G213" s="200"/>
      <c r="H213" s="204">
        <v>-6.3040000000000003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230</v>
      </c>
      <c r="AU213" s="210" t="s">
        <v>81</v>
      </c>
      <c r="AV213" s="13" t="s">
        <v>81</v>
      </c>
      <c r="AW213" s="13" t="s">
        <v>33</v>
      </c>
      <c r="AX213" s="13" t="s">
        <v>72</v>
      </c>
      <c r="AY213" s="210" t="s">
        <v>218</v>
      </c>
    </row>
    <row r="214" spans="1:65" s="14" customFormat="1" ht="11.25">
      <c r="B214" s="211"/>
      <c r="C214" s="212"/>
      <c r="D214" s="201" t="s">
        <v>230</v>
      </c>
      <c r="E214" s="213" t="s">
        <v>19</v>
      </c>
      <c r="F214" s="214" t="s">
        <v>246</v>
      </c>
      <c r="G214" s="212"/>
      <c r="H214" s="215">
        <v>64.935999999999993</v>
      </c>
      <c r="I214" s="216"/>
      <c r="J214" s="212"/>
      <c r="K214" s="212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230</v>
      </c>
      <c r="AU214" s="221" t="s">
        <v>81</v>
      </c>
      <c r="AV214" s="14" t="s">
        <v>226</v>
      </c>
      <c r="AW214" s="14" t="s">
        <v>33</v>
      </c>
      <c r="AX214" s="14" t="s">
        <v>79</v>
      </c>
      <c r="AY214" s="221" t="s">
        <v>218</v>
      </c>
    </row>
    <row r="215" spans="1:65" s="2" customFormat="1" ht="24.2" customHeight="1">
      <c r="A215" s="37"/>
      <c r="B215" s="38"/>
      <c r="C215" s="222" t="s">
        <v>677</v>
      </c>
      <c r="D215" s="222" t="s">
        <v>380</v>
      </c>
      <c r="E215" s="223" t="s">
        <v>381</v>
      </c>
      <c r="F215" s="224" t="s">
        <v>382</v>
      </c>
      <c r="G215" s="225" t="s">
        <v>224</v>
      </c>
      <c r="H215" s="226">
        <v>71.430000000000007</v>
      </c>
      <c r="I215" s="227"/>
      <c r="J215" s="228">
        <f>ROUND(I215*H215,2)</f>
        <v>0</v>
      </c>
      <c r="K215" s="224" t="s">
        <v>225</v>
      </c>
      <c r="L215" s="229"/>
      <c r="M215" s="230" t="s">
        <v>19</v>
      </c>
      <c r="N215" s="231" t="s">
        <v>43</v>
      </c>
      <c r="O215" s="67"/>
      <c r="P215" s="190">
        <f>O215*H215</f>
        <v>0</v>
      </c>
      <c r="Q215" s="190">
        <v>1.6E-2</v>
      </c>
      <c r="R215" s="190">
        <f>Q215*H215</f>
        <v>1.1428800000000001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383</v>
      </c>
      <c r="AT215" s="192" t="s">
        <v>380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1884</v>
      </c>
    </row>
    <row r="216" spans="1:65" s="13" customFormat="1" ht="11.25">
      <c r="B216" s="199"/>
      <c r="C216" s="200"/>
      <c r="D216" s="201" t="s">
        <v>230</v>
      </c>
      <c r="E216" s="200"/>
      <c r="F216" s="203" t="s">
        <v>1885</v>
      </c>
      <c r="G216" s="200"/>
      <c r="H216" s="204">
        <v>71.430000000000007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4</v>
      </c>
      <c r="AX216" s="13" t="s">
        <v>79</v>
      </c>
      <c r="AY216" s="210" t="s">
        <v>218</v>
      </c>
    </row>
    <row r="217" spans="1:65" s="2" customFormat="1" ht="33" customHeight="1">
      <c r="A217" s="37"/>
      <c r="B217" s="38"/>
      <c r="C217" s="181" t="s">
        <v>679</v>
      </c>
      <c r="D217" s="181" t="s">
        <v>221</v>
      </c>
      <c r="E217" s="182" t="s">
        <v>387</v>
      </c>
      <c r="F217" s="183" t="s">
        <v>388</v>
      </c>
      <c r="G217" s="184" t="s">
        <v>234</v>
      </c>
      <c r="H217" s="185">
        <v>5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2.0000000000000001E-4</v>
      </c>
      <c r="R217" s="190">
        <f>Q217*H217</f>
        <v>1E-3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1886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390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2" customFormat="1" ht="16.5" customHeight="1">
      <c r="A219" s="37"/>
      <c r="B219" s="38"/>
      <c r="C219" s="222" t="s">
        <v>681</v>
      </c>
      <c r="D219" s="222" t="s">
        <v>380</v>
      </c>
      <c r="E219" s="223" t="s">
        <v>391</v>
      </c>
      <c r="F219" s="224" t="s">
        <v>392</v>
      </c>
      <c r="G219" s="225" t="s">
        <v>234</v>
      </c>
      <c r="H219" s="226">
        <v>5.25</v>
      </c>
      <c r="I219" s="227"/>
      <c r="J219" s="228">
        <f>ROUND(I219*H219,2)</f>
        <v>0</v>
      </c>
      <c r="K219" s="224" t="s">
        <v>225</v>
      </c>
      <c r="L219" s="229"/>
      <c r="M219" s="230" t="s">
        <v>19</v>
      </c>
      <c r="N219" s="231" t="s">
        <v>43</v>
      </c>
      <c r="O219" s="67"/>
      <c r="P219" s="190">
        <f>O219*H219</f>
        <v>0</v>
      </c>
      <c r="Q219" s="190">
        <v>2.9999999999999997E-4</v>
      </c>
      <c r="R219" s="190">
        <f>Q219*H219</f>
        <v>1.5749999999999998E-3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383</v>
      </c>
      <c r="AT219" s="192" t="s">
        <v>380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1887</v>
      </c>
    </row>
    <row r="220" spans="1:65" s="13" customFormat="1" ht="11.25">
      <c r="B220" s="199"/>
      <c r="C220" s="200"/>
      <c r="D220" s="201" t="s">
        <v>230</v>
      </c>
      <c r="E220" s="200"/>
      <c r="F220" s="203" t="s">
        <v>832</v>
      </c>
      <c r="G220" s="200"/>
      <c r="H220" s="204">
        <v>5.25</v>
      </c>
      <c r="I220" s="205"/>
      <c r="J220" s="200"/>
      <c r="K220" s="200"/>
      <c r="L220" s="206"/>
      <c r="M220" s="207"/>
      <c r="N220" s="208"/>
      <c r="O220" s="208"/>
      <c r="P220" s="208"/>
      <c r="Q220" s="208"/>
      <c r="R220" s="208"/>
      <c r="S220" s="208"/>
      <c r="T220" s="209"/>
      <c r="AT220" s="210" t="s">
        <v>230</v>
      </c>
      <c r="AU220" s="210" t="s">
        <v>81</v>
      </c>
      <c r="AV220" s="13" t="s">
        <v>81</v>
      </c>
      <c r="AW220" s="13" t="s">
        <v>4</v>
      </c>
      <c r="AX220" s="13" t="s">
        <v>79</v>
      </c>
      <c r="AY220" s="210" t="s">
        <v>218</v>
      </c>
    </row>
    <row r="221" spans="1:65" s="2" customFormat="1" ht="55.5" customHeight="1">
      <c r="A221" s="37"/>
      <c r="B221" s="38"/>
      <c r="C221" s="181" t="s">
        <v>685</v>
      </c>
      <c r="D221" s="181" t="s">
        <v>221</v>
      </c>
      <c r="E221" s="182" t="s">
        <v>396</v>
      </c>
      <c r="F221" s="183" t="s">
        <v>397</v>
      </c>
      <c r="G221" s="184" t="s">
        <v>282</v>
      </c>
      <c r="H221" s="185">
        <v>1.514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1888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399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12" customFormat="1" ht="22.9" customHeight="1">
      <c r="B223" s="165"/>
      <c r="C223" s="166"/>
      <c r="D223" s="167" t="s">
        <v>71</v>
      </c>
      <c r="E223" s="179" t="s">
        <v>683</v>
      </c>
      <c r="F223" s="179" t="s">
        <v>684</v>
      </c>
      <c r="G223" s="166"/>
      <c r="H223" s="166"/>
      <c r="I223" s="169"/>
      <c r="J223" s="180">
        <f>BK223</f>
        <v>0</v>
      </c>
      <c r="K223" s="166"/>
      <c r="L223" s="171"/>
      <c r="M223" s="172"/>
      <c r="N223" s="173"/>
      <c r="O223" s="173"/>
      <c r="P223" s="174">
        <f>SUM(P224:P232)</f>
        <v>0</v>
      </c>
      <c r="Q223" s="173"/>
      <c r="R223" s="174">
        <f>SUM(R224:R232)</f>
        <v>2.1808000000000001E-3</v>
      </c>
      <c r="S223" s="173"/>
      <c r="T223" s="175">
        <f>SUM(T224:T232)</f>
        <v>0</v>
      </c>
      <c r="AR223" s="176" t="s">
        <v>81</v>
      </c>
      <c r="AT223" s="177" t="s">
        <v>71</v>
      </c>
      <c r="AU223" s="177" t="s">
        <v>79</v>
      </c>
      <c r="AY223" s="176" t="s">
        <v>218</v>
      </c>
      <c r="BK223" s="178">
        <f>SUM(BK224:BK232)</f>
        <v>0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686</v>
      </c>
      <c r="F224" s="183" t="s">
        <v>687</v>
      </c>
      <c r="G224" s="184" t="s">
        <v>224</v>
      </c>
      <c r="H224" s="185">
        <v>4.6399999999999997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6.0000000000000002E-5</v>
      </c>
      <c r="R224" s="190">
        <f>Q224*H224</f>
        <v>2.7839999999999999E-4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1889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689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2" customFormat="1" ht="24.2" customHeight="1">
      <c r="A226" s="37"/>
      <c r="B226" s="38"/>
      <c r="C226" s="181" t="s">
        <v>696</v>
      </c>
      <c r="D226" s="181" t="s">
        <v>221</v>
      </c>
      <c r="E226" s="182" t="s">
        <v>691</v>
      </c>
      <c r="F226" s="183" t="s">
        <v>692</v>
      </c>
      <c r="G226" s="184" t="s">
        <v>224</v>
      </c>
      <c r="H226" s="185">
        <v>4.6399999999999997</v>
      </c>
      <c r="I226" s="186"/>
      <c r="J226" s="187">
        <f>ROUND(I226*H226,2)</f>
        <v>0</v>
      </c>
      <c r="K226" s="183" t="s">
        <v>225</v>
      </c>
      <c r="L226" s="42"/>
      <c r="M226" s="188" t="s">
        <v>19</v>
      </c>
      <c r="N226" s="189" t="s">
        <v>43</v>
      </c>
      <c r="O226" s="67"/>
      <c r="P226" s="190">
        <f>O226*H226</f>
        <v>0</v>
      </c>
      <c r="Q226" s="190">
        <v>1.7000000000000001E-4</v>
      </c>
      <c r="R226" s="190">
        <f>Q226*H226</f>
        <v>7.8879999999999998E-4</v>
      </c>
      <c r="S226" s="190">
        <v>0</v>
      </c>
      <c r="T226" s="191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137</v>
      </c>
      <c r="AT226" s="192" t="s">
        <v>221</v>
      </c>
      <c r="AU226" s="192" t="s">
        <v>81</v>
      </c>
      <c r="AY226" s="20" t="s">
        <v>218</v>
      </c>
      <c r="BE226" s="193">
        <f>IF(N226="základní",J226,0)</f>
        <v>0</v>
      </c>
      <c r="BF226" s="193">
        <f>IF(N226="snížená",J226,0)</f>
        <v>0</v>
      </c>
      <c r="BG226" s="193">
        <f>IF(N226="zákl. přenesená",J226,0)</f>
        <v>0</v>
      </c>
      <c r="BH226" s="193">
        <f>IF(N226="sníž. přenesená",J226,0)</f>
        <v>0</v>
      </c>
      <c r="BI226" s="193">
        <f>IF(N226="nulová",J226,0)</f>
        <v>0</v>
      </c>
      <c r="BJ226" s="20" t="s">
        <v>79</v>
      </c>
      <c r="BK226" s="193">
        <f>ROUND(I226*H226,2)</f>
        <v>0</v>
      </c>
      <c r="BL226" s="20" t="s">
        <v>137</v>
      </c>
      <c r="BM226" s="192" t="s">
        <v>1890</v>
      </c>
    </row>
    <row r="227" spans="1:65" s="2" customFormat="1" ht="11.25">
      <c r="A227" s="37"/>
      <c r="B227" s="38"/>
      <c r="C227" s="39"/>
      <c r="D227" s="194" t="s">
        <v>228</v>
      </c>
      <c r="E227" s="39"/>
      <c r="F227" s="195" t="s">
        <v>694</v>
      </c>
      <c r="G227" s="39"/>
      <c r="H227" s="39"/>
      <c r="I227" s="196"/>
      <c r="J227" s="39"/>
      <c r="K227" s="39"/>
      <c r="L227" s="42"/>
      <c r="M227" s="197"/>
      <c r="N227" s="198"/>
      <c r="O227" s="67"/>
      <c r="P227" s="67"/>
      <c r="Q227" s="67"/>
      <c r="R227" s="67"/>
      <c r="S227" s="67"/>
      <c r="T227" s="68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20" t="s">
        <v>228</v>
      </c>
      <c r="AU227" s="20" t="s">
        <v>81</v>
      </c>
    </row>
    <row r="228" spans="1:65" s="13" customFormat="1" ht="11.25">
      <c r="B228" s="199"/>
      <c r="C228" s="200"/>
      <c r="D228" s="201" t="s">
        <v>230</v>
      </c>
      <c r="E228" s="202" t="s">
        <v>19</v>
      </c>
      <c r="F228" s="203" t="s">
        <v>1891</v>
      </c>
      <c r="G228" s="200"/>
      <c r="H228" s="204">
        <v>4.6399999999999997</v>
      </c>
      <c r="I228" s="205"/>
      <c r="J228" s="200"/>
      <c r="K228" s="200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230</v>
      </c>
      <c r="AU228" s="210" t="s">
        <v>81</v>
      </c>
      <c r="AV228" s="13" t="s">
        <v>81</v>
      </c>
      <c r="AW228" s="13" t="s">
        <v>33</v>
      </c>
      <c r="AX228" s="13" t="s">
        <v>79</v>
      </c>
      <c r="AY228" s="210" t="s">
        <v>218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697</v>
      </c>
      <c r="F229" s="183" t="s">
        <v>698</v>
      </c>
      <c r="G229" s="184" t="s">
        <v>224</v>
      </c>
      <c r="H229" s="185">
        <v>4.6399999999999997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5.5679999999999998E-4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1892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700</v>
      </c>
      <c r="G230" s="39"/>
      <c r="H230" s="39"/>
      <c r="I230" s="196"/>
      <c r="J230" s="39"/>
      <c r="K230" s="39"/>
      <c r="L230" s="42"/>
      <c r="M230" s="197"/>
      <c r="N230" s="198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24.2" customHeight="1">
      <c r="A231" s="37"/>
      <c r="B231" s="38"/>
      <c r="C231" s="181" t="s">
        <v>804</v>
      </c>
      <c r="D231" s="181" t="s">
        <v>221</v>
      </c>
      <c r="E231" s="182" t="s">
        <v>702</v>
      </c>
      <c r="F231" s="183" t="s">
        <v>703</v>
      </c>
      <c r="G231" s="184" t="s">
        <v>224</v>
      </c>
      <c r="H231" s="185">
        <v>4.6399999999999997</v>
      </c>
      <c r="I231" s="186"/>
      <c r="J231" s="187">
        <f>ROUND(I231*H231,2)</f>
        <v>0</v>
      </c>
      <c r="K231" s="183" t="s">
        <v>225</v>
      </c>
      <c r="L231" s="42"/>
      <c r="M231" s="188" t="s">
        <v>19</v>
      </c>
      <c r="N231" s="189" t="s">
        <v>43</v>
      </c>
      <c r="O231" s="67"/>
      <c r="P231" s="190">
        <f>O231*H231</f>
        <v>0</v>
      </c>
      <c r="Q231" s="190">
        <v>1.2E-4</v>
      </c>
      <c r="R231" s="190">
        <f>Q231*H231</f>
        <v>5.5679999999999998E-4</v>
      </c>
      <c r="S231" s="190">
        <v>0</v>
      </c>
      <c r="T231" s="19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2" t="s">
        <v>137</v>
      </c>
      <c r="AT231" s="192" t="s">
        <v>221</v>
      </c>
      <c r="AU231" s="192" t="s">
        <v>81</v>
      </c>
      <c r="AY231" s="20" t="s">
        <v>218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20" t="s">
        <v>79</v>
      </c>
      <c r="BK231" s="193">
        <f>ROUND(I231*H231,2)</f>
        <v>0</v>
      </c>
      <c r="BL231" s="20" t="s">
        <v>137</v>
      </c>
      <c r="BM231" s="192" t="s">
        <v>1893</v>
      </c>
    </row>
    <row r="232" spans="1:65" s="2" customFormat="1" ht="11.25">
      <c r="A232" s="37"/>
      <c r="B232" s="38"/>
      <c r="C232" s="39"/>
      <c r="D232" s="194" t="s">
        <v>228</v>
      </c>
      <c r="E232" s="39"/>
      <c r="F232" s="195" t="s">
        <v>705</v>
      </c>
      <c r="G232" s="39"/>
      <c r="H232" s="39"/>
      <c r="I232" s="196"/>
      <c r="J232" s="39"/>
      <c r="K232" s="39"/>
      <c r="L232" s="42"/>
      <c r="M232" s="246"/>
      <c r="N232" s="247"/>
      <c r="O232" s="248"/>
      <c r="P232" s="248"/>
      <c r="Q232" s="248"/>
      <c r="R232" s="248"/>
      <c r="S232" s="248"/>
      <c r="T232" s="249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20" t="s">
        <v>228</v>
      </c>
      <c r="AU232" s="20" t="s">
        <v>81</v>
      </c>
    </row>
    <row r="233" spans="1:65" s="2" customFormat="1" ht="6.95" customHeight="1">
      <c r="A233" s="37"/>
      <c r="B233" s="50"/>
      <c r="C233" s="51"/>
      <c r="D233" s="51"/>
      <c r="E233" s="51"/>
      <c r="F233" s="51"/>
      <c r="G233" s="51"/>
      <c r="H233" s="51"/>
      <c r="I233" s="51"/>
      <c r="J233" s="51"/>
      <c r="K233" s="51"/>
      <c r="L233" s="42"/>
      <c r="M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</row>
  </sheetData>
  <sheetProtection algorithmName="SHA-512" hashValue="Lf4qqCbcKjuMPl9amT7pbHeUiuSbRvDouOVx6z1e1AeTERx6yvQ+BMZqTNb1s7wbDqUWYstlFKpd6KRNMvBowQ==" saltValue="B5E9sNBLMX8GEJVvo+NqiFZ5JjMwreJmHb8WLCVfjvAy8o8Q+aVzYOZe13lgjHuYE+tyS/ye4KtSXCzrLHURhA==" spinCount="100000" sheet="1" objects="1" scenarios="1" formatColumns="0" formatRows="0" autoFilter="0"/>
  <autoFilter ref="C99:K232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5" r:id="rId19"/>
    <hyperlink ref="F178" r:id="rId20"/>
    <hyperlink ref="F182" r:id="rId21"/>
    <hyperlink ref="F185" r:id="rId22"/>
    <hyperlink ref="F188" r:id="rId23"/>
    <hyperlink ref="F190" r:id="rId24"/>
    <hyperlink ref="F192" r:id="rId25"/>
    <hyperlink ref="F194" r:id="rId26"/>
    <hyperlink ref="F196" r:id="rId27"/>
    <hyperlink ref="F198" r:id="rId28"/>
    <hyperlink ref="F203" r:id="rId29"/>
    <hyperlink ref="F205" r:id="rId30"/>
    <hyperlink ref="F208" r:id="rId31"/>
    <hyperlink ref="F210" r:id="rId32"/>
    <hyperlink ref="F218" r:id="rId33"/>
    <hyperlink ref="F222" r:id="rId34"/>
    <hyperlink ref="F225" r:id="rId35"/>
    <hyperlink ref="F227" r:id="rId36"/>
    <hyperlink ref="F230" r:id="rId37"/>
    <hyperlink ref="F232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151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1894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ROUND((SUM(BE100:BE230)),  2)</f>
        <v>0</v>
      </c>
      <c r="G35" s="37"/>
      <c r="H35" s="37"/>
      <c r="I35" s="127">
        <v>0.21</v>
      </c>
      <c r="J35" s="126">
        <f>ROUND(((SUM(BE100:BE230))*I35),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ROUND((SUM(BF100:BF230)),  2)</f>
        <v>0</v>
      </c>
      <c r="G36" s="37"/>
      <c r="H36" s="37"/>
      <c r="I36" s="127">
        <v>0.12</v>
      </c>
      <c r="J36" s="126">
        <f>ROUND(((SUM(BF100:BF230))*I36),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20 - 1.NP 107,105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J181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J184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J204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20 - 1.NP 107,105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5.1230673600000003</v>
      </c>
      <c r="S100" s="75"/>
      <c r="T100" s="163">
        <f>T101+T151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2.5599595000000002</v>
      </c>
      <c r="S101" s="173"/>
      <c r="T101" s="175">
        <f>T102+T109+T117+T138+T148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1895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1896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1897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1898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1899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1900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1901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1902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20.004000000000001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0.920184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1903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530</v>
      </c>
      <c r="G128" s="200"/>
      <c r="H128" s="204">
        <v>10.92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531</v>
      </c>
      <c r="G129" s="200"/>
      <c r="H129" s="204">
        <v>9.0839999999999996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20.004000000000001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59.588000000000001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4.051984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1904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533</v>
      </c>
      <c r="G133" s="200"/>
      <c r="H133" s="204">
        <v>36.4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534</v>
      </c>
      <c r="G134" s="200"/>
      <c r="H134" s="204">
        <v>30.28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535</v>
      </c>
      <c r="G135" s="200"/>
      <c r="H135" s="204">
        <v>-7.0919999999999996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59.588000000000001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1905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1906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6.8319999999999999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1907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129.80799999999999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1908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543</v>
      </c>
      <c r="G145" s="200"/>
      <c r="H145" s="204">
        <v>129.80799999999999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6.8319999999999999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1909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2.56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1910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P152+P160+P164+P175+P181+P184+P204+P221</f>
        <v>0</v>
      </c>
      <c r="Q151" s="173"/>
      <c r="R151" s="174">
        <f>R152+R160+R164+R175+R181+R184+R204+R221</f>
        <v>2.5631078600000001</v>
      </c>
      <c r="S151" s="173"/>
      <c r="T151" s="175">
        <f>T152+T160+T164+T175+T181+T184+T204+T221</f>
        <v>1.0068135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BK152+BK160+BK164+BK175+BK181+BK184+BK204+BK221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1911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1912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1913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1914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1915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1916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1917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1918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1919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1920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0.1726615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6.0699999999999997E-2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1921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5.0000000000000001E-4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1922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11.55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1.4437500000000001E-2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1923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12.128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9.7023999999999999E-2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1924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597</v>
      </c>
      <c r="G172" s="200"/>
      <c r="H172" s="204">
        <v>12.128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0.17299999999999999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1925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SUM(P176:P180)</f>
        <v>0</v>
      </c>
      <c r="Q175" s="173"/>
      <c r="R175" s="174">
        <f>SUM(R176:R180)</f>
        <v>8.2799999999999999E-2</v>
      </c>
      <c r="S175" s="173"/>
      <c r="T175" s="175">
        <f>SUM(T176:T180)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SUM(BK176:BK180)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1926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6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8.2799999999999999E-2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1927</v>
      </c>
    </row>
    <row r="179" spans="1:65" s="2" customFormat="1" ht="55.5" customHeight="1">
      <c r="A179" s="37"/>
      <c r="B179" s="38"/>
      <c r="C179" s="181" t="s">
        <v>402</v>
      </c>
      <c r="D179" s="181" t="s">
        <v>221</v>
      </c>
      <c r="E179" s="182" t="s">
        <v>611</v>
      </c>
      <c r="F179" s="183" t="s">
        <v>612</v>
      </c>
      <c r="G179" s="184" t="s">
        <v>282</v>
      </c>
      <c r="H179" s="185">
        <v>8.3000000000000004E-2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1928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614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615</v>
      </c>
      <c r="F181" s="179" t="s">
        <v>616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SUM(P182:P183)</f>
        <v>0</v>
      </c>
      <c r="Q181" s="173"/>
      <c r="R181" s="174">
        <f>SUM(R182:R183)</f>
        <v>0</v>
      </c>
      <c r="S181" s="173"/>
      <c r="T181" s="175">
        <f>SUM(T182:T183)</f>
        <v>4.6200000000000005E-2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SUM(BK182:BK183)</f>
        <v>0</v>
      </c>
    </row>
    <row r="182" spans="1:65" s="2" customFormat="1" ht="16.5" customHeight="1">
      <c r="A182" s="37"/>
      <c r="B182" s="38"/>
      <c r="C182" s="181" t="s">
        <v>407</v>
      </c>
      <c r="D182" s="181" t="s">
        <v>221</v>
      </c>
      <c r="E182" s="182" t="s">
        <v>617</v>
      </c>
      <c r="F182" s="183" t="s">
        <v>618</v>
      </c>
      <c r="G182" s="184" t="s">
        <v>224</v>
      </c>
      <c r="H182" s="185">
        <v>11.55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4.0000000000000001E-3</v>
      </c>
      <c r="T182" s="191">
        <f>S182*H182</f>
        <v>4.6200000000000005E-2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1929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620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621</v>
      </c>
      <c r="F184" s="179" t="s">
        <v>622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SUM(P185:P203)</f>
        <v>0</v>
      </c>
      <c r="Q184" s="173"/>
      <c r="R184" s="174">
        <f>SUM(R185:R203)</f>
        <v>0.44906399999999996</v>
      </c>
      <c r="S184" s="173"/>
      <c r="T184" s="175">
        <f>SUM(T185:T203)</f>
        <v>0.96061350000000001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SUM(BK185:BK203)</f>
        <v>0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623</v>
      </c>
      <c r="F185" s="183" t="s">
        <v>624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1930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626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628</v>
      </c>
      <c r="F187" s="183" t="s">
        <v>629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2.9999999999999997E-4</v>
      </c>
      <c r="R187" s="190">
        <f>Q187*H187</f>
        <v>3.4649999999999998E-3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1931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3" customHeight="1">
      <c r="A189" s="37"/>
      <c r="B189" s="38"/>
      <c r="C189" s="181" t="s">
        <v>632</v>
      </c>
      <c r="D189" s="181" t="s">
        <v>221</v>
      </c>
      <c r="E189" s="182" t="s">
        <v>633</v>
      </c>
      <c r="F189" s="183" t="s">
        <v>634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1932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7.9" customHeight="1">
      <c r="A191" s="37"/>
      <c r="B191" s="38"/>
      <c r="C191" s="181" t="s">
        <v>637</v>
      </c>
      <c r="D191" s="181" t="s">
        <v>221</v>
      </c>
      <c r="E191" s="182" t="s">
        <v>638</v>
      </c>
      <c r="F191" s="183" t="s">
        <v>639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7.4999999999999997E-3</v>
      </c>
      <c r="R191" s="190">
        <f>Q191*H191</f>
        <v>8.6625000000000008E-2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1933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643</v>
      </c>
      <c r="F193" s="183" t="s">
        <v>644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8.3169999999999994E-2</v>
      </c>
      <c r="T193" s="191">
        <f>S193*H193</f>
        <v>0.96061350000000001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1934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44.25" customHeight="1">
      <c r="A195" s="37"/>
      <c r="B195" s="38"/>
      <c r="C195" s="181" t="s">
        <v>647</v>
      </c>
      <c r="D195" s="181" t="s">
        <v>221</v>
      </c>
      <c r="E195" s="182" t="s">
        <v>648</v>
      </c>
      <c r="F195" s="183" t="s">
        <v>649</v>
      </c>
      <c r="G195" s="184" t="s">
        <v>224</v>
      </c>
      <c r="H195" s="185">
        <v>11.55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5.3800000000000002E-3</v>
      </c>
      <c r="R195" s="190">
        <f>Q195*H195</f>
        <v>6.2139000000000007E-2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1935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651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3" customFormat="1" ht="11.25">
      <c r="B197" s="199"/>
      <c r="C197" s="200"/>
      <c r="D197" s="201" t="s">
        <v>230</v>
      </c>
      <c r="E197" s="202" t="s">
        <v>19</v>
      </c>
      <c r="F197" s="203" t="s">
        <v>652</v>
      </c>
      <c r="G197" s="200"/>
      <c r="H197" s="204">
        <v>11.55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222" t="s">
        <v>653</v>
      </c>
      <c r="D198" s="222" t="s">
        <v>380</v>
      </c>
      <c r="E198" s="223" t="s">
        <v>654</v>
      </c>
      <c r="F198" s="224" t="s">
        <v>655</v>
      </c>
      <c r="G198" s="225" t="s">
        <v>224</v>
      </c>
      <c r="H198" s="226">
        <v>12.705</v>
      </c>
      <c r="I198" s="227"/>
      <c r="J198" s="228">
        <f>ROUND(I198*H198,2)</f>
        <v>0</v>
      </c>
      <c r="K198" s="224" t="s">
        <v>225</v>
      </c>
      <c r="L198" s="229"/>
      <c r="M198" s="230" t="s">
        <v>19</v>
      </c>
      <c r="N198" s="231" t="s">
        <v>43</v>
      </c>
      <c r="O198" s="67"/>
      <c r="P198" s="190">
        <f>O198*H198</f>
        <v>0</v>
      </c>
      <c r="Q198" s="190">
        <v>2.1999999999999999E-2</v>
      </c>
      <c r="R198" s="190">
        <f>Q198*H198</f>
        <v>0.27950999999999998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383</v>
      </c>
      <c r="AT198" s="192" t="s">
        <v>380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1936</v>
      </c>
    </row>
    <row r="199" spans="1:65" s="13" customFormat="1" ht="11.25">
      <c r="B199" s="199"/>
      <c r="C199" s="200"/>
      <c r="D199" s="201" t="s">
        <v>230</v>
      </c>
      <c r="E199" s="200"/>
      <c r="F199" s="203" t="s">
        <v>657</v>
      </c>
      <c r="G199" s="200"/>
      <c r="H199" s="204">
        <v>12.705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4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181" t="s">
        <v>658</v>
      </c>
      <c r="D200" s="181" t="s">
        <v>221</v>
      </c>
      <c r="E200" s="182" t="s">
        <v>659</v>
      </c>
      <c r="F200" s="183" t="s">
        <v>660</v>
      </c>
      <c r="G200" s="184" t="s">
        <v>224</v>
      </c>
      <c r="H200" s="185">
        <v>11.55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1.5E-3</v>
      </c>
      <c r="R200" s="190">
        <f>Q200*H200</f>
        <v>1.7325E-2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1937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662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2" customFormat="1" ht="55.5" customHeight="1">
      <c r="A202" s="37"/>
      <c r="B202" s="38"/>
      <c r="C202" s="181" t="s">
        <v>663</v>
      </c>
      <c r="D202" s="181" t="s">
        <v>221</v>
      </c>
      <c r="E202" s="182" t="s">
        <v>664</v>
      </c>
      <c r="F202" s="183" t="s">
        <v>665</v>
      </c>
      <c r="G202" s="184" t="s">
        <v>282</v>
      </c>
      <c r="H202" s="185">
        <v>0.44900000000000001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1938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667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12" customFormat="1" ht="22.9" customHeight="1">
      <c r="B204" s="165"/>
      <c r="C204" s="166"/>
      <c r="D204" s="167" t="s">
        <v>71</v>
      </c>
      <c r="E204" s="179" t="s">
        <v>367</v>
      </c>
      <c r="F204" s="179" t="s">
        <v>368</v>
      </c>
      <c r="G204" s="166"/>
      <c r="H204" s="166"/>
      <c r="I204" s="169"/>
      <c r="J204" s="180">
        <f>BK204</f>
        <v>0</v>
      </c>
      <c r="K204" s="166"/>
      <c r="L204" s="171"/>
      <c r="M204" s="172"/>
      <c r="N204" s="173"/>
      <c r="O204" s="173"/>
      <c r="P204" s="174">
        <f>SUM(P205:P220)</f>
        <v>0</v>
      </c>
      <c r="Q204" s="173"/>
      <c r="R204" s="174">
        <f>SUM(R205:R220)</f>
        <v>1.85598796</v>
      </c>
      <c r="S204" s="173"/>
      <c r="T204" s="175">
        <f>SUM(T205:T220)</f>
        <v>0</v>
      </c>
      <c r="AR204" s="176" t="s">
        <v>81</v>
      </c>
      <c r="AT204" s="177" t="s">
        <v>71</v>
      </c>
      <c r="AU204" s="177" t="s">
        <v>79</v>
      </c>
      <c r="AY204" s="176" t="s">
        <v>218</v>
      </c>
      <c r="BK204" s="178">
        <f>SUM(BK205:BK220)</f>
        <v>0</v>
      </c>
    </row>
    <row r="205" spans="1:65" s="2" customFormat="1" ht="24.2" customHeight="1">
      <c r="A205" s="37"/>
      <c r="B205" s="38"/>
      <c r="C205" s="181" t="s">
        <v>668</v>
      </c>
      <c r="D205" s="181" t="s">
        <v>221</v>
      </c>
      <c r="E205" s="182" t="s">
        <v>370</v>
      </c>
      <c r="F205" s="183" t="s">
        <v>371</v>
      </c>
      <c r="G205" s="184" t="s">
        <v>224</v>
      </c>
      <c r="H205" s="185">
        <v>79.59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2.9999999999999997E-4</v>
      </c>
      <c r="R205" s="190">
        <f>Q205*H205</f>
        <v>2.3876999999999999E-2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1939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373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37.9" customHeight="1">
      <c r="A207" s="37"/>
      <c r="B207" s="38"/>
      <c r="C207" s="181" t="s">
        <v>670</v>
      </c>
      <c r="D207" s="181" t="s">
        <v>221</v>
      </c>
      <c r="E207" s="182" t="s">
        <v>375</v>
      </c>
      <c r="F207" s="183" t="s">
        <v>376</v>
      </c>
      <c r="G207" s="184" t="s">
        <v>224</v>
      </c>
      <c r="H207" s="185">
        <v>79.591999999999999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5.3800000000000002E-3</v>
      </c>
      <c r="R207" s="190">
        <f>Q207*H207</f>
        <v>0.42820496000000002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1940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378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672</v>
      </c>
      <c r="G209" s="200"/>
      <c r="H209" s="204">
        <v>47.32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673</v>
      </c>
      <c r="G210" s="200"/>
      <c r="H210" s="204">
        <v>39.363999999999997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535</v>
      </c>
      <c r="G211" s="200"/>
      <c r="H211" s="204">
        <v>-7.0919999999999996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4" customFormat="1" ht="11.25">
      <c r="B212" s="211"/>
      <c r="C212" s="212"/>
      <c r="D212" s="201" t="s">
        <v>230</v>
      </c>
      <c r="E212" s="213" t="s">
        <v>19</v>
      </c>
      <c r="F212" s="214" t="s">
        <v>246</v>
      </c>
      <c r="G212" s="212"/>
      <c r="H212" s="215">
        <v>79.591999999999999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230</v>
      </c>
      <c r="AU212" s="221" t="s">
        <v>81</v>
      </c>
      <c r="AV212" s="14" t="s">
        <v>226</v>
      </c>
      <c r="AW212" s="14" t="s">
        <v>33</v>
      </c>
      <c r="AX212" s="14" t="s">
        <v>79</v>
      </c>
      <c r="AY212" s="221" t="s">
        <v>218</v>
      </c>
    </row>
    <row r="213" spans="1:65" s="2" customFormat="1" ht="24.2" customHeight="1">
      <c r="A213" s="37"/>
      <c r="B213" s="38"/>
      <c r="C213" s="222" t="s">
        <v>674</v>
      </c>
      <c r="D213" s="222" t="s">
        <v>380</v>
      </c>
      <c r="E213" s="223" t="s">
        <v>381</v>
      </c>
      <c r="F213" s="224" t="s">
        <v>382</v>
      </c>
      <c r="G213" s="225" t="s">
        <v>224</v>
      </c>
      <c r="H213" s="226">
        <v>87.551000000000002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1.6E-2</v>
      </c>
      <c r="R213" s="190">
        <f>Q213*H213</f>
        <v>1.4008160000000001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1941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676</v>
      </c>
      <c r="G214" s="200"/>
      <c r="H214" s="204">
        <v>87.551000000000002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387</v>
      </c>
      <c r="F215" s="183" t="s">
        <v>388</v>
      </c>
      <c r="G215" s="184" t="s">
        <v>234</v>
      </c>
      <c r="H215" s="185">
        <v>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2.0000000000000001E-4</v>
      </c>
      <c r="R215" s="190">
        <f>Q215*H215</f>
        <v>1.2000000000000001E-3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1942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390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16.5" customHeight="1">
      <c r="A217" s="37"/>
      <c r="B217" s="38"/>
      <c r="C217" s="222" t="s">
        <v>679</v>
      </c>
      <c r="D217" s="222" t="s">
        <v>380</v>
      </c>
      <c r="E217" s="223" t="s">
        <v>391</v>
      </c>
      <c r="F217" s="224" t="s">
        <v>392</v>
      </c>
      <c r="G217" s="225" t="s">
        <v>234</v>
      </c>
      <c r="H217" s="226">
        <v>6.3</v>
      </c>
      <c r="I217" s="227"/>
      <c r="J217" s="228">
        <f>ROUND(I217*H217,2)</f>
        <v>0</v>
      </c>
      <c r="K217" s="224" t="s">
        <v>225</v>
      </c>
      <c r="L217" s="229"/>
      <c r="M217" s="230" t="s">
        <v>19</v>
      </c>
      <c r="N217" s="231" t="s">
        <v>43</v>
      </c>
      <c r="O217" s="67"/>
      <c r="P217" s="190">
        <f>O217*H217</f>
        <v>0</v>
      </c>
      <c r="Q217" s="190">
        <v>2.9999999999999997E-4</v>
      </c>
      <c r="R217" s="190">
        <f>Q217*H217</f>
        <v>1.8899999999999998E-3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383</v>
      </c>
      <c r="AT217" s="192" t="s">
        <v>380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1943</v>
      </c>
    </row>
    <row r="218" spans="1:65" s="13" customFormat="1" ht="11.25">
      <c r="B218" s="199"/>
      <c r="C218" s="200"/>
      <c r="D218" s="201" t="s">
        <v>230</v>
      </c>
      <c r="E218" s="200"/>
      <c r="F218" s="203" t="s">
        <v>465</v>
      </c>
      <c r="G218" s="200"/>
      <c r="H218" s="204">
        <v>6.3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4</v>
      </c>
      <c r="AX218" s="13" t="s">
        <v>79</v>
      </c>
      <c r="AY218" s="210" t="s">
        <v>218</v>
      </c>
    </row>
    <row r="219" spans="1:65" s="2" customFormat="1" ht="55.5" customHeight="1">
      <c r="A219" s="37"/>
      <c r="B219" s="38"/>
      <c r="C219" s="181" t="s">
        <v>681</v>
      </c>
      <c r="D219" s="181" t="s">
        <v>221</v>
      </c>
      <c r="E219" s="182" t="s">
        <v>396</v>
      </c>
      <c r="F219" s="183" t="s">
        <v>397</v>
      </c>
      <c r="G219" s="184" t="s">
        <v>282</v>
      </c>
      <c r="H219" s="185">
        <v>1.8560000000000001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1944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399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12" customFormat="1" ht="22.9" customHeight="1">
      <c r="B221" s="165"/>
      <c r="C221" s="166"/>
      <c r="D221" s="167" t="s">
        <v>71</v>
      </c>
      <c r="E221" s="179" t="s">
        <v>683</v>
      </c>
      <c r="F221" s="179" t="s">
        <v>684</v>
      </c>
      <c r="G221" s="166"/>
      <c r="H221" s="166"/>
      <c r="I221" s="169"/>
      <c r="J221" s="180">
        <f>BK221</f>
        <v>0</v>
      </c>
      <c r="K221" s="166"/>
      <c r="L221" s="171"/>
      <c r="M221" s="172"/>
      <c r="N221" s="173"/>
      <c r="O221" s="173"/>
      <c r="P221" s="174">
        <f>SUM(P222:P230)</f>
        <v>0</v>
      </c>
      <c r="Q221" s="173"/>
      <c r="R221" s="174">
        <f>SUM(R222:R230)</f>
        <v>2.5944000000000002E-3</v>
      </c>
      <c r="S221" s="173"/>
      <c r="T221" s="175">
        <f>SUM(T222:T230)</f>
        <v>0</v>
      </c>
      <c r="AR221" s="176" t="s">
        <v>81</v>
      </c>
      <c r="AT221" s="177" t="s">
        <v>71</v>
      </c>
      <c r="AU221" s="177" t="s">
        <v>79</v>
      </c>
      <c r="AY221" s="176" t="s">
        <v>218</v>
      </c>
      <c r="BK221" s="178">
        <f>SUM(BK222:BK230)</f>
        <v>0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686</v>
      </c>
      <c r="F222" s="183" t="s">
        <v>687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6.0000000000000002E-5</v>
      </c>
      <c r="R222" s="190">
        <f>Q222*H222</f>
        <v>3.3119999999999997E-4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1945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689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691</v>
      </c>
      <c r="F224" s="183" t="s">
        <v>692</v>
      </c>
      <c r="G224" s="184" t="s">
        <v>224</v>
      </c>
      <c r="H224" s="185">
        <v>5.52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1.7000000000000001E-4</v>
      </c>
      <c r="R224" s="190">
        <f>Q224*H224</f>
        <v>9.3840000000000004E-4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1946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694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3" customFormat="1" ht="11.25">
      <c r="B226" s="199"/>
      <c r="C226" s="200"/>
      <c r="D226" s="201" t="s">
        <v>230</v>
      </c>
      <c r="E226" s="202" t="s">
        <v>19</v>
      </c>
      <c r="F226" s="203" t="s">
        <v>695</v>
      </c>
      <c r="G226" s="200"/>
      <c r="H226" s="204">
        <v>5.52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33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697</v>
      </c>
      <c r="F227" s="183" t="s">
        <v>698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1947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700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702</v>
      </c>
      <c r="F229" s="183" t="s">
        <v>703</v>
      </c>
      <c r="G229" s="184" t="s">
        <v>224</v>
      </c>
      <c r="H229" s="185">
        <v>5.52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6.6239999999999995E-4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1948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705</v>
      </c>
      <c r="G230" s="39"/>
      <c r="H230" s="39"/>
      <c r="I230" s="196"/>
      <c r="J230" s="39"/>
      <c r="K230" s="39"/>
      <c r="L230" s="42"/>
      <c r="M230" s="246"/>
      <c r="N230" s="247"/>
      <c r="O230" s="248"/>
      <c r="P230" s="248"/>
      <c r="Q230" s="248"/>
      <c r="R230" s="248"/>
      <c r="S230" s="248"/>
      <c r="T230" s="249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6.95" customHeight="1">
      <c r="A231" s="37"/>
      <c r="B231" s="50"/>
      <c r="C231" s="51"/>
      <c r="D231" s="51"/>
      <c r="E231" s="51"/>
      <c r="F231" s="51"/>
      <c r="G231" s="51"/>
      <c r="H231" s="51"/>
      <c r="I231" s="51"/>
      <c r="J231" s="51"/>
      <c r="K231" s="51"/>
      <c r="L231" s="42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algorithmName="SHA-512" hashValue="3RH5D4tJyFP8pNd37xH4eZvjPL8RMyIIG2kFRsftJ6v7BkbQefrizmm1Piah9Ok8IfyGbPgXTfuhOojPVm17OQ==" saltValue="k0ONgtlTCkIaBw7gmefjAuq4GpTciMurgZduvEGkk1rRiVMUDkoHtCkN8WU5Uw7zwgQv5E96DWFEnNqCqULvfQ==" spinCount="100000" sheet="1" objects="1" scenarios="1" formatColumns="0" formatRows="0" autoFilter="0"/>
  <autoFilter ref="C99:K23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8" r:id="rId24"/>
    <hyperlink ref="F190" r:id="rId25"/>
    <hyperlink ref="F192" r:id="rId26"/>
    <hyperlink ref="F194" r:id="rId27"/>
    <hyperlink ref="F196" r:id="rId28"/>
    <hyperlink ref="F201" r:id="rId29"/>
    <hyperlink ref="F203" r:id="rId30"/>
    <hyperlink ref="F206" r:id="rId31"/>
    <hyperlink ref="F208" r:id="rId32"/>
    <hyperlink ref="F216" r:id="rId33"/>
    <hyperlink ref="F220" r:id="rId34"/>
    <hyperlink ref="F223" r:id="rId35"/>
    <hyperlink ref="F225" r:id="rId36"/>
    <hyperlink ref="F228" r:id="rId37"/>
    <hyperlink ref="F230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153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1949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ROUND((SUM(BE100:BE230)),  2)</f>
        <v>0</v>
      </c>
      <c r="G35" s="37"/>
      <c r="H35" s="37"/>
      <c r="I35" s="127">
        <v>0.21</v>
      </c>
      <c r="J35" s="126">
        <f>ROUND(((SUM(BE100:BE230))*I35),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ROUND((SUM(BF100:BF230)),  2)</f>
        <v>0</v>
      </c>
      <c r="G36" s="37"/>
      <c r="H36" s="37"/>
      <c r="I36" s="127">
        <v>0.12</v>
      </c>
      <c r="J36" s="126">
        <f>ROUND(((SUM(BF100:BF230))*I36),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21 - 1.NP 132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J181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J184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J204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21 - 1.NP 132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5.1228673600000008</v>
      </c>
      <c r="S100" s="75"/>
      <c r="T100" s="163">
        <f>T101+T151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2.5597595000000002</v>
      </c>
      <c r="S101" s="173"/>
      <c r="T101" s="175">
        <f>T102+T109+T117+T138+T148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1950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1951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1952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1953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1954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4.0000000000000002E-4</v>
      </c>
      <c r="S117" s="173"/>
      <c r="T117" s="175">
        <f>SUM(T118:T137)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10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4.0000000000000002E-4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1955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1956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1957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20.004000000000001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0.920184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1958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530</v>
      </c>
      <c r="G128" s="200"/>
      <c r="H128" s="204">
        <v>10.92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531</v>
      </c>
      <c r="G129" s="200"/>
      <c r="H129" s="204">
        <v>9.0839999999999996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20.004000000000001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59.588000000000001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4.051984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1959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533</v>
      </c>
      <c r="G133" s="200"/>
      <c r="H133" s="204">
        <v>36.4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534</v>
      </c>
      <c r="G134" s="200"/>
      <c r="H134" s="204">
        <v>30.28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535</v>
      </c>
      <c r="G135" s="200"/>
      <c r="H135" s="204">
        <v>-7.0919999999999996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59.588000000000001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1960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1961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6.8319999999999999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1962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129.80799999999999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1963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543</v>
      </c>
      <c r="G145" s="200"/>
      <c r="H145" s="204">
        <v>129.80799999999999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6.8319999999999999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1964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2.56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1965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P152+P160+P164+P175+P181+P184+P204+P221</f>
        <v>0</v>
      </c>
      <c r="Q151" s="173"/>
      <c r="R151" s="174">
        <f>R152+R160+R164+R175+R181+R184+R204+R221</f>
        <v>2.5631078600000001</v>
      </c>
      <c r="S151" s="173"/>
      <c r="T151" s="175">
        <f>T152+T160+T164+T175+T181+T184+T204+T221</f>
        <v>1.0068135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BK152+BK160+BK164+BK175+BK181+BK184+BK204+BK221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1966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1967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1968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1969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1970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1971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1972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1973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1974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1975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0.1726615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6.0699999999999997E-2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1976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5.0000000000000001E-4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1977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11.55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1.4437500000000001E-2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1978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12.128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9.7023999999999999E-2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1979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597</v>
      </c>
      <c r="G172" s="200"/>
      <c r="H172" s="204">
        <v>12.128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0.17299999999999999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1980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SUM(P176:P180)</f>
        <v>0</v>
      </c>
      <c r="Q175" s="173"/>
      <c r="R175" s="174">
        <f>SUM(R176:R180)</f>
        <v>8.2799999999999999E-2</v>
      </c>
      <c r="S175" s="173"/>
      <c r="T175" s="175">
        <f>SUM(T176:T180)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SUM(BK176:BK180)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1981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6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8.2799999999999999E-2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1982</v>
      </c>
    </row>
    <row r="179" spans="1:65" s="2" customFormat="1" ht="55.5" customHeight="1">
      <c r="A179" s="37"/>
      <c r="B179" s="38"/>
      <c r="C179" s="181" t="s">
        <v>402</v>
      </c>
      <c r="D179" s="181" t="s">
        <v>221</v>
      </c>
      <c r="E179" s="182" t="s">
        <v>611</v>
      </c>
      <c r="F179" s="183" t="s">
        <v>612</v>
      </c>
      <c r="G179" s="184" t="s">
        <v>282</v>
      </c>
      <c r="H179" s="185">
        <v>8.3000000000000004E-2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1983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614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615</v>
      </c>
      <c r="F181" s="179" t="s">
        <v>616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SUM(P182:P183)</f>
        <v>0</v>
      </c>
      <c r="Q181" s="173"/>
      <c r="R181" s="174">
        <f>SUM(R182:R183)</f>
        <v>0</v>
      </c>
      <c r="S181" s="173"/>
      <c r="T181" s="175">
        <f>SUM(T182:T183)</f>
        <v>4.6200000000000005E-2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SUM(BK182:BK183)</f>
        <v>0</v>
      </c>
    </row>
    <row r="182" spans="1:65" s="2" customFormat="1" ht="16.5" customHeight="1">
      <c r="A182" s="37"/>
      <c r="B182" s="38"/>
      <c r="C182" s="181" t="s">
        <v>407</v>
      </c>
      <c r="D182" s="181" t="s">
        <v>221</v>
      </c>
      <c r="E182" s="182" t="s">
        <v>617</v>
      </c>
      <c r="F182" s="183" t="s">
        <v>618</v>
      </c>
      <c r="G182" s="184" t="s">
        <v>224</v>
      </c>
      <c r="H182" s="185">
        <v>11.55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4.0000000000000001E-3</v>
      </c>
      <c r="T182" s="191">
        <f>S182*H182</f>
        <v>4.6200000000000005E-2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1984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620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621</v>
      </c>
      <c r="F184" s="179" t="s">
        <v>622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SUM(P185:P203)</f>
        <v>0</v>
      </c>
      <c r="Q184" s="173"/>
      <c r="R184" s="174">
        <f>SUM(R185:R203)</f>
        <v>0.44906399999999996</v>
      </c>
      <c r="S184" s="173"/>
      <c r="T184" s="175">
        <f>SUM(T185:T203)</f>
        <v>0.96061350000000001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SUM(BK185:BK203)</f>
        <v>0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623</v>
      </c>
      <c r="F185" s="183" t="s">
        <v>624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1985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626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628</v>
      </c>
      <c r="F187" s="183" t="s">
        <v>629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2.9999999999999997E-4</v>
      </c>
      <c r="R187" s="190">
        <f>Q187*H187</f>
        <v>3.4649999999999998E-3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1986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3" customHeight="1">
      <c r="A189" s="37"/>
      <c r="B189" s="38"/>
      <c r="C189" s="181" t="s">
        <v>632</v>
      </c>
      <c r="D189" s="181" t="s">
        <v>221</v>
      </c>
      <c r="E189" s="182" t="s">
        <v>633</v>
      </c>
      <c r="F189" s="183" t="s">
        <v>634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1987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7.9" customHeight="1">
      <c r="A191" s="37"/>
      <c r="B191" s="38"/>
      <c r="C191" s="181" t="s">
        <v>637</v>
      </c>
      <c r="D191" s="181" t="s">
        <v>221</v>
      </c>
      <c r="E191" s="182" t="s">
        <v>638</v>
      </c>
      <c r="F191" s="183" t="s">
        <v>639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7.4999999999999997E-3</v>
      </c>
      <c r="R191" s="190">
        <f>Q191*H191</f>
        <v>8.6625000000000008E-2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1988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643</v>
      </c>
      <c r="F193" s="183" t="s">
        <v>644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8.3169999999999994E-2</v>
      </c>
      <c r="T193" s="191">
        <f>S193*H193</f>
        <v>0.96061350000000001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1989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44.25" customHeight="1">
      <c r="A195" s="37"/>
      <c r="B195" s="38"/>
      <c r="C195" s="181" t="s">
        <v>647</v>
      </c>
      <c r="D195" s="181" t="s">
        <v>221</v>
      </c>
      <c r="E195" s="182" t="s">
        <v>648</v>
      </c>
      <c r="F195" s="183" t="s">
        <v>649</v>
      </c>
      <c r="G195" s="184" t="s">
        <v>224</v>
      </c>
      <c r="H195" s="185">
        <v>11.55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5.3800000000000002E-3</v>
      </c>
      <c r="R195" s="190">
        <f>Q195*H195</f>
        <v>6.2139000000000007E-2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1990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651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3" customFormat="1" ht="11.25">
      <c r="B197" s="199"/>
      <c r="C197" s="200"/>
      <c r="D197" s="201" t="s">
        <v>230</v>
      </c>
      <c r="E197" s="202" t="s">
        <v>19</v>
      </c>
      <c r="F197" s="203" t="s">
        <v>652</v>
      </c>
      <c r="G197" s="200"/>
      <c r="H197" s="204">
        <v>11.55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222" t="s">
        <v>653</v>
      </c>
      <c r="D198" s="222" t="s">
        <v>380</v>
      </c>
      <c r="E198" s="223" t="s">
        <v>654</v>
      </c>
      <c r="F198" s="224" t="s">
        <v>655</v>
      </c>
      <c r="G198" s="225" t="s">
        <v>224</v>
      </c>
      <c r="H198" s="226">
        <v>12.705</v>
      </c>
      <c r="I198" s="227"/>
      <c r="J198" s="228">
        <f>ROUND(I198*H198,2)</f>
        <v>0</v>
      </c>
      <c r="K198" s="224" t="s">
        <v>225</v>
      </c>
      <c r="L198" s="229"/>
      <c r="M198" s="230" t="s">
        <v>19</v>
      </c>
      <c r="N198" s="231" t="s">
        <v>43</v>
      </c>
      <c r="O198" s="67"/>
      <c r="P198" s="190">
        <f>O198*H198</f>
        <v>0</v>
      </c>
      <c r="Q198" s="190">
        <v>2.1999999999999999E-2</v>
      </c>
      <c r="R198" s="190">
        <f>Q198*H198</f>
        <v>0.27950999999999998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383</v>
      </c>
      <c r="AT198" s="192" t="s">
        <v>380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1991</v>
      </c>
    </row>
    <row r="199" spans="1:65" s="13" customFormat="1" ht="11.25">
      <c r="B199" s="199"/>
      <c r="C199" s="200"/>
      <c r="D199" s="201" t="s">
        <v>230</v>
      </c>
      <c r="E199" s="200"/>
      <c r="F199" s="203" t="s">
        <v>657</v>
      </c>
      <c r="G199" s="200"/>
      <c r="H199" s="204">
        <v>12.705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4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181" t="s">
        <v>658</v>
      </c>
      <c r="D200" s="181" t="s">
        <v>221</v>
      </c>
      <c r="E200" s="182" t="s">
        <v>659</v>
      </c>
      <c r="F200" s="183" t="s">
        <v>660</v>
      </c>
      <c r="G200" s="184" t="s">
        <v>224</v>
      </c>
      <c r="H200" s="185">
        <v>11.55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1.5E-3</v>
      </c>
      <c r="R200" s="190">
        <f>Q200*H200</f>
        <v>1.7325E-2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1992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662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2" customFormat="1" ht="55.5" customHeight="1">
      <c r="A202" s="37"/>
      <c r="B202" s="38"/>
      <c r="C202" s="181" t="s">
        <v>663</v>
      </c>
      <c r="D202" s="181" t="s">
        <v>221</v>
      </c>
      <c r="E202" s="182" t="s">
        <v>664</v>
      </c>
      <c r="F202" s="183" t="s">
        <v>665</v>
      </c>
      <c r="G202" s="184" t="s">
        <v>282</v>
      </c>
      <c r="H202" s="185">
        <v>0.44900000000000001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1993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667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12" customFormat="1" ht="22.9" customHeight="1">
      <c r="B204" s="165"/>
      <c r="C204" s="166"/>
      <c r="D204" s="167" t="s">
        <v>71</v>
      </c>
      <c r="E204" s="179" t="s">
        <v>367</v>
      </c>
      <c r="F204" s="179" t="s">
        <v>368</v>
      </c>
      <c r="G204" s="166"/>
      <c r="H204" s="166"/>
      <c r="I204" s="169"/>
      <c r="J204" s="180">
        <f>BK204</f>
        <v>0</v>
      </c>
      <c r="K204" s="166"/>
      <c r="L204" s="171"/>
      <c r="M204" s="172"/>
      <c r="N204" s="173"/>
      <c r="O204" s="173"/>
      <c r="P204" s="174">
        <f>SUM(P205:P220)</f>
        <v>0</v>
      </c>
      <c r="Q204" s="173"/>
      <c r="R204" s="174">
        <f>SUM(R205:R220)</f>
        <v>1.85598796</v>
      </c>
      <c r="S204" s="173"/>
      <c r="T204" s="175">
        <f>SUM(T205:T220)</f>
        <v>0</v>
      </c>
      <c r="AR204" s="176" t="s">
        <v>81</v>
      </c>
      <c r="AT204" s="177" t="s">
        <v>71</v>
      </c>
      <c r="AU204" s="177" t="s">
        <v>79</v>
      </c>
      <c r="AY204" s="176" t="s">
        <v>218</v>
      </c>
      <c r="BK204" s="178">
        <f>SUM(BK205:BK220)</f>
        <v>0</v>
      </c>
    </row>
    <row r="205" spans="1:65" s="2" customFormat="1" ht="24.2" customHeight="1">
      <c r="A205" s="37"/>
      <c r="B205" s="38"/>
      <c r="C205" s="181" t="s">
        <v>668</v>
      </c>
      <c r="D205" s="181" t="s">
        <v>221</v>
      </c>
      <c r="E205" s="182" t="s">
        <v>370</v>
      </c>
      <c r="F205" s="183" t="s">
        <v>371</v>
      </c>
      <c r="G205" s="184" t="s">
        <v>224</v>
      </c>
      <c r="H205" s="185">
        <v>79.59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2.9999999999999997E-4</v>
      </c>
      <c r="R205" s="190">
        <f>Q205*H205</f>
        <v>2.3876999999999999E-2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1994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373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37.9" customHeight="1">
      <c r="A207" s="37"/>
      <c r="B207" s="38"/>
      <c r="C207" s="181" t="s">
        <v>670</v>
      </c>
      <c r="D207" s="181" t="s">
        <v>221</v>
      </c>
      <c r="E207" s="182" t="s">
        <v>375</v>
      </c>
      <c r="F207" s="183" t="s">
        <v>376</v>
      </c>
      <c r="G207" s="184" t="s">
        <v>224</v>
      </c>
      <c r="H207" s="185">
        <v>79.591999999999999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5.3800000000000002E-3</v>
      </c>
      <c r="R207" s="190">
        <f>Q207*H207</f>
        <v>0.42820496000000002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1995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378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672</v>
      </c>
      <c r="G209" s="200"/>
      <c r="H209" s="204">
        <v>47.32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673</v>
      </c>
      <c r="G210" s="200"/>
      <c r="H210" s="204">
        <v>39.363999999999997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535</v>
      </c>
      <c r="G211" s="200"/>
      <c r="H211" s="204">
        <v>-7.0919999999999996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4" customFormat="1" ht="11.25">
      <c r="B212" s="211"/>
      <c r="C212" s="212"/>
      <c r="D212" s="201" t="s">
        <v>230</v>
      </c>
      <c r="E212" s="213" t="s">
        <v>19</v>
      </c>
      <c r="F212" s="214" t="s">
        <v>246</v>
      </c>
      <c r="G212" s="212"/>
      <c r="H212" s="215">
        <v>79.591999999999999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230</v>
      </c>
      <c r="AU212" s="221" t="s">
        <v>81</v>
      </c>
      <c r="AV212" s="14" t="s">
        <v>226</v>
      </c>
      <c r="AW212" s="14" t="s">
        <v>33</v>
      </c>
      <c r="AX212" s="14" t="s">
        <v>79</v>
      </c>
      <c r="AY212" s="221" t="s">
        <v>218</v>
      </c>
    </row>
    <row r="213" spans="1:65" s="2" customFormat="1" ht="24.2" customHeight="1">
      <c r="A213" s="37"/>
      <c r="B213" s="38"/>
      <c r="C213" s="222" t="s">
        <v>674</v>
      </c>
      <c r="D213" s="222" t="s">
        <v>380</v>
      </c>
      <c r="E213" s="223" t="s">
        <v>381</v>
      </c>
      <c r="F213" s="224" t="s">
        <v>382</v>
      </c>
      <c r="G213" s="225" t="s">
        <v>224</v>
      </c>
      <c r="H213" s="226">
        <v>87.551000000000002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1.6E-2</v>
      </c>
      <c r="R213" s="190">
        <f>Q213*H213</f>
        <v>1.4008160000000001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1996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676</v>
      </c>
      <c r="G214" s="200"/>
      <c r="H214" s="204">
        <v>87.551000000000002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387</v>
      </c>
      <c r="F215" s="183" t="s">
        <v>388</v>
      </c>
      <c r="G215" s="184" t="s">
        <v>234</v>
      </c>
      <c r="H215" s="185">
        <v>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2.0000000000000001E-4</v>
      </c>
      <c r="R215" s="190">
        <f>Q215*H215</f>
        <v>1.2000000000000001E-3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1997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390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16.5" customHeight="1">
      <c r="A217" s="37"/>
      <c r="B217" s="38"/>
      <c r="C217" s="222" t="s">
        <v>679</v>
      </c>
      <c r="D217" s="222" t="s">
        <v>380</v>
      </c>
      <c r="E217" s="223" t="s">
        <v>391</v>
      </c>
      <c r="F217" s="224" t="s">
        <v>392</v>
      </c>
      <c r="G217" s="225" t="s">
        <v>234</v>
      </c>
      <c r="H217" s="226">
        <v>6.3</v>
      </c>
      <c r="I217" s="227"/>
      <c r="J217" s="228">
        <f>ROUND(I217*H217,2)</f>
        <v>0</v>
      </c>
      <c r="K217" s="224" t="s">
        <v>225</v>
      </c>
      <c r="L217" s="229"/>
      <c r="M217" s="230" t="s">
        <v>19</v>
      </c>
      <c r="N217" s="231" t="s">
        <v>43</v>
      </c>
      <c r="O217" s="67"/>
      <c r="P217" s="190">
        <f>O217*H217</f>
        <v>0</v>
      </c>
      <c r="Q217" s="190">
        <v>2.9999999999999997E-4</v>
      </c>
      <c r="R217" s="190">
        <f>Q217*H217</f>
        <v>1.8899999999999998E-3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383</v>
      </c>
      <c r="AT217" s="192" t="s">
        <v>380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1998</v>
      </c>
    </row>
    <row r="218" spans="1:65" s="13" customFormat="1" ht="11.25">
      <c r="B218" s="199"/>
      <c r="C218" s="200"/>
      <c r="D218" s="201" t="s">
        <v>230</v>
      </c>
      <c r="E218" s="200"/>
      <c r="F218" s="203" t="s">
        <v>465</v>
      </c>
      <c r="G218" s="200"/>
      <c r="H218" s="204">
        <v>6.3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4</v>
      </c>
      <c r="AX218" s="13" t="s">
        <v>79</v>
      </c>
      <c r="AY218" s="210" t="s">
        <v>218</v>
      </c>
    </row>
    <row r="219" spans="1:65" s="2" customFormat="1" ht="55.5" customHeight="1">
      <c r="A219" s="37"/>
      <c r="B219" s="38"/>
      <c r="C219" s="181" t="s">
        <v>681</v>
      </c>
      <c r="D219" s="181" t="s">
        <v>221</v>
      </c>
      <c r="E219" s="182" t="s">
        <v>396</v>
      </c>
      <c r="F219" s="183" t="s">
        <v>397</v>
      </c>
      <c r="G219" s="184" t="s">
        <v>282</v>
      </c>
      <c r="H219" s="185">
        <v>1.8560000000000001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1999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399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12" customFormat="1" ht="22.9" customHeight="1">
      <c r="B221" s="165"/>
      <c r="C221" s="166"/>
      <c r="D221" s="167" t="s">
        <v>71</v>
      </c>
      <c r="E221" s="179" t="s">
        <v>683</v>
      </c>
      <c r="F221" s="179" t="s">
        <v>684</v>
      </c>
      <c r="G221" s="166"/>
      <c r="H221" s="166"/>
      <c r="I221" s="169"/>
      <c r="J221" s="180">
        <f>BK221</f>
        <v>0</v>
      </c>
      <c r="K221" s="166"/>
      <c r="L221" s="171"/>
      <c r="M221" s="172"/>
      <c r="N221" s="173"/>
      <c r="O221" s="173"/>
      <c r="P221" s="174">
        <f>SUM(P222:P230)</f>
        <v>0</v>
      </c>
      <c r="Q221" s="173"/>
      <c r="R221" s="174">
        <f>SUM(R222:R230)</f>
        <v>2.5944000000000002E-3</v>
      </c>
      <c r="S221" s="173"/>
      <c r="T221" s="175">
        <f>SUM(T222:T230)</f>
        <v>0</v>
      </c>
      <c r="AR221" s="176" t="s">
        <v>81</v>
      </c>
      <c r="AT221" s="177" t="s">
        <v>71</v>
      </c>
      <c r="AU221" s="177" t="s">
        <v>79</v>
      </c>
      <c r="AY221" s="176" t="s">
        <v>218</v>
      </c>
      <c r="BK221" s="178">
        <f>SUM(BK222:BK230)</f>
        <v>0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686</v>
      </c>
      <c r="F222" s="183" t="s">
        <v>687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6.0000000000000002E-5</v>
      </c>
      <c r="R222" s="190">
        <f>Q222*H222</f>
        <v>3.3119999999999997E-4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2000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689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691</v>
      </c>
      <c r="F224" s="183" t="s">
        <v>692</v>
      </c>
      <c r="G224" s="184" t="s">
        <v>224</v>
      </c>
      <c r="H224" s="185">
        <v>5.52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1.7000000000000001E-4</v>
      </c>
      <c r="R224" s="190">
        <f>Q224*H224</f>
        <v>9.3840000000000004E-4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2001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694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3" customFormat="1" ht="11.25">
      <c r="B226" s="199"/>
      <c r="C226" s="200"/>
      <c r="D226" s="201" t="s">
        <v>230</v>
      </c>
      <c r="E226" s="202" t="s">
        <v>19</v>
      </c>
      <c r="F226" s="203" t="s">
        <v>695</v>
      </c>
      <c r="G226" s="200"/>
      <c r="H226" s="204">
        <v>5.52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33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697</v>
      </c>
      <c r="F227" s="183" t="s">
        <v>698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2002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700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702</v>
      </c>
      <c r="F229" s="183" t="s">
        <v>703</v>
      </c>
      <c r="G229" s="184" t="s">
        <v>224</v>
      </c>
      <c r="H229" s="185">
        <v>5.52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6.6239999999999995E-4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2003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705</v>
      </c>
      <c r="G230" s="39"/>
      <c r="H230" s="39"/>
      <c r="I230" s="196"/>
      <c r="J230" s="39"/>
      <c r="K230" s="39"/>
      <c r="L230" s="42"/>
      <c r="M230" s="246"/>
      <c r="N230" s="247"/>
      <c r="O230" s="248"/>
      <c r="P230" s="248"/>
      <c r="Q230" s="248"/>
      <c r="R230" s="248"/>
      <c r="S230" s="248"/>
      <c r="T230" s="249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6.95" customHeight="1">
      <c r="A231" s="37"/>
      <c r="B231" s="50"/>
      <c r="C231" s="51"/>
      <c r="D231" s="51"/>
      <c r="E231" s="51"/>
      <c r="F231" s="51"/>
      <c r="G231" s="51"/>
      <c r="H231" s="51"/>
      <c r="I231" s="51"/>
      <c r="J231" s="51"/>
      <c r="K231" s="51"/>
      <c r="L231" s="42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algorithmName="SHA-512" hashValue="1MoCCSxxVLQqy22LtZww2gmgiBdREomlIbcMgkdpUy0YrSk2so/8p8o5sxmaLBefMHdZ7CUHC0oAXa1L4r7yxA==" saltValue="rc5oqKZ7waIbLqjfFW2QKPeaZkwDfctJook0da4hwmzuM12AF+X5BRYn3IF9aEwwz9xp88xCXAKAHfqu5+Tmuw==" spinCount="100000" sheet="1" objects="1" scenarios="1" formatColumns="0" formatRows="0" autoFilter="0"/>
  <autoFilter ref="C99:K23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8" r:id="rId24"/>
    <hyperlink ref="F190" r:id="rId25"/>
    <hyperlink ref="F192" r:id="rId26"/>
    <hyperlink ref="F194" r:id="rId27"/>
    <hyperlink ref="F196" r:id="rId28"/>
    <hyperlink ref="F201" r:id="rId29"/>
    <hyperlink ref="F203" r:id="rId30"/>
    <hyperlink ref="F206" r:id="rId31"/>
    <hyperlink ref="F208" r:id="rId32"/>
    <hyperlink ref="F216" r:id="rId33"/>
    <hyperlink ref="F220" r:id="rId34"/>
    <hyperlink ref="F223" r:id="rId35"/>
    <hyperlink ref="F225" r:id="rId36"/>
    <hyperlink ref="F228" r:id="rId37"/>
    <hyperlink ref="F230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156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2004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ROUND((SUM(BE100:BE235)),  2)</f>
        <v>0</v>
      </c>
      <c r="G35" s="37"/>
      <c r="H35" s="37"/>
      <c r="I35" s="127">
        <v>0.21</v>
      </c>
      <c r="J35" s="126">
        <f>ROUND(((SUM(BE100:BE235))*I35),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ROUND((SUM(BF100:BF235)),  2)</f>
        <v>0</v>
      </c>
      <c r="G36" s="37"/>
      <c r="H36" s="37"/>
      <c r="I36" s="127">
        <v>0.12</v>
      </c>
      <c r="J36" s="126">
        <f>ROUND(((SUM(BF100:BF235))*I36),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ROUND((SUM(BG100:BG235)),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ROUND((SUM(BH100:BH235)),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ROUND((SUM(BI100:BI235)),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22 - 1.NP 134,133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J140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J150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J153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J154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J162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J166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J178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J185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J188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J208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J226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22 - 1.NP 134,133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P101+P153</f>
        <v>0</v>
      </c>
      <c r="Q100" s="75"/>
      <c r="R100" s="162">
        <f>R101+R153</f>
        <v>4.92657246</v>
      </c>
      <c r="S100" s="75"/>
      <c r="T100" s="163">
        <f>T101+T153</f>
        <v>6.5287776000000015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BK101+BK153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P102+P109+P117+P140+P150</f>
        <v>0</v>
      </c>
      <c r="Q101" s="173"/>
      <c r="R101" s="174">
        <f>R102+R109+R117+R140+R150</f>
        <v>2.4910065000000001</v>
      </c>
      <c r="S101" s="173"/>
      <c r="T101" s="175">
        <f>T102+T109+T117+T140+T150</f>
        <v>5.6152360000000012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BK102+BK109+BK117+BK140+BK150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2005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2006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2.2543665000000002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2007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76.296999999999997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1.6022370000000001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2008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2009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SUM(P118:P139)</f>
        <v>0</v>
      </c>
      <c r="Q117" s="173"/>
      <c r="R117" s="174">
        <f>SUM(R118:R139)</f>
        <v>8.0000000000000004E-4</v>
      </c>
      <c r="S117" s="173"/>
      <c r="T117" s="175">
        <f>SUM(T118:T139)</f>
        <v>5.6152360000000012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SUM(BK118:BK139)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20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8.0000000000000004E-4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2010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2011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2012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19.38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0.89147999999999994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2013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2014</v>
      </c>
      <c r="G128" s="200"/>
      <c r="H128" s="204">
        <v>9.9600000000000009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2015</v>
      </c>
      <c r="G129" s="200"/>
      <c r="H129" s="204">
        <v>6.06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3" customFormat="1" ht="11.25">
      <c r="B130" s="199"/>
      <c r="C130" s="200"/>
      <c r="D130" s="201" t="s">
        <v>230</v>
      </c>
      <c r="E130" s="202" t="s">
        <v>19</v>
      </c>
      <c r="F130" s="203" t="s">
        <v>2016</v>
      </c>
      <c r="G130" s="200"/>
      <c r="H130" s="204">
        <v>3.36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230</v>
      </c>
      <c r="AU130" s="210" t="s">
        <v>81</v>
      </c>
      <c r="AV130" s="13" t="s">
        <v>81</v>
      </c>
      <c r="AW130" s="13" t="s">
        <v>33</v>
      </c>
      <c r="AX130" s="13" t="s">
        <v>72</v>
      </c>
      <c r="AY130" s="210" t="s">
        <v>218</v>
      </c>
    </row>
    <row r="131" spans="1:65" s="14" customFormat="1" ht="11.25">
      <c r="B131" s="211"/>
      <c r="C131" s="212"/>
      <c r="D131" s="201" t="s">
        <v>230</v>
      </c>
      <c r="E131" s="213" t="s">
        <v>19</v>
      </c>
      <c r="F131" s="214" t="s">
        <v>246</v>
      </c>
      <c r="G131" s="212"/>
      <c r="H131" s="215">
        <v>19.38</v>
      </c>
      <c r="I131" s="216"/>
      <c r="J131" s="212"/>
      <c r="K131" s="212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230</v>
      </c>
      <c r="AU131" s="221" t="s">
        <v>81</v>
      </c>
      <c r="AV131" s="14" t="s">
        <v>226</v>
      </c>
      <c r="AW131" s="14" t="s">
        <v>33</v>
      </c>
      <c r="AX131" s="14" t="s">
        <v>79</v>
      </c>
      <c r="AY131" s="221" t="s">
        <v>218</v>
      </c>
    </row>
    <row r="132" spans="1:65" s="2" customFormat="1" ht="37.9" customHeight="1">
      <c r="A132" s="37"/>
      <c r="B132" s="38"/>
      <c r="C132" s="181" t="s">
        <v>120</v>
      </c>
      <c r="D132" s="181" t="s">
        <v>221</v>
      </c>
      <c r="E132" s="182" t="s">
        <v>271</v>
      </c>
      <c r="F132" s="183" t="s">
        <v>272</v>
      </c>
      <c r="G132" s="184" t="s">
        <v>224</v>
      </c>
      <c r="H132" s="185">
        <v>56.917000000000002</v>
      </c>
      <c r="I132" s="186"/>
      <c r="J132" s="187">
        <f>ROUND(I132*H132,2)</f>
        <v>0</v>
      </c>
      <c r="K132" s="183" t="s">
        <v>225</v>
      </c>
      <c r="L132" s="42"/>
      <c r="M132" s="188" t="s">
        <v>19</v>
      </c>
      <c r="N132" s="189" t="s">
        <v>43</v>
      </c>
      <c r="O132" s="67"/>
      <c r="P132" s="190">
        <f>O132*H132</f>
        <v>0</v>
      </c>
      <c r="Q132" s="190">
        <v>0</v>
      </c>
      <c r="R132" s="190">
        <f>Q132*H132</f>
        <v>0</v>
      </c>
      <c r="S132" s="190">
        <v>6.8000000000000005E-2</v>
      </c>
      <c r="T132" s="191">
        <f>S132*H132</f>
        <v>3.8703560000000006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226</v>
      </c>
      <c r="AT132" s="192" t="s">
        <v>221</v>
      </c>
      <c r="AU132" s="192" t="s">
        <v>81</v>
      </c>
      <c r="AY132" s="20" t="s">
        <v>218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0" t="s">
        <v>79</v>
      </c>
      <c r="BK132" s="193">
        <f>ROUND(I132*H132,2)</f>
        <v>0</v>
      </c>
      <c r="BL132" s="20" t="s">
        <v>226</v>
      </c>
      <c r="BM132" s="192" t="s">
        <v>2017</v>
      </c>
    </row>
    <row r="133" spans="1:65" s="2" customFormat="1" ht="11.25">
      <c r="A133" s="37"/>
      <c r="B133" s="38"/>
      <c r="C133" s="39"/>
      <c r="D133" s="194" t="s">
        <v>228</v>
      </c>
      <c r="E133" s="39"/>
      <c r="F133" s="195" t="s">
        <v>274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228</v>
      </c>
      <c r="AU133" s="20" t="s">
        <v>81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2018</v>
      </c>
      <c r="G134" s="200"/>
      <c r="H134" s="204">
        <v>33.200000000000003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2019</v>
      </c>
      <c r="G135" s="200"/>
      <c r="H135" s="204">
        <v>20.2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3" customFormat="1" ht="11.25">
      <c r="B136" s="199"/>
      <c r="C136" s="200"/>
      <c r="D136" s="201" t="s">
        <v>230</v>
      </c>
      <c r="E136" s="202" t="s">
        <v>19</v>
      </c>
      <c r="F136" s="203" t="s">
        <v>2020</v>
      </c>
      <c r="G136" s="200"/>
      <c r="H136" s="204">
        <v>11.2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72</v>
      </c>
      <c r="AY136" s="210" t="s">
        <v>218</v>
      </c>
    </row>
    <row r="137" spans="1:65" s="13" customFormat="1" ht="11.25">
      <c r="B137" s="199"/>
      <c r="C137" s="200"/>
      <c r="D137" s="201" t="s">
        <v>230</v>
      </c>
      <c r="E137" s="202" t="s">
        <v>19</v>
      </c>
      <c r="F137" s="203" t="s">
        <v>2021</v>
      </c>
      <c r="G137" s="200"/>
      <c r="H137" s="204">
        <v>-7.6829999999999998</v>
      </c>
      <c r="I137" s="205"/>
      <c r="J137" s="200"/>
      <c r="K137" s="200"/>
      <c r="L137" s="206"/>
      <c r="M137" s="207"/>
      <c r="N137" s="208"/>
      <c r="O137" s="208"/>
      <c r="P137" s="208"/>
      <c r="Q137" s="208"/>
      <c r="R137" s="208"/>
      <c r="S137" s="208"/>
      <c r="T137" s="209"/>
      <c r="AT137" s="210" t="s">
        <v>230</v>
      </c>
      <c r="AU137" s="210" t="s">
        <v>81</v>
      </c>
      <c r="AV137" s="13" t="s">
        <v>81</v>
      </c>
      <c r="AW137" s="13" t="s">
        <v>33</v>
      </c>
      <c r="AX137" s="13" t="s">
        <v>72</v>
      </c>
      <c r="AY137" s="210" t="s">
        <v>218</v>
      </c>
    </row>
    <row r="138" spans="1:65" s="14" customFormat="1" ht="11.25">
      <c r="B138" s="211"/>
      <c r="C138" s="212"/>
      <c r="D138" s="201" t="s">
        <v>230</v>
      </c>
      <c r="E138" s="213" t="s">
        <v>19</v>
      </c>
      <c r="F138" s="214" t="s">
        <v>246</v>
      </c>
      <c r="G138" s="212"/>
      <c r="H138" s="215">
        <v>56.917000000000002</v>
      </c>
      <c r="I138" s="216"/>
      <c r="J138" s="212"/>
      <c r="K138" s="212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230</v>
      </c>
      <c r="AU138" s="221" t="s">
        <v>81</v>
      </c>
      <c r="AV138" s="14" t="s">
        <v>226</v>
      </c>
      <c r="AW138" s="14" t="s">
        <v>33</v>
      </c>
      <c r="AX138" s="14" t="s">
        <v>79</v>
      </c>
      <c r="AY138" s="221" t="s">
        <v>218</v>
      </c>
    </row>
    <row r="139" spans="1:65" s="2" customFormat="1" ht="24.2" customHeight="1">
      <c r="A139" s="37"/>
      <c r="B139" s="38"/>
      <c r="C139" s="181" t="s">
        <v>123</v>
      </c>
      <c r="D139" s="181" t="s">
        <v>221</v>
      </c>
      <c r="E139" s="182" t="s">
        <v>275</v>
      </c>
      <c r="F139" s="183" t="s">
        <v>276</v>
      </c>
      <c r="G139" s="184" t="s">
        <v>249</v>
      </c>
      <c r="H139" s="185">
        <v>1</v>
      </c>
      <c r="I139" s="186"/>
      <c r="J139" s="187">
        <f>ROUND(I139*H139,2)</f>
        <v>0</v>
      </c>
      <c r="K139" s="183" t="s">
        <v>19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2022</v>
      </c>
    </row>
    <row r="140" spans="1:65" s="12" customFormat="1" ht="22.9" customHeight="1">
      <c r="B140" s="165"/>
      <c r="C140" s="166"/>
      <c r="D140" s="167" t="s">
        <v>71</v>
      </c>
      <c r="E140" s="179" t="s">
        <v>278</v>
      </c>
      <c r="F140" s="179" t="s">
        <v>279</v>
      </c>
      <c r="G140" s="166"/>
      <c r="H140" s="166"/>
      <c r="I140" s="169"/>
      <c r="J140" s="180">
        <f>BK140</f>
        <v>0</v>
      </c>
      <c r="K140" s="166"/>
      <c r="L140" s="171"/>
      <c r="M140" s="172"/>
      <c r="N140" s="173"/>
      <c r="O140" s="173"/>
      <c r="P140" s="174">
        <f>SUM(P141:P149)</f>
        <v>0</v>
      </c>
      <c r="Q140" s="173"/>
      <c r="R140" s="174">
        <f>SUM(R141:R149)</f>
        <v>0</v>
      </c>
      <c r="S140" s="173"/>
      <c r="T140" s="175">
        <f>SUM(T141:T149)</f>
        <v>0</v>
      </c>
      <c r="AR140" s="176" t="s">
        <v>79</v>
      </c>
      <c r="AT140" s="177" t="s">
        <v>71</v>
      </c>
      <c r="AU140" s="177" t="s">
        <v>79</v>
      </c>
      <c r="AY140" s="176" t="s">
        <v>218</v>
      </c>
      <c r="BK140" s="178">
        <f>SUM(BK141:BK149)</f>
        <v>0</v>
      </c>
    </row>
    <row r="141" spans="1:65" s="2" customFormat="1" ht="44.25" customHeight="1">
      <c r="A141" s="37"/>
      <c r="B141" s="38"/>
      <c r="C141" s="181" t="s">
        <v>8</v>
      </c>
      <c r="D141" s="181" t="s">
        <v>221</v>
      </c>
      <c r="E141" s="182" t="s">
        <v>537</v>
      </c>
      <c r="F141" s="183" t="s">
        <v>538</v>
      </c>
      <c r="G141" s="184" t="s">
        <v>282</v>
      </c>
      <c r="H141" s="185">
        <v>6.5289999999999999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2023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540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33" customHeight="1">
      <c r="A143" s="37"/>
      <c r="B143" s="38"/>
      <c r="C143" s="181" t="s">
        <v>128</v>
      </c>
      <c r="D143" s="181" t="s">
        <v>221</v>
      </c>
      <c r="E143" s="182" t="s">
        <v>285</v>
      </c>
      <c r="F143" s="183" t="s">
        <v>286</v>
      </c>
      <c r="G143" s="184" t="s">
        <v>282</v>
      </c>
      <c r="H143" s="185">
        <v>6.5289999999999999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2024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288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2" customFormat="1" ht="44.25" customHeight="1">
      <c r="A145" s="37"/>
      <c r="B145" s="38"/>
      <c r="C145" s="181" t="s">
        <v>131</v>
      </c>
      <c r="D145" s="181" t="s">
        <v>221</v>
      </c>
      <c r="E145" s="182" t="s">
        <v>289</v>
      </c>
      <c r="F145" s="183" t="s">
        <v>290</v>
      </c>
      <c r="G145" s="184" t="s">
        <v>282</v>
      </c>
      <c r="H145" s="185">
        <v>124.051</v>
      </c>
      <c r="I145" s="186"/>
      <c r="J145" s="187">
        <f>ROUND(I145*H145,2)</f>
        <v>0</v>
      </c>
      <c r="K145" s="183" t="s">
        <v>225</v>
      </c>
      <c r="L145" s="42"/>
      <c r="M145" s="188" t="s">
        <v>19</v>
      </c>
      <c r="N145" s="189" t="s">
        <v>43</v>
      </c>
      <c r="O145" s="67"/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226</v>
      </c>
      <c r="AT145" s="192" t="s">
        <v>221</v>
      </c>
      <c r="AU145" s="192" t="s">
        <v>81</v>
      </c>
      <c r="AY145" s="20" t="s">
        <v>218</v>
      </c>
      <c r="BE145" s="193">
        <f>IF(N145="základní",J145,0)</f>
        <v>0</v>
      </c>
      <c r="BF145" s="193">
        <f>IF(N145="snížená",J145,0)</f>
        <v>0</v>
      </c>
      <c r="BG145" s="193">
        <f>IF(N145="zákl. přenesená",J145,0)</f>
        <v>0</v>
      </c>
      <c r="BH145" s="193">
        <f>IF(N145="sníž. přenesená",J145,0)</f>
        <v>0</v>
      </c>
      <c r="BI145" s="193">
        <f>IF(N145="nulová",J145,0)</f>
        <v>0</v>
      </c>
      <c r="BJ145" s="20" t="s">
        <v>79</v>
      </c>
      <c r="BK145" s="193">
        <f>ROUND(I145*H145,2)</f>
        <v>0</v>
      </c>
      <c r="BL145" s="20" t="s">
        <v>226</v>
      </c>
      <c r="BM145" s="192" t="s">
        <v>2025</v>
      </c>
    </row>
    <row r="146" spans="1:65" s="2" customFormat="1" ht="11.25">
      <c r="A146" s="37"/>
      <c r="B146" s="38"/>
      <c r="C146" s="39"/>
      <c r="D146" s="194" t="s">
        <v>228</v>
      </c>
      <c r="E146" s="39"/>
      <c r="F146" s="195" t="s">
        <v>292</v>
      </c>
      <c r="G146" s="39"/>
      <c r="H146" s="39"/>
      <c r="I146" s="196"/>
      <c r="J146" s="39"/>
      <c r="K146" s="39"/>
      <c r="L146" s="42"/>
      <c r="M146" s="197"/>
      <c r="N146" s="198"/>
      <c r="O146" s="67"/>
      <c r="P146" s="67"/>
      <c r="Q146" s="67"/>
      <c r="R146" s="67"/>
      <c r="S146" s="67"/>
      <c r="T146" s="68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20" t="s">
        <v>228</v>
      </c>
      <c r="AU146" s="20" t="s">
        <v>81</v>
      </c>
    </row>
    <row r="147" spans="1:65" s="13" customFormat="1" ht="11.25">
      <c r="B147" s="199"/>
      <c r="C147" s="200"/>
      <c r="D147" s="201" t="s">
        <v>230</v>
      </c>
      <c r="E147" s="202" t="s">
        <v>19</v>
      </c>
      <c r="F147" s="203" t="s">
        <v>2026</v>
      </c>
      <c r="G147" s="200"/>
      <c r="H147" s="204">
        <v>124.051</v>
      </c>
      <c r="I147" s="205"/>
      <c r="J147" s="200"/>
      <c r="K147" s="200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230</v>
      </c>
      <c r="AU147" s="210" t="s">
        <v>81</v>
      </c>
      <c r="AV147" s="13" t="s">
        <v>81</v>
      </c>
      <c r="AW147" s="13" t="s">
        <v>33</v>
      </c>
      <c r="AX147" s="13" t="s">
        <v>79</v>
      </c>
      <c r="AY147" s="210" t="s">
        <v>218</v>
      </c>
    </row>
    <row r="148" spans="1:65" s="2" customFormat="1" ht="44.25" customHeight="1">
      <c r="A148" s="37"/>
      <c r="B148" s="38"/>
      <c r="C148" s="181" t="s">
        <v>134</v>
      </c>
      <c r="D148" s="181" t="s">
        <v>221</v>
      </c>
      <c r="E148" s="182" t="s">
        <v>294</v>
      </c>
      <c r="F148" s="183" t="s">
        <v>295</v>
      </c>
      <c r="G148" s="184" t="s">
        <v>282</v>
      </c>
      <c r="H148" s="185">
        <v>6.5289999999999999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226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226</v>
      </c>
      <c r="BM148" s="192" t="s">
        <v>2027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297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12" customFormat="1" ht="22.9" customHeight="1">
      <c r="B150" s="165"/>
      <c r="C150" s="166"/>
      <c r="D150" s="167" t="s">
        <v>71</v>
      </c>
      <c r="E150" s="179" t="s">
        <v>298</v>
      </c>
      <c r="F150" s="179" t="s">
        <v>299</v>
      </c>
      <c r="G150" s="166"/>
      <c r="H150" s="166"/>
      <c r="I150" s="169"/>
      <c r="J150" s="180">
        <f>BK150</f>
        <v>0</v>
      </c>
      <c r="K150" s="166"/>
      <c r="L150" s="171"/>
      <c r="M150" s="172"/>
      <c r="N150" s="173"/>
      <c r="O150" s="173"/>
      <c r="P150" s="174">
        <f>SUM(P151:P152)</f>
        <v>0</v>
      </c>
      <c r="Q150" s="173"/>
      <c r="R150" s="174">
        <f>SUM(R151:R152)</f>
        <v>0</v>
      </c>
      <c r="S150" s="173"/>
      <c r="T150" s="175">
        <f>SUM(T151:T152)</f>
        <v>0</v>
      </c>
      <c r="AR150" s="176" t="s">
        <v>79</v>
      </c>
      <c r="AT150" s="177" t="s">
        <v>71</v>
      </c>
      <c r="AU150" s="177" t="s">
        <v>79</v>
      </c>
      <c r="AY150" s="176" t="s">
        <v>218</v>
      </c>
      <c r="BK150" s="178">
        <f>SUM(BK151:BK152)</f>
        <v>0</v>
      </c>
    </row>
    <row r="151" spans="1:65" s="2" customFormat="1" ht="66.75" customHeight="1">
      <c r="A151" s="37"/>
      <c r="B151" s="38"/>
      <c r="C151" s="181" t="s">
        <v>137</v>
      </c>
      <c r="D151" s="181" t="s">
        <v>221</v>
      </c>
      <c r="E151" s="182" t="s">
        <v>300</v>
      </c>
      <c r="F151" s="183" t="s">
        <v>301</v>
      </c>
      <c r="G151" s="184" t="s">
        <v>282</v>
      </c>
      <c r="H151" s="185">
        <v>2.4910000000000001</v>
      </c>
      <c r="I151" s="186"/>
      <c r="J151" s="187">
        <f>ROUND(I151*H151,2)</f>
        <v>0</v>
      </c>
      <c r="K151" s="183" t="s">
        <v>225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226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226</v>
      </c>
      <c r="BM151" s="192" t="s">
        <v>2028</v>
      </c>
    </row>
    <row r="152" spans="1:65" s="2" customFormat="1" ht="11.25">
      <c r="A152" s="37"/>
      <c r="B152" s="38"/>
      <c r="C152" s="39"/>
      <c r="D152" s="194" t="s">
        <v>228</v>
      </c>
      <c r="E152" s="39"/>
      <c r="F152" s="195" t="s">
        <v>303</v>
      </c>
      <c r="G152" s="39"/>
      <c r="H152" s="39"/>
      <c r="I152" s="196"/>
      <c r="J152" s="39"/>
      <c r="K152" s="39"/>
      <c r="L152" s="42"/>
      <c r="M152" s="197"/>
      <c r="N152" s="198"/>
      <c r="O152" s="67"/>
      <c r="P152" s="67"/>
      <c r="Q152" s="67"/>
      <c r="R152" s="67"/>
      <c r="S152" s="67"/>
      <c r="T152" s="68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20" t="s">
        <v>228</v>
      </c>
      <c r="AU152" s="20" t="s">
        <v>81</v>
      </c>
    </row>
    <row r="153" spans="1:65" s="12" customFormat="1" ht="25.9" customHeight="1">
      <c r="B153" s="165"/>
      <c r="C153" s="166"/>
      <c r="D153" s="167" t="s">
        <v>71</v>
      </c>
      <c r="E153" s="168" t="s">
        <v>304</v>
      </c>
      <c r="F153" s="168" t="s">
        <v>305</v>
      </c>
      <c r="G153" s="166"/>
      <c r="H153" s="166"/>
      <c r="I153" s="169"/>
      <c r="J153" s="170">
        <f>BK153</f>
        <v>0</v>
      </c>
      <c r="K153" s="166"/>
      <c r="L153" s="171"/>
      <c r="M153" s="172"/>
      <c r="N153" s="173"/>
      <c r="O153" s="173"/>
      <c r="P153" s="174">
        <f>P154+P162+P166+P178+P185+P188+P208+P226</f>
        <v>0</v>
      </c>
      <c r="Q153" s="173"/>
      <c r="R153" s="174">
        <f>R154+R162+R166+R178+R185+R188+R208+R226</f>
        <v>2.4355659599999999</v>
      </c>
      <c r="S153" s="173"/>
      <c r="T153" s="175">
        <f>T154+T162+T166+T178+T185+T188+T208+T226</f>
        <v>0.91354159999999995</v>
      </c>
      <c r="AR153" s="176" t="s">
        <v>81</v>
      </c>
      <c r="AT153" s="177" t="s">
        <v>71</v>
      </c>
      <c r="AU153" s="177" t="s">
        <v>72</v>
      </c>
      <c r="AY153" s="176" t="s">
        <v>218</v>
      </c>
      <c r="BK153" s="178">
        <f>BK154+BK162+BK166+BK178+BK185+BK188+BK208+BK226</f>
        <v>0</v>
      </c>
    </row>
    <row r="154" spans="1:65" s="12" customFormat="1" ht="22.9" customHeight="1">
      <c r="B154" s="165"/>
      <c r="C154" s="166"/>
      <c r="D154" s="167" t="s">
        <v>71</v>
      </c>
      <c r="E154" s="179" t="s">
        <v>546</v>
      </c>
      <c r="F154" s="179" t="s">
        <v>547</v>
      </c>
      <c r="G154" s="166"/>
      <c r="H154" s="166"/>
      <c r="I154" s="169"/>
      <c r="J154" s="180">
        <f>BK154</f>
        <v>0</v>
      </c>
      <c r="K154" s="166"/>
      <c r="L154" s="171"/>
      <c r="M154" s="172"/>
      <c r="N154" s="173"/>
      <c r="O154" s="173"/>
      <c r="P154" s="174">
        <f>SUM(P155:P161)</f>
        <v>0</v>
      </c>
      <c r="Q154" s="173"/>
      <c r="R154" s="174">
        <f>SUM(R155:R161)</f>
        <v>0</v>
      </c>
      <c r="S154" s="173"/>
      <c r="T154" s="175">
        <f>SUM(T155:T161)</f>
        <v>0</v>
      </c>
      <c r="AR154" s="176" t="s">
        <v>81</v>
      </c>
      <c r="AT154" s="177" t="s">
        <v>71</v>
      </c>
      <c r="AU154" s="177" t="s">
        <v>79</v>
      </c>
      <c r="AY154" s="176" t="s">
        <v>218</v>
      </c>
      <c r="BK154" s="178">
        <f>SUM(BK155:BK161)</f>
        <v>0</v>
      </c>
    </row>
    <row r="155" spans="1:65" s="2" customFormat="1" ht="16.5" customHeight="1">
      <c r="A155" s="37"/>
      <c r="B155" s="38"/>
      <c r="C155" s="181" t="s">
        <v>140</v>
      </c>
      <c r="D155" s="181" t="s">
        <v>221</v>
      </c>
      <c r="E155" s="182" t="s">
        <v>548</v>
      </c>
      <c r="F155" s="183" t="s">
        <v>549</v>
      </c>
      <c r="G155" s="184" t="s">
        <v>249</v>
      </c>
      <c r="H155" s="185">
        <v>1</v>
      </c>
      <c r="I155" s="186"/>
      <c r="J155" s="187">
        <f t="shared" ref="J155:J161" si="0">ROUND(I155*H155,2)</f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ref="P155:P161" si="1">O155*H155</f>
        <v>0</v>
      </c>
      <c r="Q155" s="190">
        <v>0</v>
      </c>
      <c r="R155" s="190">
        <f t="shared" ref="R155:R161" si="2">Q155*H155</f>
        <v>0</v>
      </c>
      <c r="S155" s="190">
        <v>0</v>
      </c>
      <c r="T155" s="191">
        <f t="shared" ref="T155:T161" si="3"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ref="BE155:BE161" si="4">IF(N155="základní",J155,0)</f>
        <v>0</v>
      </c>
      <c r="BF155" s="193">
        <f t="shared" ref="BF155:BF161" si="5">IF(N155="snížená",J155,0)</f>
        <v>0</v>
      </c>
      <c r="BG155" s="193">
        <f t="shared" ref="BG155:BG161" si="6">IF(N155="zákl. přenesená",J155,0)</f>
        <v>0</v>
      </c>
      <c r="BH155" s="193">
        <f t="shared" ref="BH155:BH161" si="7">IF(N155="sníž. přenesená",J155,0)</f>
        <v>0</v>
      </c>
      <c r="BI155" s="193">
        <f t="shared" ref="BI155:BI161" si="8">IF(N155="nulová",J155,0)</f>
        <v>0</v>
      </c>
      <c r="BJ155" s="20" t="s">
        <v>79</v>
      </c>
      <c r="BK155" s="193">
        <f t="shared" ref="BK155:BK161" si="9">ROUND(I155*H155,2)</f>
        <v>0</v>
      </c>
      <c r="BL155" s="20" t="s">
        <v>137</v>
      </c>
      <c r="BM155" s="192" t="s">
        <v>2029</v>
      </c>
    </row>
    <row r="156" spans="1:65" s="2" customFormat="1" ht="16.5" customHeight="1">
      <c r="A156" s="37"/>
      <c r="B156" s="38"/>
      <c r="C156" s="181" t="s">
        <v>143</v>
      </c>
      <c r="D156" s="181" t="s">
        <v>221</v>
      </c>
      <c r="E156" s="182" t="s">
        <v>551</v>
      </c>
      <c r="F156" s="183" t="s">
        <v>552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2030</v>
      </c>
    </row>
    <row r="157" spans="1:65" s="2" customFormat="1" ht="24.2" customHeight="1">
      <c r="A157" s="37"/>
      <c r="B157" s="38"/>
      <c r="C157" s="181" t="s">
        <v>146</v>
      </c>
      <c r="D157" s="181" t="s">
        <v>221</v>
      </c>
      <c r="E157" s="182" t="s">
        <v>554</v>
      </c>
      <c r="F157" s="183" t="s">
        <v>555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2031</v>
      </c>
    </row>
    <row r="158" spans="1:65" s="2" customFormat="1" ht="16.5" customHeight="1">
      <c r="A158" s="37"/>
      <c r="B158" s="38"/>
      <c r="C158" s="181" t="s">
        <v>149</v>
      </c>
      <c r="D158" s="181" t="s">
        <v>221</v>
      </c>
      <c r="E158" s="182" t="s">
        <v>557</v>
      </c>
      <c r="F158" s="183" t="s">
        <v>558</v>
      </c>
      <c r="G158" s="184" t="s">
        <v>249</v>
      </c>
      <c r="H158" s="185">
        <v>1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2032</v>
      </c>
    </row>
    <row r="159" spans="1:65" s="2" customFormat="1" ht="16.5" customHeight="1">
      <c r="A159" s="37"/>
      <c r="B159" s="38"/>
      <c r="C159" s="181" t="s">
        <v>7</v>
      </c>
      <c r="D159" s="181" t="s">
        <v>221</v>
      </c>
      <c r="E159" s="182" t="s">
        <v>560</v>
      </c>
      <c r="F159" s="183" t="s">
        <v>561</v>
      </c>
      <c r="G159" s="184" t="s">
        <v>249</v>
      </c>
      <c r="H159" s="185">
        <v>2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2033</v>
      </c>
    </row>
    <row r="160" spans="1:65" s="2" customFormat="1" ht="16.5" customHeight="1">
      <c r="A160" s="37"/>
      <c r="B160" s="38"/>
      <c r="C160" s="181" t="s">
        <v>154</v>
      </c>
      <c r="D160" s="181" t="s">
        <v>221</v>
      </c>
      <c r="E160" s="182" t="s">
        <v>563</v>
      </c>
      <c r="F160" s="183" t="s">
        <v>564</v>
      </c>
      <c r="G160" s="184" t="s">
        <v>249</v>
      </c>
      <c r="H160" s="185">
        <v>2</v>
      </c>
      <c r="I160" s="186"/>
      <c r="J160" s="187">
        <f t="shared" si="0"/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 t="shared" si="1"/>
        <v>0</v>
      </c>
      <c r="Q160" s="190">
        <v>0</v>
      </c>
      <c r="R160" s="190">
        <f t="shared" si="2"/>
        <v>0</v>
      </c>
      <c r="S160" s="190">
        <v>0</v>
      </c>
      <c r="T160" s="191">
        <f t="shared" si="3"/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 t="shared" si="4"/>
        <v>0</v>
      </c>
      <c r="BF160" s="193">
        <f t="shared" si="5"/>
        <v>0</v>
      </c>
      <c r="BG160" s="193">
        <f t="shared" si="6"/>
        <v>0</v>
      </c>
      <c r="BH160" s="193">
        <f t="shared" si="7"/>
        <v>0</v>
      </c>
      <c r="BI160" s="193">
        <f t="shared" si="8"/>
        <v>0</v>
      </c>
      <c r="BJ160" s="20" t="s">
        <v>79</v>
      </c>
      <c r="BK160" s="193">
        <f t="shared" si="9"/>
        <v>0</v>
      </c>
      <c r="BL160" s="20" t="s">
        <v>137</v>
      </c>
      <c r="BM160" s="192" t="s">
        <v>2034</v>
      </c>
    </row>
    <row r="161" spans="1:65" s="2" customFormat="1" ht="16.5" customHeight="1">
      <c r="A161" s="37"/>
      <c r="B161" s="38"/>
      <c r="C161" s="181" t="s">
        <v>157</v>
      </c>
      <c r="D161" s="181" t="s">
        <v>221</v>
      </c>
      <c r="E161" s="182" t="s">
        <v>566</v>
      </c>
      <c r="F161" s="183" t="s">
        <v>567</v>
      </c>
      <c r="G161" s="184" t="s">
        <v>249</v>
      </c>
      <c r="H161" s="185">
        <v>1</v>
      </c>
      <c r="I161" s="186"/>
      <c r="J161" s="187">
        <f t="shared" si="0"/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 t="shared" si="1"/>
        <v>0</v>
      </c>
      <c r="Q161" s="190">
        <v>0</v>
      </c>
      <c r="R161" s="190">
        <f t="shared" si="2"/>
        <v>0</v>
      </c>
      <c r="S161" s="190">
        <v>0</v>
      </c>
      <c r="T161" s="191">
        <f t="shared" si="3"/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 t="shared" si="4"/>
        <v>0</v>
      </c>
      <c r="BF161" s="193">
        <f t="shared" si="5"/>
        <v>0</v>
      </c>
      <c r="BG161" s="193">
        <f t="shared" si="6"/>
        <v>0</v>
      </c>
      <c r="BH161" s="193">
        <f t="shared" si="7"/>
        <v>0</v>
      </c>
      <c r="BI161" s="193">
        <f t="shared" si="8"/>
        <v>0</v>
      </c>
      <c r="BJ161" s="20" t="s">
        <v>79</v>
      </c>
      <c r="BK161" s="193">
        <f t="shared" si="9"/>
        <v>0</v>
      </c>
      <c r="BL161" s="20" t="s">
        <v>137</v>
      </c>
      <c r="BM161" s="192" t="s">
        <v>2035</v>
      </c>
    </row>
    <row r="162" spans="1:65" s="12" customFormat="1" ht="22.9" customHeight="1">
      <c r="B162" s="165"/>
      <c r="C162" s="166"/>
      <c r="D162" s="167" t="s">
        <v>71</v>
      </c>
      <c r="E162" s="179" t="s">
        <v>569</v>
      </c>
      <c r="F162" s="179" t="s">
        <v>570</v>
      </c>
      <c r="G162" s="166"/>
      <c r="H162" s="166"/>
      <c r="I162" s="169"/>
      <c r="J162" s="180">
        <f>BK162</f>
        <v>0</v>
      </c>
      <c r="K162" s="166"/>
      <c r="L162" s="171"/>
      <c r="M162" s="172"/>
      <c r="N162" s="173"/>
      <c r="O162" s="173"/>
      <c r="P162" s="174">
        <f>SUM(P163:P165)</f>
        <v>0</v>
      </c>
      <c r="Q162" s="173"/>
      <c r="R162" s="174">
        <f>SUM(R163:R165)</f>
        <v>0</v>
      </c>
      <c r="S162" s="173"/>
      <c r="T162" s="175">
        <f>SUM(T163:T165)</f>
        <v>0</v>
      </c>
      <c r="AR162" s="176" t="s">
        <v>81</v>
      </c>
      <c r="AT162" s="177" t="s">
        <v>71</v>
      </c>
      <c r="AU162" s="177" t="s">
        <v>79</v>
      </c>
      <c r="AY162" s="176" t="s">
        <v>218</v>
      </c>
      <c r="BK162" s="178">
        <f>SUM(BK163:BK165)</f>
        <v>0</v>
      </c>
    </row>
    <row r="163" spans="1:65" s="2" customFormat="1" ht="16.5" customHeight="1">
      <c r="A163" s="37"/>
      <c r="B163" s="38"/>
      <c r="C163" s="181" t="s">
        <v>160</v>
      </c>
      <c r="D163" s="181" t="s">
        <v>221</v>
      </c>
      <c r="E163" s="182" t="s">
        <v>571</v>
      </c>
      <c r="F163" s="183" t="s">
        <v>572</v>
      </c>
      <c r="G163" s="184" t="s">
        <v>249</v>
      </c>
      <c r="H163" s="185">
        <v>1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2036</v>
      </c>
    </row>
    <row r="164" spans="1:65" s="2" customFormat="1" ht="16.5" customHeight="1">
      <c r="A164" s="37"/>
      <c r="B164" s="38"/>
      <c r="C164" s="181" t="s">
        <v>352</v>
      </c>
      <c r="D164" s="181" t="s">
        <v>221</v>
      </c>
      <c r="E164" s="182" t="s">
        <v>574</v>
      </c>
      <c r="F164" s="183" t="s">
        <v>575</v>
      </c>
      <c r="G164" s="184" t="s">
        <v>249</v>
      </c>
      <c r="H164" s="185">
        <v>6</v>
      </c>
      <c r="I164" s="186"/>
      <c r="J164" s="187">
        <f>ROUND(I164*H164,2)</f>
        <v>0</v>
      </c>
      <c r="K164" s="183" t="s">
        <v>19</v>
      </c>
      <c r="L164" s="42"/>
      <c r="M164" s="188" t="s">
        <v>19</v>
      </c>
      <c r="N164" s="189" t="s">
        <v>43</v>
      </c>
      <c r="O164" s="67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0" t="s">
        <v>79</v>
      </c>
      <c r="BK164" s="193">
        <f>ROUND(I164*H164,2)</f>
        <v>0</v>
      </c>
      <c r="BL164" s="20" t="s">
        <v>137</v>
      </c>
      <c r="BM164" s="192" t="s">
        <v>2037</v>
      </c>
    </row>
    <row r="165" spans="1:65" s="2" customFormat="1" ht="16.5" customHeight="1">
      <c r="A165" s="37"/>
      <c r="B165" s="38"/>
      <c r="C165" s="181" t="s">
        <v>357</v>
      </c>
      <c r="D165" s="181" t="s">
        <v>221</v>
      </c>
      <c r="E165" s="182" t="s">
        <v>577</v>
      </c>
      <c r="F165" s="183" t="s">
        <v>578</v>
      </c>
      <c r="G165" s="184" t="s">
        <v>249</v>
      </c>
      <c r="H165" s="185">
        <v>6</v>
      </c>
      <c r="I165" s="186"/>
      <c r="J165" s="187">
        <f>ROUND(I165*H165,2)</f>
        <v>0</v>
      </c>
      <c r="K165" s="183" t="s">
        <v>19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2038</v>
      </c>
    </row>
    <row r="166" spans="1:65" s="12" customFormat="1" ht="22.9" customHeight="1">
      <c r="B166" s="165"/>
      <c r="C166" s="166"/>
      <c r="D166" s="167" t="s">
        <v>71</v>
      </c>
      <c r="E166" s="179" t="s">
        <v>580</v>
      </c>
      <c r="F166" s="179" t="s">
        <v>581</v>
      </c>
      <c r="G166" s="166"/>
      <c r="H166" s="166"/>
      <c r="I166" s="169"/>
      <c r="J166" s="180">
        <f>BK166</f>
        <v>0</v>
      </c>
      <c r="K166" s="166"/>
      <c r="L166" s="171"/>
      <c r="M166" s="172"/>
      <c r="N166" s="173"/>
      <c r="O166" s="173"/>
      <c r="P166" s="174">
        <f>SUM(P167:P177)</f>
        <v>0</v>
      </c>
      <c r="Q166" s="173"/>
      <c r="R166" s="174">
        <f>SUM(R167:R177)</f>
        <v>0.137852</v>
      </c>
      <c r="S166" s="173"/>
      <c r="T166" s="175">
        <f>SUM(T167:T177)</f>
        <v>0</v>
      </c>
      <c r="AR166" s="176" t="s">
        <v>81</v>
      </c>
      <c r="AT166" s="177" t="s">
        <v>71</v>
      </c>
      <c r="AU166" s="177" t="s">
        <v>79</v>
      </c>
      <c r="AY166" s="176" t="s">
        <v>218</v>
      </c>
      <c r="BK166" s="178">
        <f>SUM(BK167:BK177)</f>
        <v>0</v>
      </c>
    </row>
    <row r="167" spans="1:65" s="2" customFormat="1" ht="55.5" customHeight="1">
      <c r="A167" s="37"/>
      <c r="B167" s="38"/>
      <c r="C167" s="181" t="s">
        <v>362</v>
      </c>
      <c r="D167" s="181" t="s">
        <v>221</v>
      </c>
      <c r="E167" s="182" t="s">
        <v>582</v>
      </c>
      <c r="F167" s="183" t="s">
        <v>583</v>
      </c>
      <c r="G167" s="184" t="s">
        <v>224</v>
      </c>
      <c r="H167" s="185">
        <v>3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1.214E-2</v>
      </c>
      <c r="R167" s="190">
        <f>Q167*H167</f>
        <v>3.6420000000000001E-2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2039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585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44.25" customHeight="1">
      <c r="A169" s="37"/>
      <c r="B169" s="38"/>
      <c r="C169" s="181" t="s">
        <v>369</v>
      </c>
      <c r="D169" s="181" t="s">
        <v>221</v>
      </c>
      <c r="E169" s="182" t="s">
        <v>586</v>
      </c>
      <c r="F169" s="183" t="s">
        <v>587</v>
      </c>
      <c r="G169" s="184" t="s">
        <v>224</v>
      </c>
      <c r="H169" s="185">
        <v>3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1E-4</v>
      </c>
      <c r="R169" s="190">
        <f>Q169*H169</f>
        <v>3.0000000000000003E-4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2040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589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37.9" customHeight="1">
      <c r="A171" s="37"/>
      <c r="B171" s="38"/>
      <c r="C171" s="181" t="s">
        <v>374</v>
      </c>
      <c r="D171" s="181" t="s">
        <v>221</v>
      </c>
      <c r="E171" s="182" t="s">
        <v>590</v>
      </c>
      <c r="F171" s="183" t="s">
        <v>591</v>
      </c>
      <c r="G171" s="184" t="s">
        <v>224</v>
      </c>
      <c r="H171" s="185">
        <v>10.48</v>
      </c>
      <c r="I171" s="186"/>
      <c r="J171" s="187">
        <f>ROUND(I171*H171,2)</f>
        <v>0</v>
      </c>
      <c r="K171" s="183" t="s">
        <v>225</v>
      </c>
      <c r="L171" s="42"/>
      <c r="M171" s="188" t="s">
        <v>19</v>
      </c>
      <c r="N171" s="189" t="s">
        <v>43</v>
      </c>
      <c r="O171" s="67"/>
      <c r="P171" s="190">
        <f>O171*H171</f>
        <v>0</v>
      </c>
      <c r="Q171" s="190">
        <v>1.25E-3</v>
      </c>
      <c r="R171" s="190">
        <f>Q171*H171</f>
        <v>1.3100000000000001E-2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137</v>
      </c>
      <c r="AT171" s="192" t="s">
        <v>221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2041</v>
      </c>
    </row>
    <row r="172" spans="1:65" s="2" customFormat="1" ht="11.25">
      <c r="A172" s="37"/>
      <c r="B172" s="38"/>
      <c r="C172" s="39"/>
      <c r="D172" s="194" t="s">
        <v>228</v>
      </c>
      <c r="E172" s="39"/>
      <c r="F172" s="195" t="s">
        <v>593</v>
      </c>
      <c r="G172" s="39"/>
      <c r="H172" s="39"/>
      <c r="I172" s="196"/>
      <c r="J172" s="39"/>
      <c r="K172" s="39"/>
      <c r="L172" s="42"/>
      <c r="M172" s="197"/>
      <c r="N172" s="198"/>
      <c r="O172" s="67"/>
      <c r="P172" s="67"/>
      <c r="Q172" s="67"/>
      <c r="R172" s="67"/>
      <c r="S172" s="67"/>
      <c r="T172" s="68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20" t="s">
        <v>228</v>
      </c>
      <c r="AU172" s="20" t="s">
        <v>81</v>
      </c>
    </row>
    <row r="173" spans="1:65" s="13" customFormat="1" ht="11.25">
      <c r="B173" s="199"/>
      <c r="C173" s="200"/>
      <c r="D173" s="201" t="s">
        <v>230</v>
      </c>
      <c r="E173" s="202" t="s">
        <v>19</v>
      </c>
      <c r="F173" s="203" t="s">
        <v>2042</v>
      </c>
      <c r="G173" s="200"/>
      <c r="H173" s="204">
        <v>10.48</v>
      </c>
      <c r="I173" s="205"/>
      <c r="J173" s="200"/>
      <c r="K173" s="200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230</v>
      </c>
      <c r="AU173" s="210" t="s">
        <v>81</v>
      </c>
      <c r="AV173" s="13" t="s">
        <v>81</v>
      </c>
      <c r="AW173" s="13" t="s">
        <v>33</v>
      </c>
      <c r="AX173" s="13" t="s">
        <v>79</v>
      </c>
      <c r="AY173" s="210" t="s">
        <v>218</v>
      </c>
    </row>
    <row r="174" spans="1:65" s="2" customFormat="1" ht="24.2" customHeight="1">
      <c r="A174" s="37"/>
      <c r="B174" s="38"/>
      <c r="C174" s="222" t="s">
        <v>379</v>
      </c>
      <c r="D174" s="222" t="s">
        <v>380</v>
      </c>
      <c r="E174" s="223" t="s">
        <v>594</v>
      </c>
      <c r="F174" s="224" t="s">
        <v>595</v>
      </c>
      <c r="G174" s="225" t="s">
        <v>224</v>
      </c>
      <c r="H174" s="226">
        <v>11.004</v>
      </c>
      <c r="I174" s="227"/>
      <c r="J174" s="228">
        <f>ROUND(I174*H174,2)</f>
        <v>0</v>
      </c>
      <c r="K174" s="224" t="s">
        <v>225</v>
      </c>
      <c r="L174" s="229"/>
      <c r="M174" s="230" t="s">
        <v>19</v>
      </c>
      <c r="N174" s="231" t="s">
        <v>43</v>
      </c>
      <c r="O174" s="67"/>
      <c r="P174" s="190">
        <f>O174*H174</f>
        <v>0</v>
      </c>
      <c r="Q174" s="190">
        <v>8.0000000000000002E-3</v>
      </c>
      <c r="R174" s="190">
        <f>Q174*H174</f>
        <v>8.8031999999999999E-2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383</v>
      </c>
      <c r="AT174" s="192" t="s">
        <v>380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2043</v>
      </c>
    </row>
    <row r="175" spans="1:65" s="13" customFormat="1" ht="11.25">
      <c r="B175" s="199"/>
      <c r="C175" s="200"/>
      <c r="D175" s="201" t="s">
        <v>230</v>
      </c>
      <c r="E175" s="200"/>
      <c r="F175" s="203" t="s">
        <v>2044</v>
      </c>
      <c r="G175" s="200"/>
      <c r="H175" s="204">
        <v>11.004</v>
      </c>
      <c r="I175" s="205"/>
      <c r="J175" s="200"/>
      <c r="K175" s="200"/>
      <c r="L175" s="206"/>
      <c r="M175" s="207"/>
      <c r="N175" s="208"/>
      <c r="O175" s="208"/>
      <c r="P175" s="208"/>
      <c r="Q175" s="208"/>
      <c r="R175" s="208"/>
      <c r="S175" s="208"/>
      <c r="T175" s="209"/>
      <c r="AT175" s="210" t="s">
        <v>230</v>
      </c>
      <c r="AU175" s="210" t="s">
        <v>81</v>
      </c>
      <c r="AV175" s="13" t="s">
        <v>81</v>
      </c>
      <c r="AW175" s="13" t="s">
        <v>4</v>
      </c>
      <c r="AX175" s="13" t="s">
        <v>79</v>
      </c>
      <c r="AY175" s="210" t="s">
        <v>218</v>
      </c>
    </row>
    <row r="176" spans="1:65" s="2" customFormat="1" ht="78" customHeight="1">
      <c r="A176" s="37"/>
      <c r="B176" s="38"/>
      <c r="C176" s="181" t="s">
        <v>386</v>
      </c>
      <c r="D176" s="181" t="s">
        <v>221</v>
      </c>
      <c r="E176" s="182" t="s">
        <v>598</v>
      </c>
      <c r="F176" s="183" t="s">
        <v>599</v>
      </c>
      <c r="G176" s="184" t="s">
        <v>282</v>
      </c>
      <c r="H176" s="185">
        <v>0.13800000000000001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2045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601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12" customFormat="1" ht="22.9" customHeight="1">
      <c r="B178" s="165"/>
      <c r="C178" s="166"/>
      <c r="D178" s="167" t="s">
        <v>71</v>
      </c>
      <c r="E178" s="179" t="s">
        <v>602</v>
      </c>
      <c r="F178" s="179" t="s">
        <v>603</v>
      </c>
      <c r="G178" s="166"/>
      <c r="H178" s="166"/>
      <c r="I178" s="169"/>
      <c r="J178" s="180">
        <f>BK178</f>
        <v>0</v>
      </c>
      <c r="K178" s="166"/>
      <c r="L178" s="171"/>
      <c r="M178" s="172"/>
      <c r="N178" s="173"/>
      <c r="O178" s="173"/>
      <c r="P178" s="174">
        <f>SUM(P179:P184)</f>
        <v>0</v>
      </c>
      <c r="Q178" s="173"/>
      <c r="R178" s="174">
        <f>SUM(R179:R184)</f>
        <v>0.1104</v>
      </c>
      <c r="S178" s="173"/>
      <c r="T178" s="175">
        <f>SUM(T179:T184)</f>
        <v>0</v>
      </c>
      <c r="AR178" s="176" t="s">
        <v>81</v>
      </c>
      <c r="AT178" s="177" t="s">
        <v>71</v>
      </c>
      <c r="AU178" s="177" t="s">
        <v>79</v>
      </c>
      <c r="AY178" s="176" t="s">
        <v>218</v>
      </c>
      <c r="BK178" s="178">
        <f>SUM(BK179:BK184)</f>
        <v>0</v>
      </c>
    </row>
    <row r="179" spans="1:65" s="2" customFormat="1" ht="37.9" customHeight="1">
      <c r="A179" s="37"/>
      <c r="B179" s="38"/>
      <c r="C179" s="181" t="s">
        <v>383</v>
      </c>
      <c r="D179" s="181" t="s">
        <v>221</v>
      </c>
      <c r="E179" s="182" t="s">
        <v>604</v>
      </c>
      <c r="F179" s="183" t="s">
        <v>605</v>
      </c>
      <c r="G179" s="184" t="s">
        <v>249</v>
      </c>
      <c r="H179" s="185">
        <v>6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2046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607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2" customFormat="1" ht="24.2" customHeight="1">
      <c r="A181" s="37"/>
      <c r="B181" s="38"/>
      <c r="C181" s="222" t="s">
        <v>395</v>
      </c>
      <c r="D181" s="222" t="s">
        <v>380</v>
      </c>
      <c r="E181" s="223" t="s">
        <v>608</v>
      </c>
      <c r="F181" s="224" t="s">
        <v>609</v>
      </c>
      <c r="G181" s="225" t="s">
        <v>249</v>
      </c>
      <c r="H181" s="226">
        <v>4</v>
      </c>
      <c r="I181" s="227"/>
      <c r="J181" s="228">
        <f>ROUND(I181*H181,2)</f>
        <v>0</v>
      </c>
      <c r="K181" s="224" t="s">
        <v>19</v>
      </c>
      <c r="L181" s="229"/>
      <c r="M181" s="230" t="s">
        <v>19</v>
      </c>
      <c r="N181" s="231" t="s">
        <v>43</v>
      </c>
      <c r="O181" s="67"/>
      <c r="P181" s="190">
        <f>O181*H181</f>
        <v>0</v>
      </c>
      <c r="Q181" s="190">
        <v>1.38E-2</v>
      </c>
      <c r="R181" s="190">
        <f>Q181*H181</f>
        <v>5.5199999999999999E-2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383</v>
      </c>
      <c r="AT181" s="192" t="s">
        <v>380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2047</v>
      </c>
    </row>
    <row r="182" spans="1:65" s="2" customFormat="1" ht="24.2" customHeight="1">
      <c r="A182" s="37"/>
      <c r="B182" s="38"/>
      <c r="C182" s="222" t="s">
        <v>402</v>
      </c>
      <c r="D182" s="222" t="s">
        <v>380</v>
      </c>
      <c r="E182" s="223" t="s">
        <v>756</v>
      </c>
      <c r="F182" s="224" t="s">
        <v>757</v>
      </c>
      <c r="G182" s="225" t="s">
        <v>249</v>
      </c>
      <c r="H182" s="226">
        <v>4</v>
      </c>
      <c r="I182" s="227"/>
      <c r="J182" s="228">
        <f>ROUND(I182*H182,2)</f>
        <v>0</v>
      </c>
      <c r="K182" s="224" t="s">
        <v>19</v>
      </c>
      <c r="L182" s="229"/>
      <c r="M182" s="230" t="s">
        <v>19</v>
      </c>
      <c r="N182" s="231" t="s">
        <v>43</v>
      </c>
      <c r="O182" s="67"/>
      <c r="P182" s="190">
        <f>O182*H182</f>
        <v>0</v>
      </c>
      <c r="Q182" s="190">
        <v>1.38E-2</v>
      </c>
      <c r="R182" s="190">
        <f>Q182*H182</f>
        <v>5.5199999999999999E-2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383</v>
      </c>
      <c r="AT182" s="192" t="s">
        <v>380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2048</v>
      </c>
    </row>
    <row r="183" spans="1:65" s="2" customFormat="1" ht="55.5" customHeight="1">
      <c r="A183" s="37"/>
      <c r="B183" s="38"/>
      <c r="C183" s="181" t="s">
        <v>407</v>
      </c>
      <c r="D183" s="181" t="s">
        <v>221</v>
      </c>
      <c r="E183" s="182" t="s">
        <v>611</v>
      </c>
      <c r="F183" s="183" t="s">
        <v>612</v>
      </c>
      <c r="G183" s="184" t="s">
        <v>282</v>
      </c>
      <c r="H183" s="185">
        <v>0.11</v>
      </c>
      <c r="I183" s="186"/>
      <c r="J183" s="187">
        <f>ROUND(I183*H183,2)</f>
        <v>0</v>
      </c>
      <c r="K183" s="183" t="s">
        <v>225</v>
      </c>
      <c r="L183" s="42"/>
      <c r="M183" s="188" t="s">
        <v>19</v>
      </c>
      <c r="N183" s="189" t="s">
        <v>43</v>
      </c>
      <c r="O183" s="67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137</v>
      </c>
      <c r="AT183" s="192" t="s">
        <v>221</v>
      </c>
      <c r="AU183" s="192" t="s">
        <v>81</v>
      </c>
      <c r="AY183" s="20" t="s">
        <v>218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79</v>
      </c>
      <c r="BK183" s="193">
        <f>ROUND(I183*H183,2)</f>
        <v>0</v>
      </c>
      <c r="BL183" s="20" t="s">
        <v>137</v>
      </c>
      <c r="BM183" s="192" t="s">
        <v>2049</v>
      </c>
    </row>
    <row r="184" spans="1:65" s="2" customFormat="1" ht="11.25">
      <c r="A184" s="37"/>
      <c r="B184" s="38"/>
      <c r="C184" s="39"/>
      <c r="D184" s="194" t="s">
        <v>228</v>
      </c>
      <c r="E184" s="39"/>
      <c r="F184" s="195" t="s">
        <v>614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228</v>
      </c>
      <c r="AU184" s="20" t="s">
        <v>81</v>
      </c>
    </row>
    <row r="185" spans="1:65" s="12" customFormat="1" ht="22.9" customHeight="1">
      <c r="B185" s="165"/>
      <c r="C185" s="166"/>
      <c r="D185" s="167" t="s">
        <v>71</v>
      </c>
      <c r="E185" s="179" t="s">
        <v>615</v>
      </c>
      <c r="F185" s="179" t="s">
        <v>616</v>
      </c>
      <c r="G185" s="166"/>
      <c r="H185" s="166"/>
      <c r="I185" s="169"/>
      <c r="J185" s="180">
        <f>BK185</f>
        <v>0</v>
      </c>
      <c r="K185" s="166"/>
      <c r="L185" s="171"/>
      <c r="M185" s="172"/>
      <c r="N185" s="173"/>
      <c r="O185" s="173"/>
      <c r="P185" s="174">
        <f>SUM(P186:P187)</f>
        <v>0</v>
      </c>
      <c r="Q185" s="173"/>
      <c r="R185" s="174">
        <f>SUM(R186:R187)</f>
        <v>0</v>
      </c>
      <c r="S185" s="173"/>
      <c r="T185" s="175">
        <f>SUM(T186:T187)</f>
        <v>4.1920000000000006E-2</v>
      </c>
      <c r="AR185" s="176" t="s">
        <v>81</v>
      </c>
      <c r="AT185" s="177" t="s">
        <v>71</v>
      </c>
      <c r="AU185" s="177" t="s">
        <v>79</v>
      </c>
      <c r="AY185" s="176" t="s">
        <v>218</v>
      </c>
      <c r="BK185" s="178">
        <f>SUM(BK186:BK187)</f>
        <v>0</v>
      </c>
    </row>
    <row r="186" spans="1:65" s="2" customFormat="1" ht="16.5" customHeight="1">
      <c r="A186" s="37"/>
      <c r="B186" s="38"/>
      <c r="C186" s="181" t="s">
        <v>414</v>
      </c>
      <c r="D186" s="181" t="s">
        <v>221</v>
      </c>
      <c r="E186" s="182" t="s">
        <v>617</v>
      </c>
      <c r="F186" s="183" t="s">
        <v>618</v>
      </c>
      <c r="G186" s="184" t="s">
        <v>224</v>
      </c>
      <c r="H186" s="185">
        <v>10.48</v>
      </c>
      <c r="I186" s="186"/>
      <c r="J186" s="187">
        <f>ROUND(I186*H186,2)</f>
        <v>0</v>
      </c>
      <c r="K186" s="183" t="s">
        <v>225</v>
      </c>
      <c r="L186" s="42"/>
      <c r="M186" s="188" t="s">
        <v>19</v>
      </c>
      <c r="N186" s="189" t="s">
        <v>43</v>
      </c>
      <c r="O186" s="67"/>
      <c r="P186" s="190">
        <f>O186*H186</f>
        <v>0</v>
      </c>
      <c r="Q186" s="190">
        <v>0</v>
      </c>
      <c r="R186" s="190">
        <f>Q186*H186</f>
        <v>0</v>
      </c>
      <c r="S186" s="190">
        <v>4.0000000000000001E-3</v>
      </c>
      <c r="T186" s="191">
        <f>S186*H186</f>
        <v>4.1920000000000006E-2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137</v>
      </c>
      <c r="AT186" s="192" t="s">
        <v>221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2050</v>
      </c>
    </row>
    <row r="187" spans="1:65" s="2" customFormat="1" ht="11.25">
      <c r="A187" s="37"/>
      <c r="B187" s="38"/>
      <c r="C187" s="39"/>
      <c r="D187" s="194" t="s">
        <v>228</v>
      </c>
      <c r="E187" s="39"/>
      <c r="F187" s="195" t="s">
        <v>620</v>
      </c>
      <c r="G187" s="39"/>
      <c r="H187" s="39"/>
      <c r="I187" s="196"/>
      <c r="J187" s="39"/>
      <c r="K187" s="39"/>
      <c r="L187" s="42"/>
      <c r="M187" s="197"/>
      <c r="N187" s="198"/>
      <c r="O187" s="67"/>
      <c r="P187" s="67"/>
      <c r="Q187" s="67"/>
      <c r="R187" s="67"/>
      <c r="S187" s="67"/>
      <c r="T187" s="68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20" t="s">
        <v>228</v>
      </c>
      <c r="AU187" s="20" t="s">
        <v>81</v>
      </c>
    </row>
    <row r="188" spans="1:65" s="12" customFormat="1" ht="22.9" customHeight="1">
      <c r="B188" s="165"/>
      <c r="C188" s="166"/>
      <c r="D188" s="167" t="s">
        <v>71</v>
      </c>
      <c r="E188" s="179" t="s">
        <v>621</v>
      </c>
      <c r="F188" s="179" t="s">
        <v>622</v>
      </c>
      <c r="G188" s="166"/>
      <c r="H188" s="166"/>
      <c r="I188" s="169"/>
      <c r="J188" s="180">
        <f>BK188</f>
        <v>0</v>
      </c>
      <c r="K188" s="166"/>
      <c r="L188" s="171"/>
      <c r="M188" s="172"/>
      <c r="N188" s="173"/>
      <c r="O188" s="173"/>
      <c r="P188" s="174">
        <f>SUM(P189:P207)</f>
        <v>0</v>
      </c>
      <c r="Q188" s="173"/>
      <c r="R188" s="174">
        <f>SUM(R189:R207)</f>
        <v>0.40746240000000006</v>
      </c>
      <c r="S188" s="173"/>
      <c r="T188" s="175">
        <f>SUM(T189:T207)</f>
        <v>0.8716216</v>
      </c>
      <c r="AR188" s="176" t="s">
        <v>81</v>
      </c>
      <c r="AT188" s="177" t="s">
        <v>71</v>
      </c>
      <c r="AU188" s="177" t="s">
        <v>79</v>
      </c>
      <c r="AY188" s="176" t="s">
        <v>218</v>
      </c>
      <c r="BK188" s="178">
        <f>SUM(BK189:BK207)</f>
        <v>0</v>
      </c>
    </row>
    <row r="189" spans="1:65" s="2" customFormat="1" ht="24.2" customHeight="1">
      <c r="A189" s="37"/>
      <c r="B189" s="38"/>
      <c r="C189" s="181" t="s">
        <v>627</v>
      </c>
      <c r="D189" s="181" t="s">
        <v>221</v>
      </c>
      <c r="E189" s="182" t="s">
        <v>623</v>
      </c>
      <c r="F189" s="183" t="s">
        <v>624</v>
      </c>
      <c r="G189" s="184" t="s">
        <v>224</v>
      </c>
      <c r="H189" s="185">
        <v>10.48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2051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626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24.2" customHeight="1">
      <c r="A191" s="37"/>
      <c r="B191" s="38"/>
      <c r="C191" s="181" t="s">
        <v>632</v>
      </c>
      <c r="D191" s="181" t="s">
        <v>221</v>
      </c>
      <c r="E191" s="182" t="s">
        <v>628</v>
      </c>
      <c r="F191" s="183" t="s">
        <v>629</v>
      </c>
      <c r="G191" s="184" t="s">
        <v>224</v>
      </c>
      <c r="H191" s="185">
        <v>10.48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2.9999999999999997E-4</v>
      </c>
      <c r="R191" s="190">
        <f>Q191*H191</f>
        <v>3.1439999999999997E-3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2052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631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33" customHeight="1">
      <c r="A193" s="37"/>
      <c r="B193" s="38"/>
      <c r="C193" s="181" t="s">
        <v>637</v>
      </c>
      <c r="D193" s="181" t="s">
        <v>221</v>
      </c>
      <c r="E193" s="182" t="s">
        <v>633</v>
      </c>
      <c r="F193" s="183" t="s">
        <v>634</v>
      </c>
      <c r="G193" s="184" t="s">
        <v>224</v>
      </c>
      <c r="H193" s="185">
        <v>10.48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2053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636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37.9" customHeight="1">
      <c r="A195" s="37"/>
      <c r="B195" s="38"/>
      <c r="C195" s="181" t="s">
        <v>642</v>
      </c>
      <c r="D195" s="181" t="s">
        <v>221</v>
      </c>
      <c r="E195" s="182" t="s">
        <v>638</v>
      </c>
      <c r="F195" s="183" t="s">
        <v>639</v>
      </c>
      <c r="G195" s="184" t="s">
        <v>224</v>
      </c>
      <c r="H195" s="185">
        <v>10.48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7.4999999999999997E-3</v>
      </c>
      <c r="R195" s="190">
        <f>Q195*H195</f>
        <v>7.8600000000000003E-2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2054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641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24.2" customHeight="1">
      <c r="A197" s="37"/>
      <c r="B197" s="38"/>
      <c r="C197" s="181" t="s">
        <v>647</v>
      </c>
      <c r="D197" s="181" t="s">
        <v>221</v>
      </c>
      <c r="E197" s="182" t="s">
        <v>643</v>
      </c>
      <c r="F197" s="183" t="s">
        <v>644</v>
      </c>
      <c r="G197" s="184" t="s">
        <v>224</v>
      </c>
      <c r="H197" s="185">
        <v>10.48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0</v>
      </c>
      <c r="R197" s="190">
        <f>Q197*H197</f>
        <v>0</v>
      </c>
      <c r="S197" s="190">
        <v>8.3169999999999994E-2</v>
      </c>
      <c r="T197" s="191">
        <f>S197*H197</f>
        <v>0.8716216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2055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646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2" customFormat="1" ht="44.25" customHeight="1">
      <c r="A199" s="37"/>
      <c r="B199" s="38"/>
      <c r="C199" s="181" t="s">
        <v>653</v>
      </c>
      <c r="D199" s="181" t="s">
        <v>221</v>
      </c>
      <c r="E199" s="182" t="s">
        <v>648</v>
      </c>
      <c r="F199" s="183" t="s">
        <v>649</v>
      </c>
      <c r="G199" s="184" t="s">
        <v>224</v>
      </c>
      <c r="H199" s="185">
        <v>10.48</v>
      </c>
      <c r="I199" s="186"/>
      <c r="J199" s="187">
        <f>ROUND(I199*H199,2)</f>
        <v>0</v>
      </c>
      <c r="K199" s="183" t="s">
        <v>225</v>
      </c>
      <c r="L199" s="42"/>
      <c r="M199" s="188" t="s">
        <v>19</v>
      </c>
      <c r="N199" s="189" t="s">
        <v>43</v>
      </c>
      <c r="O199" s="67"/>
      <c r="P199" s="190">
        <f>O199*H199</f>
        <v>0</v>
      </c>
      <c r="Q199" s="190">
        <v>5.3800000000000002E-3</v>
      </c>
      <c r="R199" s="190">
        <f>Q199*H199</f>
        <v>5.6382400000000006E-2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137</v>
      </c>
      <c r="AT199" s="192" t="s">
        <v>221</v>
      </c>
      <c r="AU199" s="192" t="s">
        <v>81</v>
      </c>
      <c r="AY199" s="20" t="s">
        <v>218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0" t="s">
        <v>79</v>
      </c>
      <c r="BK199" s="193">
        <f>ROUND(I199*H199,2)</f>
        <v>0</v>
      </c>
      <c r="BL199" s="20" t="s">
        <v>137</v>
      </c>
      <c r="BM199" s="192" t="s">
        <v>2056</v>
      </c>
    </row>
    <row r="200" spans="1:65" s="2" customFormat="1" ht="11.25">
      <c r="A200" s="37"/>
      <c r="B200" s="38"/>
      <c r="C200" s="39"/>
      <c r="D200" s="194" t="s">
        <v>228</v>
      </c>
      <c r="E200" s="39"/>
      <c r="F200" s="195" t="s">
        <v>651</v>
      </c>
      <c r="G200" s="39"/>
      <c r="H200" s="39"/>
      <c r="I200" s="196"/>
      <c r="J200" s="39"/>
      <c r="K200" s="39"/>
      <c r="L200" s="42"/>
      <c r="M200" s="197"/>
      <c r="N200" s="198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20" t="s">
        <v>228</v>
      </c>
      <c r="AU200" s="20" t="s">
        <v>81</v>
      </c>
    </row>
    <row r="201" spans="1:65" s="13" customFormat="1" ht="11.25">
      <c r="B201" s="199"/>
      <c r="C201" s="200"/>
      <c r="D201" s="201" t="s">
        <v>230</v>
      </c>
      <c r="E201" s="202" t="s">
        <v>19</v>
      </c>
      <c r="F201" s="203" t="s">
        <v>2042</v>
      </c>
      <c r="G201" s="200"/>
      <c r="H201" s="204">
        <v>10.48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230</v>
      </c>
      <c r="AU201" s="210" t="s">
        <v>81</v>
      </c>
      <c r="AV201" s="13" t="s">
        <v>81</v>
      </c>
      <c r="AW201" s="13" t="s">
        <v>33</v>
      </c>
      <c r="AX201" s="13" t="s">
        <v>79</v>
      </c>
      <c r="AY201" s="210" t="s">
        <v>218</v>
      </c>
    </row>
    <row r="202" spans="1:65" s="2" customFormat="1" ht="24.2" customHeight="1">
      <c r="A202" s="37"/>
      <c r="B202" s="38"/>
      <c r="C202" s="222" t="s">
        <v>658</v>
      </c>
      <c r="D202" s="222" t="s">
        <v>380</v>
      </c>
      <c r="E202" s="223" t="s">
        <v>654</v>
      </c>
      <c r="F202" s="224" t="s">
        <v>655</v>
      </c>
      <c r="G202" s="225" t="s">
        <v>224</v>
      </c>
      <c r="H202" s="226">
        <v>11.528</v>
      </c>
      <c r="I202" s="227"/>
      <c r="J202" s="228">
        <f>ROUND(I202*H202,2)</f>
        <v>0</v>
      </c>
      <c r="K202" s="224" t="s">
        <v>225</v>
      </c>
      <c r="L202" s="229"/>
      <c r="M202" s="230" t="s">
        <v>19</v>
      </c>
      <c r="N202" s="231" t="s">
        <v>43</v>
      </c>
      <c r="O202" s="67"/>
      <c r="P202" s="190">
        <f>O202*H202</f>
        <v>0</v>
      </c>
      <c r="Q202" s="190">
        <v>2.1999999999999999E-2</v>
      </c>
      <c r="R202" s="190">
        <f>Q202*H202</f>
        <v>0.25361600000000001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383</v>
      </c>
      <c r="AT202" s="192" t="s">
        <v>380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2057</v>
      </c>
    </row>
    <row r="203" spans="1:65" s="13" customFormat="1" ht="11.25">
      <c r="B203" s="199"/>
      <c r="C203" s="200"/>
      <c r="D203" s="201" t="s">
        <v>230</v>
      </c>
      <c r="E203" s="200"/>
      <c r="F203" s="203" t="s">
        <v>2058</v>
      </c>
      <c r="G203" s="200"/>
      <c r="H203" s="204">
        <v>11.528</v>
      </c>
      <c r="I203" s="205"/>
      <c r="J203" s="200"/>
      <c r="K203" s="200"/>
      <c r="L203" s="206"/>
      <c r="M203" s="207"/>
      <c r="N203" s="208"/>
      <c r="O203" s="208"/>
      <c r="P203" s="208"/>
      <c r="Q203" s="208"/>
      <c r="R203" s="208"/>
      <c r="S203" s="208"/>
      <c r="T203" s="209"/>
      <c r="AT203" s="210" t="s">
        <v>230</v>
      </c>
      <c r="AU203" s="210" t="s">
        <v>81</v>
      </c>
      <c r="AV203" s="13" t="s">
        <v>81</v>
      </c>
      <c r="AW203" s="13" t="s">
        <v>4</v>
      </c>
      <c r="AX203" s="13" t="s">
        <v>79</v>
      </c>
      <c r="AY203" s="210" t="s">
        <v>218</v>
      </c>
    </row>
    <row r="204" spans="1:65" s="2" customFormat="1" ht="24.2" customHeight="1">
      <c r="A204" s="37"/>
      <c r="B204" s="38"/>
      <c r="C204" s="181" t="s">
        <v>663</v>
      </c>
      <c r="D204" s="181" t="s">
        <v>221</v>
      </c>
      <c r="E204" s="182" t="s">
        <v>659</v>
      </c>
      <c r="F204" s="183" t="s">
        <v>660</v>
      </c>
      <c r="G204" s="184" t="s">
        <v>224</v>
      </c>
      <c r="H204" s="185">
        <v>10.48</v>
      </c>
      <c r="I204" s="186"/>
      <c r="J204" s="187">
        <f>ROUND(I204*H204,2)</f>
        <v>0</v>
      </c>
      <c r="K204" s="183" t="s">
        <v>225</v>
      </c>
      <c r="L204" s="42"/>
      <c r="M204" s="188" t="s">
        <v>19</v>
      </c>
      <c r="N204" s="189" t="s">
        <v>43</v>
      </c>
      <c r="O204" s="67"/>
      <c r="P204" s="190">
        <f>O204*H204</f>
        <v>0</v>
      </c>
      <c r="Q204" s="190">
        <v>1.5E-3</v>
      </c>
      <c r="R204" s="190">
        <f>Q204*H204</f>
        <v>1.5720000000000001E-2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137</v>
      </c>
      <c r="AT204" s="192" t="s">
        <v>221</v>
      </c>
      <c r="AU204" s="192" t="s">
        <v>81</v>
      </c>
      <c r="AY204" s="20" t="s">
        <v>218</v>
      </c>
      <c r="BE204" s="193">
        <f>IF(N204="základní",J204,0)</f>
        <v>0</v>
      </c>
      <c r="BF204" s="193">
        <f>IF(N204="snížená",J204,0)</f>
        <v>0</v>
      </c>
      <c r="BG204" s="193">
        <f>IF(N204="zákl. přenesená",J204,0)</f>
        <v>0</v>
      </c>
      <c r="BH204" s="193">
        <f>IF(N204="sníž. přenesená",J204,0)</f>
        <v>0</v>
      </c>
      <c r="BI204" s="193">
        <f>IF(N204="nulová",J204,0)</f>
        <v>0</v>
      </c>
      <c r="BJ204" s="20" t="s">
        <v>79</v>
      </c>
      <c r="BK204" s="193">
        <f>ROUND(I204*H204,2)</f>
        <v>0</v>
      </c>
      <c r="BL204" s="20" t="s">
        <v>137</v>
      </c>
      <c r="BM204" s="192" t="s">
        <v>2059</v>
      </c>
    </row>
    <row r="205" spans="1:65" s="2" customFormat="1" ht="11.25">
      <c r="A205" s="37"/>
      <c r="B205" s="38"/>
      <c r="C205" s="39"/>
      <c r="D205" s="194" t="s">
        <v>228</v>
      </c>
      <c r="E205" s="39"/>
      <c r="F205" s="195" t="s">
        <v>662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228</v>
      </c>
      <c r="AU205" s="20" t="s">
        <v>81</v>
      </c>
    </row>
    <row r="206" spans="1:65" s="2" customFormat="1" ht="55.5" customHeight="1">
      <c r="A206" s="37"/>
      <c r="B206" s="38"/>
      <c r="C206" s="181" t="s">
        <v>668</v>
      </c>
      <c r="D206" s="181" t="s">
        <v>221</v>
      </c>
      <c r="E206" s="182" t="s">
        <v>664</v>
      </c>
      <c r="F206" s="183" t="s">
        <v>665</v>
      </c>
      <c r="G206" s="184" t="s">
        <v>282</v>
      </c>
      <c r="H206" s="185">
        <v>0.40699999999999997</v>
      </c>
      <c r="I206" s="186"/>
      <c r="J206" s="187">
        <f>ROUND(I206*H206,2)</f>
        <v>0</v>
      </c>
      <c r="K206" s="183" t="s">
        <v>225</v>
      </c>
      <c r="L206" s="42"/>
      <c r="M206" s="188" t="s">
        <v>19</v>
      </c>
      <c r="N206" s="189" t="s">
        <v>43</v>
      </c>
      <c r="O206" s="67"/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137</v>
      </c>
      <c r="AT206" s="192" t="s">
        <v>221</v>
      </c>
      <c r="AU206" s="192" t="s">
        <v>81</v>
      </c>
      <c r="AY206" s="20" t="s">
        <v>218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20" t="s">
        <v>79</v>
      </c>
      <c r="BK206" s="193">
        <f>ROUND(I206*H206,2)</f>
        <v>0</v>
      </c>
      <c r="BL206" s="20" t="s">
        <v>137</v>
      </c>
      <c r="BM206" s="192" t="s">
        <v>2060</v>
      </c>
    </row>
    <row r="207" spans="1:65" s="2" customFormat="1" ht="11.25">
      <c r="A207" s="37"/>
      <c r="B207" s="38"/>
      <c r="C207" s="39"/>
      <c r="D207" s="194" t="s">
        <v>228</v>
      </c>
      <c r="E207" s="39"/>
      <c r="F207" s="195" t="s">
        <v>667</v>
      </c>
      <c r="G207" s="39"/>
      <c r="H207" s="39"/>
      <c r="I207" s="196"/>
      <c r="J207" s="39"/>
      <c r="K207" s="39"/>
      <c r="L207" s="42"/>
      <c r="M207" s="197"/>
      <c r="N207" s="198"/>
      <c r="O207" s="67"/>
      <c r="P207" s="67"/>
      <c r="Q207" s="67"/>
      <c r="R207" s="67"/>
      <c r="S207" s="67"/>
      <c r="T207" s="68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20" t="s">
        <v>228</v>
      </c>
      <c r="AU207" s="20" t="s">
        <v>81</v>
      </c>
    </row>
    <row r="208" spans="1:65" s="12" customFormat="1" ht="22.9" customHeight="1">
      <c r="B208" s="165"/>
      <c r="C208" s="166"/>
      <c r="D208" s="167" t="s">
        <v>71</v>
      </c>
      <c r="E208" s="179" t="s">
        <v>367</v>
      </c>
      <c r="F208" s="179" t="s">
        <v>368</v>
      </c>
      <c r="G208" s="166"/>
      <c r="H208" s="166"/>
      <c r="I208" s="169"/>
      <c r="J208" s="180">
        <f>BK208</f>
        <v>0</v>
      </c>
      <c r="K208" s="166"/>
      <c r="L208" s="171"/>
      <c r="M208" s="172"/>
      <c r="N208" s="173"/>
      <c r="O208" s="173"/>
      <c r="P208" s="174">
        <f>SUM(P209:P225)</f>
        <v>0</v>
      </c>
      <c r="Q208" s="173"/>
      <c r="R208" s="174">
        <f>SUM(R209:R225)</f>
        <v>1.77722896</v>
      </c>
      <c r="S208" s="173"/>
      <c r="T208" s="175">
        <f>SUM(T209:T225)</f>
        <v>0</v>
      </c>
      <c r="AR208" s="176" t="s">
        <v>81</v>
      </c>
      <c r="AT208" s="177" t="s">
        <v>71</v>
      </c>
      <c r="AU208" s="177" t="s">
        <v>79</v>
      </c>
      <c r="AY208" s="176" t="s">
        <v>218</v>
      </c>
      <c r="BK208" s="178">
        <f>SUM(BK209:BK225)</f>
        <v>0</v>
      </c>
    </row>
    <row r="209" spans="1:65" s="2" customFormat="1" ht="24.2" customHeight="1">
      <c r="A209" s="37"/>
      <c r="B209" s="38"/>
      <c r="C209" s="181" t="s">
        <v>670</v>
      </c>
      <c r="D209" s="181" t="s">
        <v>221</v>
      </c>
      <c r="E209" s="182" t="s">
        <v>370</v>
      </c>
      <c r="F209" s="183" t="s">
        <v>371</v>
      </c>
      <c r="G209" s="184" t="s">
        <v>224</v>
      </c>
      <c r="H209" s="185">
        <v>76.296999999999997</v>
      </c>
      <c r="I209" s="186"/>
      <c r="J209" s="187">
        <f>ROUND(I209*H209,2)</f>
        <v>0</v>
      </c>
      <c r="K209" s="183" t="s">
        <v>225</v>
      </c>
      <c r="L209" s="42"/>
      <c r="M209" s="188" t="s">
        <v>19</v>
      </c>
      <c r="N209" s="189" t="s">
        <v>43</v>
      </c>
      <c r="O209" s="67"/>
      <c r="P209" s="190">
        <f>O209*H209</f>
        <v>0</v>
      </c>
      <c r="Q209" s="190">
        <v>2.9999999999999997E-4</v>
      </c>
      <c r="R209" s="190">
        <f>Q209*H209</f>
        <v>2.2889099999999996E-2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137</v>
      </c>
      <c r="AT209" s="192" t="s">
        <v>221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2061</v>
      </c>
    </row>
    <row r="210" spans="1:65" s="2" customFormat="1" ht="11.25">
      <c r="A210" s="37"/>
      <c r="B210" s="38"/>
      <c r="C210" s="39"/>
      <c r="D210" s="194" t="s">
        <v>228</v>
      </c>
      <c r="E210" s="39"/>
      <c r="F210" s="195" t="s">
        <v>373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228</v>
      </c>
      <c r="AU210" s="20" t="s">
        <v>81</v>
      </c>
    </row>
    <row r="211" spans="1:65" s="2" customFormat="1" ht="37.9" customHeight="1">
      <c r="A211" s="37"/>
      <c r="B211" s="38"/>
      <c r="C211" s="181" t="s">
        <v>674</v>
      </c>
      <c r="D211" s="181" t="s">
        <v>221</v>
      </c>
      <c r="E211" s="182" t="s">
        <v>375</v>
      </c>
      <c r="F211" s="183" t="s">
        <v>376</v>
      </c>
      <c r="G211" s="184" t="s">
        <v>224</v>
      </c>
      <c r="H211" s="185">
        <v>76.296999999999997</v>
      </c>
      <c r="I211" s="186"/>
      <c r="J211" s="187">
        <f>ROUND(I211*H211,2)</f>
        <v>0</v>
      </c>
      <c r="K211" s="183" t="s">
        <v>225</v>
      </c>
      <c r="L211" s="42"/>
      <c r="M211" s="188" t="s">
        <v>19</v>
      </c>
      <c r="N211" s="189" t="s">
        <v>43</v>
      </c>
      <c r="O211" s="67"/>
      <c r="P211" s="190">
        <f>O211*H211</f>
        <v>0</v>
      </c>
      <c r="Q211" s="190">
        <v>5.3800000000000002E-3</v>
      </c>
      <c r="R211" s="190">
        <f>Q211*H211</f>
        <v>0.41047786000000003</v>
      </c>
      <c r="S211" s="190">
        <v>0</v>
      </c>
      <c r="T211" s="19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2" t="s">
        <v>137</v>
      </c>
      <c r="AT211" s="192" t="s">
        <v>221</v>
      </c>
      <c r="AU211" s="192" t="s">
        <v>81</v>
      </c>
      <c r="AY211" s="20" t="s">
        <v>218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20" t="s">
        <v>79</v>
      </c>
      <c r="BK211" s="193">
        <f>ROUND(I211*H211,2)</f>
        <v>0</v>
      </c>
      <c r="BL211" s="20" t="s">
        <v>137</v>
      </c>
      <c r="BM211" s="192" t="s">
        <v>2062</v>
      </c>
    </row>
    <row r="212" spans="1:65" s="2" customFormat="1" ht="11.25">
      <c r="A212" s="37"/>
      <c r="B212" s="38"/>
      <c r="C212" s="39"/>
      <c r="D212" s="194" t="s">
        <v>228</v>
      </c>
      <c r="E212" s="39"/>
      <c r="F212" s="195" t="s">
        <v>378</v>
      </c>
      <c r="G212" s="39"/>
      <c r="H212" s="39"/>
      <c r="I212" s="196"/>
      <c r="J212" s="39"/>
      <c r="K212" s="39"/>
      <c r="L212" s="42"/>
      <c r="M212" s="197"/>
      <c r="N212" s="198"/>
      <c r="O212" s="67"/>
      <c r="P212" s="67"/>
      <c r="Q212" s="67"/>
      <c r="R212" s="67"/>
      <c r="S212" s="67"/>
      <c r="T212" s="68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20" t="s">
        <v>228</v>
      </c>
      <c r="AU212" s="20" t="s">
        <v>81</v>
      </c>
    </row>
    <row r="213" spans="1:65" s="13" customFormat="1" ht="11.25">
      <c r="B213" s="199"/>
      <c r="C213" s="200"/>
      <c r="D213" s="201" t="s">
        <v>230</v>
      </c>
      <c r="E213" s="202" t="s">
        <v>19</v>
      </c>
      <c r="F213" s="203" t="s">
        <v>2063</v>
      </c>
      <c r="G213" s="200"/>
      <c r="H213" s="204">
        <v>43.16</v>
      </c>
      <c r="I213" s="205"/>
      <c r="J213" s="200"/>
      <c r="K213" s="200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230</v>
      </c>
      <c r="AU213" s="210" t="s">
        <v>81</v>
      </c>
      <c r="AV213" s="13" t="s">
        <v>81</v>
      </c>
      <c r="AW213" s="13" t="s">
        <v>33</v>
      </c>
      <c r="AX213" s="13" t="s">
        <v>72</v>
      </c>
      <c r="AY213" s="210" t="s">
        <v>218</v>
      </c>
    </row>
    <row r="214" spans="1:65" s="13" customFormat="1" ht="11.25">
      <c r="B214" s="199"/>
      <c r="C214" s="200"/>
      <c r="D214" s="201" t="s">
        <v>230</v>
      </c>
      <c r="E214" s="202" t="s">
        <v>19</v>
      </c>
      <c r="F214" s="203" t="s">
        <v>2064</v>
      </c>
      <c r="G214" s="200"/>
      <c r="H214" s="204">
        <v>26.26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33</v>
      </c>
      <c r="AX214" s="13" t="s">
        <v>72</v>
      </c>
      <c r="AY214" s="210" t="s">
        <v>218</v>
      </c>
    </row>
    <row r="215" spans="1:65" s="13" customFormat="1" ht="11.25">
      <c r="B215" s="199"/>
      <c r="C215" s="200"/>
      <c r="D215" s="201" t="s">
        <v>230</v>
      </c>
      <c r="E215" s="202" t="s">
        <v>19</v>
      </c>
      <c r="F215" s="203" t="s">
        <v>2065</v>
      </c>
      <c r="G215" s="200"/>
      <c r="H215" s="204">
        <v>14.56</v>
      </c>
      <c r="I215" s="205"/>
      <c r="J215" s="200"/>
      <c r="K215" s="200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230</v>
      </c>
      <c r="AU215" s="210" t="s">
        <v>81</v>
      </c>
      <c r="AV215" s="13" t="s">
        <v>81</v>
      </c>
      <c r="AW215" s="13" t="s">
        <v>33</v>
      </c>
      <c r="AX215" s="13" t="s">
        <v>72</v>
      </c>
      <c r="AY215" s="210" t="s">
        <v>218</v>
      </c>
    </row>
    <row r="216" spans="1:65" s="13" customFormat="1" ht="11.25">
      <c r="B216" s="199"/>
      <c r="C216" s="200"/>
      <c r="D216" s="201" t="s">
        <v>230</v>
      </c>
      <c r="E216" s="202" t="s">
        <v>19</v>
      </c>
      <c r="F216" s="203" t="s">
        <v>2021</v>
      </c>
      <c r="G216" s="200"/>
      <c r="H216" s="204">
        <v>-7.6829999999999998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33</v>
      </c>
      <c r="AX216" s="13" t="s">
        <v>72</v>
      </c>
      <c r="AY216" s="210" t="s">
        <v>218</v>
      </c>
    </row>
    <row r="217" spans="1:65" s="14" customFormat="1" ht="11.25">
      <c r="B217" s="211"/>
      <c r="C217" s="212"/>
      <c r="D217" s="201" t="s">
        <v>230</v>
      </c>
      <c r="E217" s="213" t="s">
        <v>19</v>
      </c>
      <c r="F217" s="214" t="s">
        <v>246</v>
      </c>
      <c r="G217" s="212"/>
      <c r="H217" s="215">
        <v>76.296999999999997</v>
      </c>
      <c r="I217" s="216"/>
      <c r="J217" s="212"/>
      <c r="K217" s="212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230</v>
      </c>
      <c r="AU217" s="221" t="s">
        <v>81</v>
      </c>
      <c r="AV217" s="14" t="s">
        <v>226</v>
      </c>
      <c r="AW217" s="14" t="s">
        <v>33</v>
      </c>
      <c r="AX217" s="14" t="s">
        <v>79</v>
      </c>
      <c r="AY217" s="221" t="s">
        <v>218</v>
      </c>
    </row>
    <row r="218" spans="1:65" s="2" customFormat="1" ht="24.2" customHeight="1">
      <c r="A218" s="37"/>
      <c r="B218" s="38"/>
      <c r="C218" s="222" t="s">
        <v>677</v>
      </c>
      <c r="D218" s="222" t="s">
        <v>380</v>
      </c>
      <c r="E218" s="223" t="s">
        <v>381</v>
      </c>
      <c r="F218" s="224" t="s">
        <v>382</v>
      </c>
      <c r="G218" s="225" t="s">
        <v>224</v>
      </c>
      <c r="H218" s="226">
        <v>83.927000000000007</v>
      </c>
      <c r="I218" s="227"/>
      <c r="J218" s="228">
        <f>ROUND(I218*H218,2)</f>
        <v>0</v>
      </c>
      <c r="K218" s="224" t="s">
        <v>225</v>
      </c>
      <c r="L218" s="229"/>
      <c r="M218" s="230" t="s">
        <v>19</v>
      </c>
      <c r="N218" s="231" t="s">
        <v>43</v>
      </c>
      <c r="O218" s="67"/>
      <c r="P218" s="190">
        <f>O218*H218</f>
        <v>0</v>
      </c>
      <c r="Q218" s="190">
        <v>1.6E-2</v>
      </c>
      <c r="R218" s="190">
        <f>Q218*H218</f>
        <v>1.342832</v>
      </c>
      <c r="S218" s="190">
        <v>0</v>
      </c>
      <c r="T218" s="19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2" t="s">
        <v>383</v>
      </c>
      <c r="AT218" s="192" t="s">
        <v>380</v>
      </c>
      <c r="AU218" s="192" t="s">
        <v>81</v>
      </c>
      <c r="AY218" s="20" t="s">
        <v>218</v>
      </c>
      <c r="BE218" s="193">
        <f>IF(N218="základní",J218,0)</f>
        <v>0</v>
      </c>
      <c r="BF218" s="193">
        <f>IF(N218="snížená",J218,0)</f>
        <v>0</v>
      </c>
      <c r="BG218" s="193">
        <f>IF(N218="zákl. přenesená",J218,0)</f>
        <v>0</v>
      </c>
      <c r="BH218" s="193">
        <f>IF(N218="sníž. přenesená",J218,0)</f>
        <v>0</v>
      </c>
      <c r="BI218" s="193">
        <f>IF(N218="nulová",J218,0)</f>
        <v>0</v>
      </c>
      <c r="BJ218" s="20" t="s">
        <v>79</v>
      </c>
      <c r="BK218" s="193">
        <f>ROUND(I218*H218,2)</f>
        <v>0</v>
      </c>
      <c r="BL218" s="20" t="s">
        <v>137</v>
      </c>
      <c r="BM218" s="192" t="s">
        <v>2066</v>
      </c>
    </row>
    <row r="219" spans="1:65" s="13" customFormat="1" ht="11.25">
      <c r="B219" s="199"/>
      <c r="C219" s="200"/>
      <c r="D219" s="201" t="s">
        <v>230</v>
      </c>
      <c r="E219" s="200"/>
      <c r="F219" s="203" t="s">
        <v>2067</v>
      </c>
      <c r="G219" s="200"/>
      <c r="H219" s="204">
        <v>83.927000000000007</v>
      </c>
      <c r="I219" s="205"/>
      <c r="J219" s="200"/>
      <c r="K219" s="200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230</v>
      </c>
      <c r="AU219" s="210" t="s">
        <v>81</v>
      </c>
      <c r="AV219" s="13" t="s">
        <v>81</v>
      </c>
      <c r="AW219" s="13" t="s">
        <v>4</v>
      </c>
      <c r="AX219" s="13" t="s">
        <v>79</v>
      </c>
      <c r="AY219" s="210" t="s">
        <v>218</v>
      </c>
    </row>
    <row r="220" spans="1:65" s="2" customFormat="1" ht="33" customHeight="1">
      <c r="A220" s="37"/>
      <c r="B220" s="38"/>
      <c r="C220" s="181" t="s">
        <v>679</v>
      </c>
      <c r="D220" s="181" t="s">
        <v>221</v>
      </c>
      <c r="E220" s="182" t="s">
        <v>387</v>
      </c>
      <c r="F220" s="183" t="s">
        <v>388</v>
      </c>
      <c r="G220" s="184" t="s">
        <v>234</v>
      </c>
      <c r="H220" s="185">
        <v>2</v>
      </c>
      <c r="I220" s="186"/>
      <c r="J220" s="187">
        <f>ROUND(I220*H220,2)</f>
        <v>0</v>
      </c>
      <c r="K220" s="183" t="s">
        <v>225</v>
      </c>
      <c r="L220" s="42"/>
      <c r="M220" s="188" t="s">
        <v>19</v>
      </c>
      <c r="N220" s="189" t="s">
        <v>43</v>
      </c>
      <c r="O220" s="67"/>
      <c r="P220" s="190">
        <f>O220*H220</f>
        <v>0</v>
      </c>
      <c r="Q220" s="190">
        <v>2.0000000000000001E-4</v>
      </c>
      <c r="R220" s="190">
        <f>Q220*H220</f>
        <v>4.0000000000000002E-4</v>
      </c>
      <c r="S220" s="190">
        <v>0</v>
      </c>
      <c r="T220" s="19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2" t="s">
        <v>137</v>
      </c>
      <c r="AT220" s="192" t="s">
        <v>221</v>
      </c>
      <c r="AU220" s="192" t="s">
        <v>81</v>
      </c>
      <c r="AY220" s="20" t="s">
        <v>218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20" t="s">
        <v>79</v>
      </c>
      <c r="BK220" s="193">
        <f>ROUND(I220*H220,2)</f>
        <v>0</v>
      </c>
      <c r="BL220" s="20" t="s">
        <v>137</v>
      </c>
      <c r="BM220" s="192" t="s">
        <v>2068</v>
      </c>
    </row>
    <row r="221" spans="1:65" s="2" customFormat="1" ht="11.25">
      <c r="A221" s="37"/>
      <c r="B221" s="38"/>
      <c r="C221" s="39"/>
      <c r="D221" s="194" t="s">
        <v>228</v>
      </c>
      <c r="E221" s="39"/>
      <c r="F221" s="195" t="s">
        <v>390</v>
      </c>
      <c r="G221" s="39"/>
      <c r="H221" s="39"/>
      <c r="I221" s="196"/>
      <c r="J221" s="39"/>
      <c r="K221" s="39"/>
      <c r="L221" s="42"/>
      <c r="M221" s="197"/>
      <c r="N221" s="198"/>
      <c r="O221" s="67"/>
      <c r="P221" s="67"/>
      <c r="Q221" s="67"/>
      <c r="R221" s="67"/>
      <c r="S221" s="67"/>
      <c r="T221" s="68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20" t="s">
        <v>228</v>
      </c>
      <c r="AU221" s="20" t="s">
        <v>81</v>
      </c>
    </row>
    <row r="222" spans="1:65" s="2" customFormat="1" ht="16.5" customHeight="1">
      <c r="A222" s="37"/>
      <c r="B222" s="38"/>
      <c r="C222" s="222" t="s">
        <v>681</v>
      </c>
      <c r="D222" s="222" t="s">
        <v>380</v>
      </c>
      <c r="E222" s="223" t="s">
        <v>391</v>
      </c>
      <c r="F222" s="224" t="s">
        <v>392</v>
      </c>
      <c r="G222" s="225" t="s">
        <v>234</v>
      </c>
      <c r="H222" s="226">
        <v>2.1</v>
      </c>
      <c r="I222" s="227"/>
      <c r="J222" s="228">
        <f>ROUND(I222*H222,2)</f>
        <v>0</v>
      </c>
      <c r="K222" s="224" t="s">
        <v>225</v>
      </c>
      <c r="L222" s="229"/>
      <c r="M222" s="230" t="s">
        <v>19</v>
      </c>
      <c r="N222" s="231" t="s">
        <v>43</v>
      </c>
      <c r="O222" s="67"/>
      <c r="P222" s="190">
        <f>O222*H222</f>
        <v>0</v>
      </c>
      <c r="Q222" s="190">
        <v>2.9999999999999997E-4</v>
      </c>
      <c r="R222" s="190">
        <f>Q222*H222</f>
        <v>6.2999999999999992E-4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383</v>
      </c>
      <c r="AT222" s="192" t="s">
        <v>380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2069</v>
      </c>
    </row>
    <row r="223" spans="1:65" s="13" customFormat="1" ht="11.25">
      <c r="B223" s="199"/>
      <c r="C223" s="200"/>
      <c r="D223" s="201" t="s">
        <v>230</v>
      </c>
      <c r="E223" s="200"/>
      <c r="F223" s="203" t="s">
        <v>1292</v>
      </c>
      <c r="G223" s="200"/>
      <c r="H223" s="204">
        <v>2.1</v>
      </c>
      <c r="I223" s="205"/>
      <c r="J223" s="200"/>
      <c r="K223" s="200"/>
      <c r="L223" s="206"/>
      <c r="M223" s="207"/>
      <c r="N223" s="208"/>
      <c r="O223" s="208"/>
      <c r="P223" s="208"/>
      <c r="Q223" s="208"/>
      <c r="R223" s="208"/>
      <c r="S223" s="208"/>
      <c r="T223" s="209"/>
      <c r="AT223" s="210" t="s">
        <v>230</v>
      </c>
      <c r="AU223" s="210" t="s">
        <v>81</v>
      </c>
      <c r="AV223" s="13" t="s">
        <v>81</v>
      </c>
      <c r="AW223" s="13" t="s">
        <v>4</v>
      </c>
      <c r="AX223" s="13" t="s">
        <v>79</v>
      </c>
      <c r="AY223" s="210" t="s">
        <v>218</v>
      </c>
    </row>
    <row r="224" spans="1:65" s="2" customFormat="1" ht="55.5" customHeight="1">
      <c r="A224" s="37"/>
      <c r="B224" s="38"/>
      <c r="C224" s="181" t="s">
        <v>685</v>
      </c>
      <c r="D224" s="181" t="s">
        <v>221</v>
      </c>
      <c r="E224" s="182" t="s">
        <v>396</v>
      </c>
      <c r="F224" s="183" t="s">
        <v>397</v>
      </c>
      <c r="G224" s="184" t="s">
        <v>282</v>
      </c>
      <c r="H224" s="185">
        <v>1.7769999999999999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2070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399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2" customFormat="1" ht="22.9" customHeight="1">
      <c r="B226" s="165"/>
      <c r="C226" s="166"/>
      <c r="D226" s="167" t="s">
        <v>71</v>
      </c>
      <c r="E226" s="179" t="s">
        <v>683</v>
      </c>
      <c r="F226" s="179" t="s">
        <v>684</v>
      </c>
      <c r="G226" s="166"/>
      <c r="H226" s="166"/>
      <c r="I226" s="169"/>
      <c r="J226" s="180">
        <f>BK226</f>
        <v>0</v>
      </c>
      <c r="K226" s="166"/>
      <c r="L226" s="171"/>
      <c r="M226" s="172"/>
      <c r="N226" s="173"/>
      <c r="O226" s="173"/>
      <c r="P226" s="174">
        <f>SUM(P227:P235)</f>
        <v>0</v>
      </c>
      <c r="Q226" s="173"/>
      <c r="R226" s="174">
        <f>SUM(R227:R235)</f>
        <v>2.6226000000000001E-3</v>
      </c>
      <c r="S226" s="173"/>
      <c r="T226" s="175">
        <f>SUM(T227:T235)</f>
        <v>0</v>
      </c>
      <c r="AR226" s="176" t="s">
        <v>81</v>
      </c>
      <c r="AT226" s="177" t="s">
        <v>71</v>
      </c>
      <c r="AU226" s="177" t="s">
        <v>79</v>
      </c>
      <c r="AY226" s="176" t="s">
        <v>218</v>
      </c>
      <c r="BK226" s="178">
        <f>SUM(BK227:BK235)</f>
        <v>0</v>
      </c>
    </row>
    <row r="227" spans="1:65" s="2" customFormat="1" ht="24.2" customHeight="1">
      <c r="A227" s="37"/>
      <c r="B227" s="38"/>
      <c r="C227" s="181" t="s">
        <v>690</v>
      </c>
      <c r="D227" s="181" t="s">
        <v>221</v>
      </c>
      <c r="E227" s="182" t="s">
        <v>686</v>
      </c>
      <c r="F227" s="183" t="s">
        <v>687</v>
      </c>
      <c r="G227" s="184" t="s">
        <v>224</v>
      </c>
      <c r="H227" s="185">
        <v>5.58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6.0000000000000002E-5</v>
      </c>
      <c r="R227" s="190">
        <f>Q227*H227</f>
        <v>3.3480000000000001E-4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2071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689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696</v>
      </c>
      <c r="D229" s="181" t="s">
        <v>221</v>
      </c>
      <c r="E229" s="182" t="s">
        <v>691</v>
      </c>
      <c r="F229" s="183" t="s">
        <v>692</v>
      </c>
      <c r="G229" s="184" t="s">
        <v>224</v>
      </c>
      <c r="H229" s="185">
        <v>5.58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1.7000000000000001E-4</v>
      </c>
      <c r="R229" s="190">
        <f>Q229*H229</f>
        <v>9.4860000000000007E-4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2072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694</v>
      </c>
      <c r="G230" s="39"/>
      <c r="H230" s="39"/>
      <c r="I230" s="196"/>
      <c r="J230" s="39"/>
      <c r="K230" s="39"/>
      <c r="L230" s="42"/>
      <c r="M230" s="197"/>
      <c r="N230" s="198"/>
      <c r="O230" s="67"/>
      <c r="P230" s="67"/>
      <c r="Q230" s="67"/>
      <c r="R230" s="67"/>
      <c r="S230" s="67"/>
      <c r="T230" s="68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13" customFormat="1" ht="11.25">
      <c r="B231" s="199"/>
      <c r="C231" s="200"/>
      <c r="D231" s="201" t="s">
        <v>230</v>
      </c>
      <c r="E231" s="202" t="s">
        <v>19</v>
      </c>
      <c r="F231" s="203" t="s">
        <v>2073</v>
      </c>
      <c r="G231" s="200"/>
      <c r="H231" s="204">
        <v>5.58</v>
      </c>
      <c r="I231" s="205"/>
      <c r="J231" s="200"/>
      <c r="K231" s="200"/>
      <c r="L231" s="206"/>
      <c r="M231" s="207"/>
      <c r="N231" s="208"/>
      <c r="O231" s="208"/>
      <c r="P231" s="208"/>
      <c r="Q231" s="208"/>
      <c r="R231" s="208"/>
      <c r="S231" s="208"/>
      <c r="T231" s="209"/>
      <c r="AT231" s="210" t="s">
        <v>230</v>
      </c>
      <c r="AU231" s="210" t="s">
        <v>81</v>
      </c>
      <c r="AV231" s="13" t="s">
        <v>81</v>
      </c>
      <c r="AW231" s="13" t="s">
        <v>33</v>
      </c>
      <c r="AX231" s="13" t="s">
        <v>79</v>
      </c>
      <c r="AY231" s="210" t="s">
        <v>218</v>
      </c>
    </row>
    <row r="232" spans="1:65" s="2" customFormat="1" ht="24.2" customHeight="1">
      <c r="A232" s="37"/>
      <c r="B232" s="38"/>
      <c r="C232" s="181" t="s">
        <v>701</v>
      </c>
      <c r="D232" s="181" t="s">
        <v>221</v>
      </c>
      <c r="E232" s="182" t="s">
        <v>697</v>
      </c>
      <c r="F232" s="183" t="s">
        <v>698</v>
      </c>
      <c r="G232" s="184" t="s">
        <v>224</v>
      </c>
      <c r="H232" s="185">
        <v>5.58</v>
      </c>
      <c r="I232" s="186"/>
      <c r="J232" s="187">
        <f>ROUND(I232*H232,2)</f>
        <v>0</v>
      </c>
      <c r="K232" s="183" t="s">
        <v>225</v>
      </c>
      <c r="L232" s="42"/>
      <c r="M232" s="188" t="s">
        <v>19</v>
      </c>
      <c r="N232" s="189" t="s">
        <v>43</v>
      </c>
      <c r="O232" s="67"/>
      <c r="P232" s="190">
        <f>O232*H232</f>
        <v>0</v>
      </c>
      <c r="Q232" s="190">
        <v>1.2E-4</v>
      </c>
      <c r="R232" s="190">
        <f>Q232*H232</f>
        <v>6.6960000000000001E-4</v>
      </c>
      <c r="S232" s="190">
        <v>0</v>
      </c>
      <c r="T232" s="191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2" t="s">
        <v>137</v>
      </c>
      <c r="AT232" s="192" t="s">
        <v>221</v>
      </c>
      <c r="AU232" s="192" t="s">
        <v>81</v>
      </c>
      <c r="AY232" s="20" t="s">
        <v>218</v>
      </c>
      <c r="BE232" s="193">
        <f>IF(N232="základní",J232,0)</f>
        <v>0</v>
      </c>
      <c r="BF232" s="193">
        <f>IF(N232="snížená",J232,0)</f>
        <v>0</v>
      </c>
      <c r="BG232" s="193">
        <f>IF(N232="zákl. přenesená",J232,0)</f>
        <v>0</v>
      </c>
      <c r="BH232" s="193">
        <f>IF(N232="sníž. přenesená",J232,0)</f>
        <v>0</v>
      </c>
      <c r="BI232" s="193">
        <f>IF(N232="nulová",J232,0)</f>
        <v>0</v>
      </c>
      <c r="BJ232" s="20" t="s">
        <v>79</v>
      </c>
      <c r="BK232" s="193">
        <f>ROUND(I232*H232,2)</f>
        <v>0</v>
      </c>
      <c r="BL232" s="20" t="s">
        <v>137</v>
      </c>
      <c r="BM232" s="192" t="s">
        <v>2074</v>
      </c>
    </row>
    <row r="233" spans="1:65" s="2" customFormat="1" ht="11.25">
      <c r="A233" s="37"/>
      <c r="B233" s="38"/>
      <c r="C233" s="39"/>
      <c r="D233" s="194" t="s">
        <v>228</v>
      </c>
      <c r="E233" s="39"/>
      <c r="F233" s="195" t="s">
        <v>700</v>
      </c>
      <c r="G233" s="39"/>
      <c r="H233" s="39"/>
      <c r="I233" s="196"/>
      <c r="J233" s="39"/>
      <c r="K233" s="39"/>
      <c r="L233" s="42"/>
      <c r="M233" s="197"/>
      <c r="N233" s="198"/>
      <c r="O233" s="67"/>
      <c r="P233" s="67"/>
      <c r="Q233" s="67"/>
      <c r="R233" s="67"/>
      <c r="S233" s="67"/>
      <c r="T233" s="68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20" t="s">
        <v>228</v>
      </c>
      <c r="AU233" s="20" t="s">
        <v>81</v>
      </c>
    </row>
    <row r="234" spans="1:65" s="2" customFormat="1" ht="24.2" customHeight="1">
      <c r="A234" s="37"/>
      <c r="B234" s="38"/>
      <c r="C234" s="181" t="s">
        <v>804</v>
      </c>
      <c r="D234" s="181" t="s">
        <v>221</v>
      </c>
      <c r="E234" s="182" t="s">
        <v>702</v>
      </c>
      <c r="F234" s="183" t="s">
        <v>703</v>
      </c>
      <c r="G234" s="184" t="s">
        <v>224</v>
      </c>
      <c r="H234" s="185">
        <v>5.58</v>
      </c>
      <c r="I234" s="186"/>
      <c r="J234" s="187">
        <f>ROUND(I234*H234,2)</f>
        <v>0</v>
      </c>
      <c r="K234" s="183" t="s">
        <v>225</v>
      </c>
      <c r="L234" s="42"/>
      <c r="M234" s="188" t="s">
        <v>19</v>
      </c>
      <c r="N234" s="189" t="s">
        <v>43</v>
      </c>
      <c r="O234" s="67"/>
      <c r="P234" s="190">
        <f>O234*H234</f>
        <v>0</v>
      </c>
      <c r="Q234" s="190">
        <v>1.2E-4</v>
      </c>
      <c r="R234" s="190">
        <f>Q234*H234</f>
        <v>6.6960000000000001E-4</v>
      </c>
      <c r="S234" s="190">
        <v>0</v>
      </c>
      <c r="T234" s="19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92" t="s">
        <v>137</v>
      </c>
      <c r="AT234" s="192" t="s">
        <v>221</v>
      </c>
      <c r="AU234" s="192" t="s">
        <v>81</v>
      </c>
      <c r="AY234" s="20" t="s">
        <v>218</v>
      </c>
      <c r="BE234" s="193">
        <f>IF(N234="základní",J234,0)</f>
        <v>0</v>
      </c>
      <c r="BF234" s="193">
        <f>IF(N234="snížená",J234,0)</f>
        <v>0</v>
      </c>
      <c r="BG234" s="193">
        <f>IF(N234="zákl. přenesená",J234,0)</f>
        <v>0</v>
      </c>
      <c r="BH234" s="193">
        <f>IF(N234="sníž. přenesená",J234,0)</f>
        <v>0</v>
      </c>
      <c r="BI234" s="193">
        <f>IF(N234="nulová",J234,0)</f>
        <v>0</v>
      </c>
      <c r="BJ234" s="20" t="s">
        <v>79</v>
      </c>
      <c r="BK234" s="193">
        <f>ROUND(I234*H234,2)</f>
        <v>0</v>
      </c>
      <c r="BL234" s="20" t="s">
        <v>137</v>
      </c>
      <c r="BM234" s="192" t="s">
        <v>2075</v>
      </c>
    </row>
    <row r="235" spans="1:65" s="2" customFormat="1" ht="11.25">
      <c r="A235" s="37"/>
      <c r="B235" s="38"/>
      <c r="C235" s="39"/>
      <c r="D235" s="194" t="s">
        <v>228</v>
      </c>
      <c r="E235" s="39"/>
      <c r="F235" s="195" t="s">
        <v>705</v>
      </c>
      <c r="G235" s="39"/>
      <c r="H235" s="39"/>
      <c r="I235" s="196"/>
      <c r="J235" s="39"/>
      <c r="K235" s="39"/>
      <c r="L235" s="42"/>
      <c r="M235" s="246"/>
      <c r="N235" s="247"/>
      <c r="O235" s="248"/>
      <c r="P235" s="248"/>
      <c r="Q235" s="248"/>
      <c r="R235" s="248"/>
      <c r="S235" s="248"/>
      <c r="T235" s="249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20" t="s">
        <v>228</v>
      </c>
      <c r="AU235" s="20" t="s">
        <v>81</v>
      </c>
    </row>
    <row r="236" spans="1:65" s="2" customFormat="1" ht="6.95" customHeight="1">
      <c r="A236" s="37"/>
      <c r="B236" s="50"/>
      <c r="C236" s="51"/>
      <c r="D236" s="51"/>
      <c r="E236" s="51"/>
      <c r="F236" s="51"/>
      <c r="G236" s="51"/>
      <c r="H236" s="51"/>
      <c r="I236" s="51"/>
      <c r="J236" s="51"/>
      <c r="K236" s="51"/>
      <c r="L236" s="42"/>
      <c r="M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</row>
  </sheetData>
  <sheetProtection algorithmName="SHA-512" hashValue="4YWGAoxEMzo93L9Q+lBYvUGvZA9KRXmL955xvbETTRr5L0G1WH5qOSKiHf8z3GboM3095dCGt/f7WxL3gvfbfA==" saltValue="sRE6VM08a7jl6Xjm1H2hPeAfnx29p6dwCQEcM1DhzpgVxI1upHoSGpzCN6leXuA8hDi7SLeSflfp2mdMNznfdQ==" spinCount="100000" sheet="1" objects="1" scenarios="1" formatColumns="0" formatRows="0" autoFilter="0"/>
  <autoFilter ref="C99:K235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3" r:id="rId10"/>
    <hyperlink ref="F142" r:id="rId11"/>
    <hyperlink ref="F144" r:id="rId12"/>
    <hyperlink ref="F146" r:id="rId13"/>
    <hyperlink ref="F149" r:id="rId14"/>
    <hyperlink ref="F152" r:id="rId15"/>
    <hyperlink ref="F168" r:id="rId16"/>
    <hyperlink ref="F170" r:id="rId17"/>
    <hyperlink ref="F172" r:id="rId18"/>
    <hyperlink ref="F177" r:id="rId19"/>
    <hyperlink ref="F180" r:id="rId20"/>
    <hyperlink ref="F184" r:id="rId21"/>
    <hyperlink ref="F187" r:id="rId22"/>
    <hyperlink ref="F190" r:id="rId23"/>
    <hyperlink ref="F192" r:id="rId24"/>
    <hyperlink ref="F194" r:id="rId25"/>
    <hyperlink ref="F196" r:id="rId26"/>
    <hyperlink ref="F198" r:id="rId27"/>
    <hyperlink ref="F200" r:id="rId28"/>
    <hyperlink ref="F205" r:id="rId29"/>
    <hyperlink ref="F207" r:id="rId30"/>
    <hyperlink ref="F210" r:id="rId31"/>
    <hyperlink ref="F212" r:id="rId32"/>
    <hyperlink ref="F221" r:id="rId33"/>
    <hyperlink ref="F225" r:id="rId34"/>
    <hyperlink ref="F228" r:id="rId35"/>
    <hyperlink ref="F230" r:id="rId36"/>
    <hyperlink ref="F233" r:id="rId37"/>
    <hyperlink ref="F235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159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2076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ROUND(J101,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ROUND((SUM(BE101:BE240)),  2)</f>
        <v>0</v>
      </c>
      <c r="G35" s="37"/>
      <c r="H35" s="37"/>
      <c r="I35" s="127">
        <v>0.21</v>
      </c>
      <c r="J35" s="126">
        <f>ROUND(((SUM(BE101:BE240))*I35),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ROUND((SUM(BF101:BF240)),  2)</f>
        <v>0</v>
      </c>
      <c r="G36" s="37"/>
      <c r="H36" s="37"/>
      <c r="I36" s="127">
        <v>0.12</v>
      </c>
      <c r="J36" s="126">
        <f>ROUND(((SUM(BF101:BF240))*I36),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ROUND((SUM(BG101:BG240)),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ROUND((SUM(BH101:BH240)),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ROUND((SUM(BI101:BI240)),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23 - 1.PP 145,144,143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J101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J102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J103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J110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J118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J141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J151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J154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J155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J162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J166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J178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J186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J189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J209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J227</f>
        <v>0</v>
      </c>
      <c r="K78" s="100"/>
      <c r="L78" s="153"/>
    </row>
    <row r="79" spans="1:31" s="10" customFormat="1" ht="19.899999999999999" customHeight="1">
      <c r="B79" s="149"/>
      <c r="C79" s="100"/>
      <c r="D79" s="150" t="s">
        <v>201</v>
      </c>
      <c r="E79" s="151"/>
      <c r="F79" s="151"/>
      <c r="G79" s="151"/>
      <c r="H79" s="151"/>
      <c r="I79" s="151"/>
      <c r="J79" s="152">
        <f>J237</f>
        <v>0</v>
      </c>
      <c r="K79" s="100"/>
      <c r="L79" s="153"/>
    </row>
    <row r="80" spans="1:31" s="2" customFormat="1" ht="21.7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31" s="2" customFormat="1" ht="6.95" customHeight="1">
      <c r="A81" s="37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5" spans="1:31" s="2" customFormat="1" ht="6.95" customHeight="1">
      <c r="A85" s="37"/>
      <c r="B85" s="52"/>
      <c r="C85" s="53"/>
      <c r="D85" s="53"/>
      <c r="E85" s="53"/>
      <c r="F85" s="53"/>
      <c r="G85" s="53"/>
      <c r="H85" s="53"/>
      <c r="I85" s="53"/>
      <c r="J85" s="53"/>
      <c r="K85" s="53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24.95" customHeight="1">
      <c r="A86" s="37"/>
      <c r="B86" s="38"/>
      <c r="C86" s="26" t="s">
        <v>203</v>
      </c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6.95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32" t="s">
        <v>16</v>
      </c>
      <c r="D88" s="39"/>
      <c r="E88" s="39"/>
      <c r="F88" s="39"/>
      <c r="G88" s="39"/>
      <c r="H88" s="39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9"/>
      <c r="D89" s="39"/>
      <c r="E89" s="406" t="str">
        <f>E7</f>
        <v>Výměna stoupaček na Poliklinice</v>
      </c>
      <c r="F89" s="407"/>
      <c r="G89" s="407"/>
      <c r="H89" s="407"/>
      <c r="I89" s="39"/>
      <c r="J89" s="39"/>
      <c r="K89" s="39"/>
      <c r="L89" s="11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1" customFormat="1" ht="12" customHeight="1">
      <c r="B90" s="24"/>
      <c r="C90" s="32" t="s">
        <v>182</v>
      </c>
      <c r="D90" s="25"/>
      <c r="E90" s="25"/>
      <c r="F90" s="25"/>
      <c r="G90" s="25"/>
      <c r="H90" s="25"/>
      <c r="I90" s="25"/>
      <c r="J90" s="25"/>
      <c r="K90" s="25"/>
      <c r="L90" s="23"/>
    </row>
    <row r="91" spans="1:31" s="2" customFormat="1" ht="16.5" customHeight="1">
      <c r="A91" s="37"/>
      <c r="B91" s="38"/>
      <c r="C91" s="39"/>
      <c r="D91" s="39"/>
      <c r="E91" s="406" t="s">
        <v>494</v>
      </c>
      <c r="F91" s="408"/>
      <c r="G91" s="408"/>
      <c r="H91" s="408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2" customHeight="1">
      <c r="A92" s="37"/>
      <c r="B92" s="38"/>
      <c r="C92" s="32" t="s">
        <v>184</v>
      </c>
      <c r="D92" s="39"/>
      <c r="E92" s="39"/>
      <c r="F92" s="39"/>
      <c r="G92" s="39"/>
      <c r="H92" s="39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6.5" customHeight="1">
      <c r="A93" s="37"/>
      <c r="B93" s="38"/>
      <c r="C93" s="39"/>
      <c r="D93" s="39"/>
      <c r="E93" s="379" t="str">
        <f>E11</f>
        <v>23 - 1.PP 145,144,143</v>
      </c>
      <c r="F93" s="408"/>
      <c r="G93" s="408"/>
      <c r="H93" s="408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2" customHeight="1">
      <c r="A95" s="37"/>
      <c r="B95" s="38"/>
      <c r="C95" s="32" t="s">
        <v>21</v>
      </c>
      <c r="D95" s="39"/>
      <c r="E95" s="39"/>
      <c r="F95" s="30" t="str">
        <f>F14</f>
        <v>Česká Lípa</v>
      </c>
      <c r="G95" s="39"/>
      <c r="H95" s="39"/>
      <c r="I95" s="32" t="s">
        <v>23</v>
      </c>
      <c r="J95" s="62" t="str">
        <f>IF(J14="","",J14)</f>
        <v>9. 7. 2024</v>
      </c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6.95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40.15" customHeight="1">
      <c r="A97" s="37"/>
      <c r="B97" s="38"/>
      <c r="C97" s="32" t="s">
        <v>25</v>
      </c>
      <c r="D97" s="39"/>
      <c r="E97" s="39"/>
      <c r="F97" s="30" t="str">
        <f>E17</f>
        <v>Nemocnice s poliklinikou Česká Lípa a.s.,Purkyňova</v>
      </c>
      <c r="G97" s="39"/>
      <c r="H97" s="39"/>
      <c r="I97" s="32" t="s">
        <v>31</v>
      </c>
      <c r="J97" s="35" t="str">
        <f>E23</f>
        <v>STORING spol. s r.o.,Žitavská 727/16, Liberec 3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5.2" customHeight="1">
      <c r="A98" s="37"/>
      <c r="B98" s="38"/>
      <c r="C98" s="32" t="s">
        <v>29</v>
      </c>
      <c r="D98" s="39"/>
      <c r="E98" s="39"/>
      <c r="F98" s="30" t="str">
        <f>IF(E20="","",E20)</f>
        <v>Vyplň údaj</v>
      </c>
      <c r="G98" s="39"/>
      <c r="H98" s="39"/>
      <c r="I98" s="32" t="s">
        <v>34</v>
      </c>
      <c r="J98" s="35" t="str">
        <f>E26</f>
        <v>Zuzana Morávková</v>
      </c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116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11" customFormat="1" ht="29.25" customHeight="1">
      <c r="A100" s="154"/>
      <c r="B100" s="155"/>
      <c r="C100" s="156" t="s">
        <v>204</v>
      </c>
      <c r="D100" s="157" t="s">
        <v>57</v>
      </c>
      <c r="E100" s="157" t="s">
        <v>53</v>
      </c>
      <c r="F100" s="157" t="s">
        <v>54</v>
      </c>
      <c r="G100" s="157" t="s">
        <v>205</v>
      </c>
      <c r="H100" s="157" t="s">
        <v>206</v>
      </c>
      <c r="I100" s="157" t="s">
        <v>207</v>
      </c>
      <c r="J100" s="157" t="s">
        <v>188</v>
      </c>
      <c r="K100" s="158" t="s">
        <v>208</v>
      </c>
      <c r="L100" s="159"/>
      <c r="M100" s="71" t="s">
        <v>19</v>
      </c>
      <c r="N100" s="72" t="s">
        <v>42</v>
      </c>
      <c r="O100" s="72" t="s">
        <v>209</v>
      </c>
      <c r="P100" s="72" t="s">
        <v>210</v>
      </c>
      <c r="Q100" s="72" t="s">
        <v>211</v>
      </c>
      <c r="R100" s="72" t="s">
        <v>212</v>
      </c>
      <c r="S100" s="72" t="s">
        <v>213</v>
      </c>
      <c r="T100" s="73" t="s">
        <v>214</v>
      </c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</row>
    <row r="101" spans="1:65" s="2" customFormat="1" ht="22.9" customHeight="1">
      <c r="A101" s="37"/>
      <c r="B101" s="38"/>
      <c r="C101" s="78" t="s">
        <v>215</v>
      </c>
      <c r="D101" s="39"/>
      <c r="E101" s="39"/>
      <c r="F101" s="39"/>
      <c r="G101" s="39"/>
      <c r="H101" s="39"/>
      <c r="I101" s="39"/>
      <c r="J101" s="160">
        <f>BK101</f>
        <v>0</v>
      </c>
      <c r="K101" s="39"/>
      <c r="L101" s="42"/>
      <c r="M101" s="74"/>
      <c r="N101" s="161"/>
      <c r="O101" s="75"/>
      <c r="P101" s="162">
        <f>P102+P154</f>
        <v>0</v>
      </c>
      <c r="Q101" s="75"/>
      <c r="R101" s="162">
        <f>R102+R154</f>
        <v>3.74223098</v>
      </c>
      <c r="S101" s="75"/>
      <c r="T101" s="163">
        <f>T102+T154</f>
        <v>4.8115948000000008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20" t="s">
        <v>71</v>
      </c>
      <c r="AU101" s="20" t="s">
        <v>189</v>
      </c>
      <c r="BK101" s="164">
        <f>BK102+BK154</f>
        <v>0</v>
      </c>
    </row>
    <row r="102" spans="1:65" s="12" customFormat="1" ht="25.9" customHeight="1">
      <c r="B102" s="165"/>
      <c r="C102" s="166"/>
      <c r="D102" s="167" t="s">
        <v>71</v>
      </c>
      <c r="E102" s="168" t="s">
        <v>216</v>
      </c>
      <c r="F102" s="168" t="s">
        <v>217</v>
      </c>
      <c r="G102" s="166"/>
      <c r="H102" s="166"/>
      <c r="I102" s="169"/>
      <c r="J102" s="170">
        <f>BK102</f>
        <v>0</v>
      </c>
      <c r="K102" s="166"/>
      <c r="L102" s="171"/>
      <c r="M102" s="172"/>
      <c r="N102" s="173"/>
      <c r="O102" s="173"/>
      <c r="P102" s="174">
        <f>P103+P110+P118+P141+P151</f>
        <v>0</v>
      </c>
      <c r="Q102" s="173"/>
      <c r="R102" s="174">
        <f>R103+R110+R118+R141+R151</f>
        <v>1.9494475</v>
      </c>
      <c r="S102" s="173"/>
      <c r="T102" s="175">
        <f>T103+T110+T118+T141+T151</f>
        <v>4.0061440000000008</v>
      </c>
      <c r="AR102" s="176" t="s">
        <v>79</v>
      </c>
      <c r="AT102" s="177" t="s">
        <v>71</v>
      </c>
      <c r="AU102" s="177" t="s">
        <v>72</v>
      </c>
      <c r="AY102" s="176" t="s">
        <v>218</v>
      </c>
      <c r="BK102" s="178">
        <f>BK103+BK110+BK118+BK141+BK151</f>
        <v>0</v>
      </c>
    </row>
    <row r="103" spans="1:65" s="12" customFormat="1" ht="22.9" customHeight="1">
      <c r="B103" s="165"/>
      <c r="C103" s="166"/>
      <c r="D103" s="167" t="s">
        <v>71</v>
      </c>
      <c r="E103" s="179" t="s">
        <v>219</v>
      </c>
      <c r="F103" s="179" t="s">
        <v>220</v>
      </c>
      <c r="G103" s="166"/>
      <c r="H103" s="166"/>
      <c r="I103" s="169"/>
      <c r="J103" s="180">
        <f>BK103</f>
        <v>0</v>
      </c>
      <c r="K103" s="166"/>
      <c r="L103" s="171"/>
      <c r="M103" s="172"/>
      <c r="N103" s="173"/>
      <c r="O103" s="173"/>
      <c r="P103" s="174">
        <f>SUM(P104:P109)</f>
        <v>0</v>
      </c>
      <c r="Q103" s="173"/>
      <c r="R103" s="174">
        <f>SUM(R104:R109)</f>
        <v>0.23584000000000002</v>
      </c>
      <c r="S103" s="173"/>
      <c r="T103" s="175">
        <f>SUM(T104:T109)</f>
        <v>0</v>
      </c>
      <c r="AR103" s="176" t="s">
        <v>79</v>
      </c>
      <c r="AT103" s="177" t="s">
        <v>71</v>
      </c>
      <c r="AU103" s="177" t="s">
        <v>79</v>
      </c>
      <c r="AY103" s="176" t="s">
        <v>218</v>
      </c>
      <c r="BK103" s="178">
        <f>SUM(BK104:BK109)</f>
        <v>0</v>
      </c>
    </row>
    <row r="104" spans="1:65" s="2" customFormat="1" ht="37.9" customHeight="1">
      <c r="A104" s="37"/>
      <c r="B104" s="38"/>
      <c r="C104" s="181" t="s">
        <v>79</v>
      </c>
      <c r="D104" s="181" t="s">
        <v>221</v>
      </c>
      <c r="E104" s="182" t="s">
        <v>222</v>
      </c>
      <c r="F104" s="183" t="s">
        <v>223</v>
      </c>
      <c r="G104" s="184" t="s">
        <v>224</v>
      </c>
      <c r="H104" s="185">
        <v>4.4800000000000004</v>
      </c>
      <c r="I104" s="186"/>
      <c r="J104" s="187">
        <f>ROUND(I104*H104,2)</f>
        <v>0</v>
      </c>
      <c r="K104" s="183" t="s">
        <v>225</v>
      </c>
      <c r="L104" s="42"/>
      <c r="M104" s="188" t="s">
        <v>19</v>
      </c>
      <c r="N104" s="189" t="s">
        <v>43</v>
      </c>
      <c r="O104" s="67"/>
      <c r="P104" s="190">
        <f>O104*H104</f>
        <v>0</v>
      </c>
      <c r="Q104" s="190">
        <v>5.2499999999999998E-2</v>
      </c>
      <c r="R104" s="190">
        <f>Q104*H104</f>
        <v>0.23520000000000002</v>
      </c>
      <c r="S104" s="190">
        <v>0</v>
      </c>
      <c r="T104" s="191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92" t="s">
        <v>226</v>
      </c>
      <c r="AT104" s="192" t="s">
        <v>221</v>
      </c>
      <c r="AU104" s="192" t="s">
        <v>81</v>
      </c>
      <c r="AY104" s="20" t="s">
        <v>218</v>
      </c>
      <c r="BE104" s="193">
        <f>IF(N104="základní",J104,0)</f>
        <v>0</v>
      </c>
      <c r="BF104" s="193">
        <f>IF(N104="snížená",J104,0)</f>
        <v>0</v>
      </c>
      <c r="BG104" s="193">
        <f>IF(N104="zákl. přenesená",J104,0)</f>
        <v>0</v>
      </c>
      <c r="BH104" s="193">
        <f>IF(N104="sníž. přenesená",J104,0)</f>
        <v>0</v>
      </c>
      <c r="BI104" s="193">
        <f>IF(N104="nulová",J104,0)</f>
        <v>0</v>
      </c>
      <c r="BJ104" s="20" t="s">
        <v>79</v>
      </c>
      <c r="BK104" s="193">
        <f>ROUND(I104*H104,2)</f>
        <v>0</v>
      </c>
      <c r="BL104" s="20" t="s">
        <v>226</v>
      </c>
      <c r="BM104" s="192" t="s">
        <v>2077</v>
      </c>
    </row>
    <row r="105" spans="1:65" s="2" customFormat="1" ht="11.25">
      <c r="A105" s="37"/>
      <c r="B105" s="38"/>
      <c r="C105" s="39"/>
      <c r="D105" s="194" t="s">
        <v>228</v>
      </c>
      <c r="E105" s="39"/>
      <c r="F105" s="195" t="s">
        <v>229</v>
      </c>
      <c r="G105" s="39"/>
      <c r="H105" s="39"/>
      <c r="I105" s="196"/>
      <c r="J105" s="39"/>
      <c r="K105" s="39"/>
      <c r="L105" s="42"/>
      <c r="M105" s="197"/>
      <c r="N105" s="198"/>
      <c r="O105" s="67"/>
      <c r="P105" s="67"/>
      <c r="Q105" s="67"/>
      <c r="R105" s="67"/>
      <c r="S105" s="67"/>
      <c r="T105" s="68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20" t="s">
        <v>228</v>
      </c>
      <c r="AU105" s="20" t="s">
        <v>81</v>
      </c>
    </row>
    <row r="106" spans="1:65" s="13" customFormat="1" ht="11.25">
      <c r="B106" s="199"/>
      <c r="C106" s="200"/>
      <c r="D106" s="201" t="s">
        <v>230</v>
      </c>
      <c r="E106" s="202" t="s">
        <v>19</v>
      </c>
      <c r="F106" s="203" t="s">
        <v>231</v>
      </c>
      <c r="G106" s="200"/>
      <c r="H106" s="204">
        <v>4.4800000000000004</v>
      </c>
      <c r="I106" s="205"/>
      <c r="J106" s="200"/>
      <c r="K106" s="200"/>
      <c r="L106" s="206"/>
      <c r="M106" s="207"/>
      <c r="N106" s="208"/>
      <c r="O106" s="208"/>
      <c r="P106" s="208"/>
      <c r="Q106" s="208"/>
      <c r="R106" s="208"/>
      <c r="S106" s="208"/>
      <c r="T106" s="209"/>
      <c r="AT106" s="210" t="s">
        <v>230</v>
      </c>
      <c r="AU106" s="210" t="s">
        <v>81</v>
      </c>
      <c r="AV106" s="13" t="s">
        <v>81</v>
      </c>
      <c r="AW106" s="13" t="s">
        <v>33</v>
      </c>
      <c r="AX106" s="13" t="s">
        <v>79</v>
      </c>
      <c r="AY106" s="210" t="s">
        <v>218</v>
      </c>
    </row>
    <row r="107" spans="1:65" s="2" customFormat="1" ht="24.2" customHeight="1">
      <c r="A107" s="37"/>
      <c r="B107" s="38"/>
      <c r="C107" s="181" t="s">
        <v>81</v>
      </c>
      <c r="D107" s="181" t="s">
        <v>221</v>
      </c>
      <c r="E107" s="182" t="s">
        <v>232</v>
      </c>
      <c r="F107" s="183" t="s">
        <v>233</v>
      </c>
      <c r="G107" s="184" t="s">
        <v>234</v>
      </c>
      <c r="H107" s="185">
        <v>3.2</v>
      </c>
      <c r="I107" s="186"/>
      <c r="J107" s="187">
        <f>ROUND(I107*H107,2)</f>
        <v>0</v>
      </c>
      <c r="K107" s="183" t="s">
        <v>225</v>
      </c>
      <c r="L107" s="42"/>
      <c r="M107" s="188" t="s">
        <v>19</v>
      </c>
      <c r="N107" s="189" t="s">
        <v>43</v>
      </c>
      <c r="O107" s="67"/>
      <c r="P107" s="190">
        <f>O107*H107</f>
        <v>0</v>
      </c>
      <c r="Q107" s="190">
        <v>2.0000000000000001E-4</v>
      </c>
      <c r="R107" s="190">
        <f>Q107*H107</f>
        <v>6.4000000000000005E-4</v>
      </c>
      <c r="S107" s="190">
        <v>0</v>
      </c>
      <c r="T107" s="191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92" t="s">
        <v>226</v>
      </c>
      <c r="AT107" s="192" t="s">
        <v>221</v>
      </c>
      <c r="AU107" s="192" t="s">
        <v>81</v>
      </c>
      <c r="AY107" s="20" t="s">
        <v>218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20" t="s">
        <v>79</v>
      </c>
      <c r="BK107" s="193">
        <f>ROUND(I107*H107,2)</f>
        <v>0</v>
      </c>
      <c r="BL107" s="20" t="s">
        <v>226</v>
      </c>
      <c r="BM107" s="192" t="s">
        <v>2078</v>
      </c>
    </row>
    <row r="108" spans="1:65" s="2" customFormat="1" ht="11.25">
      <c r="A108" s="37"/>
      <c r="B108" s="38"/>
      <c r="C108" s="39"/>
      <c r="D108" s="194" t="s">
        <v>228</v>
      </c>
      <c r="E108" s="39"/>
      <c r="F108" s="195" t="s">
        <v>236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228</v>
      </c>
      <c r="AU108" s="20" t="s">
        <v>81</v>
      </c>
    </row>
    <row r="109" spans="1:65" s="13" customFormat="1" ht="11.25">
      <c r="B109" s="199"/>
      <c r="C109" s="200"/>
      <c r="D109" s="201" t="s">
        <v>230</v>
      </c>
      <c r="E109" s="202" t="s">
        <v>19</v>
      </c>
      <c r="F109" s="203" t="s">
        <v>237</v>
      </c>
      <c r="G109" s="200"/>
      <c r="H109" s="204">
        <v>3.2</v>
      </c>
      <c r="I109" s="205"/>
      <c r="J109" s="200"/>
      <c r="K109" s="200"/>
      <c r="L109" s="206"/>
      <c r="M109" s="207"/>
      <c r="N109" s="208"/>
      <c r="O109" s="208"/>
      <c r="P109" s="208"/>
      <c r="Q109" s="208"/>
      <c r="R109" s="208"/>
      <c r="S109" s="208"/>
      <c r="T109" s="209"/>
      <c r="AT109" s="210" t="s">
        <v>230</v>
      </c>
      <c r="AU109" s="210" t="s">
        <v>81</v>
      </c>
      <c r="AV109" s="13" t="s">
        <v>81</v>
      </c>
      <c r="AW109" s="13" t="s">
        <v>33</v>
      </c>
      <c r="AX109" s="13" t="s">
        <v>79</v>
      </c>
      <c r="AY109" s="210" t="s">
        <v>218</v>
      </c>
    </row>
    <row r="110" spans="1:65" s="12" customFormat="1" ht="22.9" customHeight="1">
      <c r="B110" s="165"/>
      <c r="C110" s="166"/>
      <c r="D110" s="167" t="s">
        <v>71</v>
      </c>
      <c r="E110" s="179" t="s">
        <v>238</v>
      </c>
      <c r="F110" s="179" t="s">
        <v>239</v>
      </c>
      <c r="G110" s="166"/>
      <c r="H110" s="166"/>
      <c r="I110" s="169"/>
      <c r="J110" s="180">
        <f>BK110</f>
        <v>0</v>
      </c>
      <c r="K110" s="166"/>
      <c r="L110" s="171"/>
      <c r="M110" s="172"/>
      <c r="N110" s="173"/>
      <c r="O110" s="173"/>
      <c r="P110" s="174">
        <f>SUM(P111:P117)</f>
        <v>0</v>
      </c>
      <c r="Q110" s="173"/>
      <c r="R110" s="174">
        <f>SUM(R111:R117)</f>
        <v>1.7130075</v>
      </c>
      <c r="S110" s="173"/>
      <c r="T110" s="175">
        <f>SUM(T111:T117)</f>
        <v>0</v>
      </c>
      <c r="AR110" s="176" t="s">
        <v>79</v>
      </c>
      <c r="AT110" s="177" t="s">
        <v>71</v>
      </c>
      <c r="AU110" s="177" t="s">
        <v>79</v>
      </c>
      <c r="AY110" s="176" t="s">
        <v>218</v>
      </c>
      <c r="BK110" s="178">
        <f>SUM(BK111:BK117)</f>
        <v>0</v>
      </c>
    </row>
    <row r="111" spans="1:65" s="2" customFormat="1" ht="21.75" customHeight="1">
      <c r="A111" s="37"/>
      <c r="B111" s="38"/>
      <c r="C111" s="181" t="s">
        <v>219</v>
      </c>
      <c r="D111" s="181" t="s">
        <v>221</v>
      </c>
      <c r="E111" s="182" t="s">
        <v>240</v>
      </c>
      <c r="F111" s="183" t="s">
        <v>241</v>
      </c>
      <c r="G111" s="184" t="s">
        <v>224</v>
      </c>
      <c r="H111" s="185">
        <v>2.4</v>
      </c>
      <c r="I111" s="186"/>
      <c r="J111" s="187">
        <f>ROUND(I111*H111,2)</f>
        <v>0</v>
      </c>
      <c r="K111" s="183" t="s">
        <v>225</v>
      </c>
      <c r="L111" s="42"/>
      <c r="M111" s="188" t="s">
        <v>19</v>
      </c>
      <c r="N111" s="189" t="s">
        <v>43</v>
      </c>
      <c r="O111" s="67"/>
      <c r="P111" s="190">
        <f>O111*H111</f>
        <v>0</v>
      </c>
      <c r="Q111" s="190">
        <v>5.6000000000000001E-2</v>
      </c>
      <c r="R111" s="190">
        <f>Q111*H111</f>
        <v>0.13439999999999999</v>
      </c>
      <c r="S111" s="190">
        <v>0</v>
      </c>
      <c r="T111" s="191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92" t="s">
        <v>226</v>
      </c>
      <c r="AT111" s="192" t="s">
        <v>221</v>
      </c>
      <c r="AU111" s="192" t="s">
        <v>81</v>
      </c>
      <c r="AY111" s="20" t="s">
        <v>218</v>
      </c>
      <c r="BE111" s="193">
        <f>IF(N111="základní",J111,0)</f>
        <v>0</v>
      </c>
      <c r="BF111" s="193">
        <f>IF(N111="snížená",J111,0)</f>
        <v>0</v>
      </c>
      <c r="BG111" s="193">
        <f>IF(N111="zákl. přenesená",J111,0)</f>
        <v>0</v>
      </c>
      <c r="BH111" s="193">
        <f>IF(N111="sníž. přenesená",J111,0)</f>
        <v>0</v>
      </c>
      <c r="BI111" s="193">
        <f>IF(N111="nulová",J111,0)</f>
        <v>0</v>
      </c>
      <c r="BJ111" s="20" t="s">
        <v>79</v>
      </c>
      <c r="BK111" s="193">
        <f>ROUND(I111*H111,2)</f>
        <v>0</v>
      </c>
      <c r="BL111" s="20" t="s">
        <v>226</v>
      </c>
      <c r="BM111" s="192" t="s">
        <v>2079</v>
      </c>
    </row>
    <row r="112" spans="1:65" s="2" customFormat="1" ht="11.25">
      <c r="A112" s="37"/>
      <c r="B112" s="38"/>
      <c r="C112" s="39"/>
      <c r="D112" s="194" t="s">
        <v>228</v>
      </c>
      <c r="E112" s="39"/>
      <c r="F112" s="195" t="s">
        <v>243</v>
      </c>
      <c r="G112" s="39"/>
      <c r="H112" s="39"/>
      <c r="I112" s="196"/>
      <c r="J112" s="39"/>
      <c r="K112" s="39"/>
      <c r="L112" s="42"/>
      <c r="M112" s="197"/>
      <c r="N112" s="198"/>
      <c r="O112" s="67"/>
      <c r="P112" s="67"/>
      <c r="Q112" s="67"/>
      <c r="R112" s="67"/>
      <c r="S112" s="67"/>
      <c r="T112" s="68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20" t="s">
        <v>228</v>
      </c>
      <c r="AU112" s="20" t="s">
        <v>81</v>
      </c>
    </row>
    <row r="113" spans="1:65" s="13" customFormat="1" ht="11.25">
      <c r="B113" s="199"/>
      <c r="C113" s="200"/>
      <c r="D113" s="201" t="s">
        <v>230</v>
      </c>
      <c r="E113" s="202" t="s">
        <v>19</v>
      </c>
      <c r="F113" s="203" t="s">
        <v>506</v>
      </c>
      <c r="G113" s="200"/>
      <c r="H113" s="204">
        <v>2.4</v>
      </c>
      <c r="I113" s="205"/>
      <c r="J113" s="200"/>
      <c r="K113" s="200"/>
      <c r="L113" s="206"/>
      <c r="M113" s="207"/>
      <c r="N113" s="208"/>
      <c r="O113" s="208"/>
      <c r="P113" s="208"/>
      <c r="Q113" s="208"/>
      <c r="R113" s="208"/>
      <c r="S113" s="208"/>
      <c r="T113" s="209"/>
      <c r="AT113" s="210" t="s">
        <v>230</v>
      </c>
      <c r="AU113" s="210" t="s">
        <v>81</v>
      </c>
      <c r="AV113" s="13" t="s">
        <v>81</v>
      </c>
      <c r="AW113" s="13" t="s">
        <v>33</v>
      </c>
      <c r="AX113" s="13" t="s">
        <v>79</v>
      </c>
      <c r="AY113" s="210" t="s">
        <v>218</v>
      </c>
    </row>
    <row r="114" spans="1:65" s="2" customFormat="1" ht="37.9" customHeight="1">
      <c r="A114" s="37"/>
      <c r="B114" s="38"/>
      <c r="C114" s="181" t="s">
        <v>226</v>
      </c>
      <c r="D114" s="181" t="s">
        <v>221</v>
      </c>
      <c r="E114" s="182" t="s">
        <v>507</v>
      </c>
      <c r="F114" s="183" t="s">
        <v>508</v>
      </c>
      <c r="G114" s="184" t="s">
        <v>224</v>
      </c>
      <c r="H114" s="185">
        <v>50.518000000000001</v>
      </c>
      <c r="I114" s="186"/>
      <c r="J114" s="187">
        <f>ROUND(I114*H114,2)</f>
        <v>0</v>
      </c>
      <c r="K114" s="183" t="s">
        <v>225</v>
      </c>
      <c r="L114" s="42"/>
      <c r="M114" s="188" t="s">
        <v>19</v>
      </c>
      <c r="N114" s="189" t="s">
        <v>43</v>
      </c>
      <c r="O114" s="67"/>
      <c r="P114" s="190">
        <f>O114*H114</f>
        <v>0</v>
      </c>
      <c r="Q114" s="190">
        <v>2.1000000000000001E-2</v>
      </c>
      <c r="R114" s="190">
        <f>Q114*H114</f>
        <v>1.060878</v>
      </c>
      <c r="S114" s="190">
        <v>0</v>
      </c>
      <c r="T114" s="191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92" t="s">
        <v>226</v>
      </c>
      <c r="AT114" s="192" t="s">
        <v>221</v>
      </c>
      <c r="AU114" s="192" t="s">
        <v>81</v>
      </c>
      <c r="AY114" s="20" t="s">
        <v>218</v>
      </c>
      <c r="BE114" s="193">
        <f>IF(N114="základní",J114,0)</f>
        <v>0</v>
      </c>
      <c r="BF114" s="193">
        <f>IF(N114="snížená",J114,0)</f>
        <v>0</v>
      </c>
      <c r="BG114" s="193">
        <f>IF(N114="zákl. přenesená",J114,0)</f>
        <v>0</v>
      </c>
      <c r="BH114" s="193">
        <f>IF(N114="sníž. přenesená",J114,0)</f>
        <v>0</v>
      </c>
      <c r="BI114" s="193">
        <f>IF(N114="nulová",J114,0)</f>
        <v>0</v>
      </c>
      <c r="BJ114" s="20" t="s">
        <v>79</v>
      </c>
      <c r="BK114" s="193">
        <f>ROUND(I114*H114,2)</f>
        <v>0</v>
      </c>
      <c r="BL114" s="20" t="s">
        <v>226</v>
      </c>
      <c r="BM114" s="192" t="s">
        <v>2080</v>
      </c>
    </row>
    <row r="115" spans="1:65" s="2" customFormat="1" ht="11.25">
      <c r="A115" s="37"/>
      <c r="B115" s="38"/>
      <c r="C115" s="39"/>
      <c r="D115" s="194" t="s">
        <v>228</v>
      </c>
      <c r="E115" s="39"/>
      <c r="F115" s="195" t="s">
        <v>510</v>
      </c>
      <c r="G115" s="39"/>
      <c r="H115" s="39"/>
      <c r="I115" s="196"/>
      <c r="J115" s="39"/>
      <c r="K115" s="39"/>
      <c r="L115" s="42"/>
      <c r="M115" s="197"/>
      <c r="N115" s="198"/>
      <c r="O115" s="67"/>
      <c r="P115" s="67"/>
      <c r="Q115" s="67"/>
      <c r="R115" s="67"/>
      <c r="S115" s="67"/>
      <c r="T115" s="68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20" t="s">
        <v>228</v>
      </c>
      <c r="AU115" s="20" t="s">
        <v>81</v>
      </c>
    </row>
    <row r="116" spans="1:65" s="2" customFormat="1" ht="37.9" customHeight="1">
      <c r="A116" s="37"/>
      <c r="B116" s="38"/>
      <c r="C116" s="181" t="s">
        <v>252</v>
      </c>
      <c r="D116" s="181" t="s">
        <v>221</v>
      </c>
      <c r="E116" s="182" t="s">
        <v>511</v>
      </c>
      <c r="F116" s="183" t="s">
        <v>512</v>
      </c>
      <c r="G116" s="184" t="s">
        <v>513</v>
      </c>
      <c r="H116" s="185">
        <v>0.22500000000000001</v>
      </c>
      <c r="I116" s="186"/>
      <c r="J116" s="187">
        <f>ROUND(I116*H116,2)</f>
        <v>0</v>
      </c>
      <c r="K116" s="183" t="s">
        <v>225</v>
      </c>
      <c r="L116" s="42"/>
      <c r="M116" s="188" t="s">
        <v>19</v>
      </c>
      <c r="N116" s="189" t="s">
        <v>43</v>
      </c>
      <c r="O116" s="67"/>
      <c r="P116" s="190">
        <f>O116*H116</f>
        <v>0</v>
      </c>
      <c r="Q116" s="190">
        <v>2.3010199999999998</v>
      </c>
      <c r="R116" s="190">
        <f>Q116*H116</f>
        <v>0.51772949999999995</v>
      </c>
      <c r="S116" s="190">
        <v>0</v>
      </c>
      <c r="T116" s="191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92" t="s">
        <v>226</v>
      </c>
      <c r="AT116" s="192" t="s">
        <v>221</v>
      </c>
      <c r="AU116" s="192" t="s">
        <v>81</v>
      </c>
      <c r="AY116" s="20" t="s">
        <v>218</v>
      </c>
      <c r="BE116" s="193">
        <f>IF(N116="základní",J116,0)</f>
        <v>0</v>
      </c>
      <c r="BF116" s="193">
        <f>IF(N116="snížená",J116,0)</f>
        <v>0</v>
      </c>
      <c r="BG116" s="193">
        <f>IF(N116="zákl. přenesená",J116,0)</f>
        <v>0</v>
      </c>
      <c r="BH116" s="193">
        <f>IF(N116="sníž. přenesená",J116,0)</f>
        <v>0</v>
      </c>
      <c r="BI116" s="193">
        <f>IF(N116="nulová",J116,0)</f>
        <v>0</v>
      </c>
      <c r="BJ116" s="20" t="s">
        <v>79</v>
      </c>
      <c r="BK116" s="193">
        <f>ROUND(I116*H116,2)</f>
        <v>0</v>
      </c>
      <c r="BL116" s="20" t="s">
        <v>226</v>
      </c>
      <c r="BM116" s="192" t="s">
        <v>2081</v>
      </c>
    </row>
    <row r="117" spans="1:65" s="2" customFormat="1" ht="11.25">
      <c r="A117" s="37"/>
      <c r="B117" s="38"/>
      <c r="C117" s="39"/>
      <c r="D117" s="194" t="s">
        <v>228</v>
      </c>
      <c r="E117" s="39"/>
      <c r="F117" s="195" t="s">
        <v>515</v>
      </c>
      <c r="G117" s="39"/>
      <c r="H117" s="39"/>
      <c r="I117" s="196"/>
      <c r="J117" s="39"/>
      <c r="K117" s="39"/>
      <c r="L117" s="42"/>
      <c r="M117" s="197"/>
      <c r="N117" s="198"/>
      <c r="O117" s="67"/>
      <c r="P117" s="67"/>
      <c r="Q117" s="67"/>
      <c r="R117" s="67"/>
      <c r="S117" s="67"/>
      <c r="T117" s="68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20" t="s">
        <v>228</v>
      </c>
      <c r="AU117" s="20" t="s">
        <v>81</v>
      </c>
    </row>
    <row r="118" spans="1:65" s="12" customFormat="1" ht="22.9" customHeight="1">
      <c r="B118" s="165"/>
      <c r="C118" s="166"/>
      <c r="D118" s="167" t="s">
        <v>71</v>
      </c>
      <c r="E118" s="179" t="s">
        <v>257</v>
      </c>
      <c r="F118" s="179" t="s">
        <v>258</v>
      </c>
      <c r="G118" s="166"/>
      <c r="H118" s="166"/>
      <c r="I118" s="169"/>
      <c r="J118" s="180">
        <f>BK118</f>
        <v>0</v>
      </c>
      <c r="K118" s="166"/>
      <c r="L118" s="171"/>
      <c r="M118" s="172"/>
      <c r="N118" s="173"/>
      <c r="O118" s="173"/>
      <c r="P118" s="174">
        <f>SUM(P119:P140)</f>
        <v>0</v>
      </c>
      <c r="Q118" s="173"/>
      <c r="R118" s="174">
        <f>SUM(R119:R140)</f>
        <v>6.0000000000000006E-4</v>
      </c>
      <c r="S118" s="173"/>
      <c r="T118" s="175">
        <f>SUM(T119:T140)</f>
        <v>4.0061440000000008</v>
      </c>
      <c r="AR118" s="176" t="s">
        <v>79</v>
      </c>
      <c r="AT118" s="177" t="s">
        <v>71</v>
      </c>
      <c r="AU118" s="177" t="s">
        <v>79</v>
      </c>
      <c r="AY118" s="176" t="s">
        <v>218</v>
      </c>
      <c r="BK118" s="178">
        <f>SUM(BK119:BK140)</f>
        <v>0</v>
      </c>
    </row>
    <row r="119" spans="1:65" s="2" customFormat="1" ht="37.9" customHeight="1">
      <c r="A119" s="37"/>
      <c r="B119" s="38"/>
      <c r="C119" s="181" t="s">
        <v>238</v>
      </c>
      <c r="D119" s="181" t="s">
        <v>221</v>
      </c>
      <c r="E119" s="182" t="s">
        <v>516</v>
      </c>
      <c r="F119" s="183" t="s">
        <v>517</v>
      </c>
      <c r="G119" s="184" t="s">
        <v>224</v>
      </c>
      <c r="H119" s="185">
        <v>15</v>
      </c>
      <c r="I119" s="186"/>
      <c r="J119" s="187">
        <f>ROUND(I119*H119,2)</f>
        <v>0</v>
      </c>
      <c r="K119" s="183" t="s">
        <v>225</v>
      </c>
      <c r="L119" s="42"/>
      <c r="M119" s="188" t="s">
        <v>19</v>
      </c>
      <c r="N119" s="189" t="s">
        <v>43</v>
      </c>
      <c r="O119" s="67"/>
      <c r="P119" s="190">
        <f>O119*H119</f>
        <v>0</v>
      </c>
      <c r="Q119" s="190">
        <v>4.0000000000000003E-5</v>
      </c>
      <c r="R119" s="190">
        <f>Q119*H119</f>
        <v>6.0000000000000006E-4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226</v>
      </c>
      <c r="AT119" s="192" t="s">
        <v>221</v>
      </c>
      <c r="AU119" s="192" t="s">
        <v>81</v>
      </c>
      <c r="AY119" s="20" t="s">
        <v>218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79</v>
      </c>
      <c r="BK119" s="193">
        <f>ROUND(I119*H119,2)</f>
        <v>0</v>
      </c>
      <c r="BL119" s="20" t="s">
        <v>226</v>
      </c>
      <c r="BM119" s="192" t="s">
        <v>2082</v>
      </c>
    </row>
    <row r="120" spans="1:65" s="2" customFormat="1" ht="11.25">
      <c r="A120" s="37"/>
      <c r="B120" s="38"/>
      <c r="C120" s="39"/>
      <c r="D120" s="194" t="s">
        <v>228</v>
      </c>
      <c r="E120" s="39"/>
      <c r="F120" s="195" t="s">
        <v>519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228</v>
      </c>
      <c r="AU120" s="20" t="s">
        <v>81</v>
      </c>
    </row>
    <row r="121" spans="1:65" s="2" customFormat="1" ht="24.2" customHeight="1">
      <c r="A121" s="37"/>
      <c r="B121" s="38"/>
      <c r="C121" s="181" t="s">
        <v>263</v>
      </c>
      <c r="D121" s="181" t="s">
        <v>221</v>
      </c>
      <c r="E121" s="182" t="s">
        <v>259</v>
      </c>
      <c r="F121" s="183" t="s">
        <v>260</v>
      </c>
      <c r="G121" s="184" t="s">
        <v>224</v>
      </c>
      <c r="H121" s="185">
        <v>4.4800000000000004</v>
      </c>
      <c r="I121" s="186"/>
      <c r="J121" s="187">
        <f>ROUND(I121*H121,2)</f>
        <v>0</v>
      </c>
      <c r="K121" s="183" t="s">
        <v>225</v>
      </c>
      <c r="L121" s="42"/>
      <c r="M121" s="188" t="s">
        <v>19</v>
      </c>
      <c r="N121" s="189" t="s">
        <v>43</v>
      </c>
      <c r="O121" s="67"/>
      <c r="P121" s="190">
        <f>O121*H121</f>
        <v>0</v>
      </c>
      <c r="Q121" s="190">
        <v>0</v>
      </c>
      <c r="R121" s="190">
        <f>Q121*H121</f>
        <v>0</v>
      </c>
      <c r="S121" s="190">
        <v>0.08</v>
      </c>
      <c r="T121" s="191">
        <f>S121*H121</f>
        <v>0.35840000000000005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226</v>
      </c>
      <c r="AT121" s="192" t="s">
        <v>221</v>
      </c>
      <c r="AU121" s="192" t="s">
        <v>81</v>
      </c>
      <c r="AY121" s="20" t="s">
        <v>218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79</v>
      </c>
      <c r="BK121" s="193">
        <f>ROUND(I121*H121,2)</f>
        <v>0</v>
      </c>
      <c r="BL121" s="20" t="s">
        <v>226</v>
      </c>
      <c r="BM121" s="192" t="s">
        <v>2083</v>
      </c>
    </row>
    <row r="122" spans="1:65" s="2" customFormat="1" ht="11.25">
      <c r="A122" s="37"/>
      <c r="B122" s="38"/>
      <c r="C122" s="39"/>
      <c r="D122" s="194" t="s">
        <v>228</v>
      </c>
      <c r="E122" s="39"/>
      <c r="F122" s="195" t="s">
        <v>262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228</v>
      </c>
      <c r="AU122" s="20" t="s">
        <v>81</v>
      </c>
    </row>
    <row r="123" spans="1:65" s="13" customFormat="1" ht="11.25">
      <c r="B123" s="199"/>
      <c r="C123" s="200"/>
      <c r="D123" s="201" t="s">
        <v>230</v>
      </c>
      <c r="E123" s="202" t="s">
        <v>19</v>
      </c>
      <c r="F123" s="203" t="s">
        <v>231</v>
      </c>
      <c r="G123" s="200"/>
      <c r="H123" s="204">
        <v>4.4800000000000004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230</v>
      </c>
      <c r="AU123" s="210" t="s">
        <v>81</v>
      </c>
      <c r="AV123" s="13" t="s">
        <v>81</v>
      </c>
      <c r="AW123" s="13" t="s">
        <v>33</v>
      </c>
      <c r="AX123" s="13" t="s">
        <v>79</v>
      </c>
      <c r="AY123" s="210" t="s">
        <v>218</v>
      </c>
    </row>
    <row r="124" spans="1:65" s="2" customFormat="1" ht="24.2" customHeight="1">
      <c r="A124" s="37"/>
      <c r="B124" s="38"/>
      <c r="C124" s="181" t="s">
        <v>270</v>
      </c>
      <c r="D124" s="181" t="s">
        <v>221</v>
      </c>
      <c r="E124" s="182" t="s">
        <v>521</v>
      </c>
      <c r="F124" s="183" t="s">
        <v>522</v>
      </c>
      <c r="G124" s="184" t="s">
        <v>513</v>
      </c>
      <c r="H124" s="185">
        <v>0.22500000000000001</v>
      </c>
      <c r="I124" s="186"/>
      <c r="J124" s="187">
        <f>ROUND(I124*H124,2)</f>
        <v>0</v>
      </c>
      <c r="K124" s="183" t="s">
        <v>225</v>
      </c>
      <c r="L124" s="42"/>
      <c r="M124" s="188" t="s">
        <v>19</v>
      </c>
      <c r="N124" s="189" t="s">
        <v>43</v>
      </c>
      <c r="O124" s="67"/>
      <c r="P124" s="190">
        <f>O124*H124</f>
        <v>0</v>
      </c>
      <c r="Q124" s="190">
        <v>0</v>
      </c>
      <c r="R124" s="190">
        <f>Q124*H124</f>
        <v>0</v>
      </c>
      <c r="S124" s="190">
        <v>2.2000000000000002</v>
      </c>
      <c r="T124" s="191">
        <f>S124*H124</f>
        <v>0.49500000000000005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226</v>
      </c>
      <c r="AT124" s="192" t="s">
        <v>221</v>
      </c>
      <c r="AU124" s="192" t="s">
        <v>81</v>
      </c>
      <c r="AY124" s="20" t="s">
        <v>218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20" t="s">
        <v>79</v>
      </c>
      <c r="BK124" s="193">
        <f>ROUND(I124*H124,2)</f>
        <v>0</v>
      </c>
      <c r="BL124" s="20" t="s">
        <v>226</v>
      </c>
      <c r="BM124" s="192" t="s">
        <v>2084</v>
      </c>
    </row>
    <row r="125" spans="1:65" s="2" customFormat="1" ht="11.25">
      <c r="A125" s="37"/>
      <c r="B125" s="38"/>
      <c r="C125" s="39"/>
      <c r="D125" s="194" t="s">
        <v>228</v>
      </c>
      <c r="E125" s="39"/>
      <c r="F125" s="195" t="s">
        <v>524</v>
      </c>
      <c r="G125" s="39"/>
      <c r="H125" s="39"/>
      <c r="I125" s="196"/>
      <c r="J125" s="39"/>
      <c r="K125" s="39"/>
      <c r="L125" s="42"/>
      <c r="M125" s="197"/>
      <c r="N125" s="198"/>
      <c r="O125" s="67"/>
      <c r="P125" s="67"/>
      <c r="Q125" s="67"/>
      <c r="R125" s="67"/>
      <c r="S125" s="67"/>
      <c r="T125" s="68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20" t="s">
        <v>228</v>
      </c>
      <c r="AU125" s="20" t="s">
        <v>81</v>
      </c>
    </row>
    <row r="126" spans="1:65" s="13" customFormat="1" ht="11.25">
      <c r="B126" s="199"/>
      <c r="C126" s="200"/>
      <c r="D126" s="201" t="s">
        <v>230</v>
      </c>
      <c r="E126" s="202" t="s">
        <v>19</v>
      </c>
      <c r="F126" s="203" t="s">
        <v>525</v>
      </c>
      <c r="G126" s="200"/>
      <c r="H126" s="204">
        <v>0.22500000000000001</v>
      </c>
      <c r="I126" s="205"/>
      <c r="J126" s="200"/>
      <c r="K126" s="200"/>
      <c r="L126" s="206"/>
      <c r="M126" s="207"/>
      <c r="N126" s="208"/>
      <c r="O126" s="208"/>
      <c r="P126" s="208"/>
      <c r="Q126" s="208"/>
      <c r="R126" s="208"/>
      <c r="S126" s="208"/>
      <c r="T126" s="209"/>
      <c r="AT126" s="210" t="s">
        <v>230</v>
      </c>
      <c r="AU126" s="210" t="s">
        <v>81</v>
      </c>
      <c r="AV126" s="13" t="s">
        <v>81</v>
      </c>
      <c r="AW126" s="13" t="s">
        <v>33</v>
      </c>
      <c r="AX126" s="13" t="s">
        <v>79</v>
      </c>
      <c r="AY126" s="210" t="s">
        <v>218</v>
      </c>
    </row>
    <row r="127" spans="1:65" s="2" customFormat="1" ht="44.25" customHeight="1">
      <c r="A127" s="37"/>
      <c r="B127" s="38"/>
      <c r="C127" s="181" t="s">
        <v>257</v>
      </c>
      <c r="D127" s="181" t="s">
        <v>221</v>
      </c>
      <c r="E127" s="182" t="s">
        <v>526</v>
      </c>
      <c r="F127" s="183" t="s">
        <v>527</v>
      </c>
      <c r="G127" s="184" t="s">
        <v>224</v>
      </c>
      <c r="H127" s="185">
        <v>12.84</v>
      </c>
      <c r="I127" s="186"/>
      <c r="J127" s="187">
        <f>ROUND(I127*H127,2)</f>
        <v>0</v>
      </c>
      <c r="K127" s="183" t="s">
        <v>225</v>
      </c>
      <c r="L127" s="42"/>
      <c r="M127" s="188" t="s">
        <v>19</v>
      </c>
      <c r="N127" s="189" t="s">
        <v>43</v>
      </c>
      <c r="O127" s="67"/>
      <c r="P127" s="190">
        <f>O127*H127</f>
        <v>0</v>
      </c>
      <c r="Q127" s="190">
        <v>0</v>
      </c>
      <c r="R127" s="190">
        <f>Q127*H127</f>
        <v>0</v>
      </c>
      <c r="S127" s="190">
        <v>4.5999999999999999E-2</v>
      </c>
      <c r="T127" s="191">
        <f>S127*H127</f>
        <v>0.59063999999999994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226</v>
      </c>
      <c r="AT127" s="192" t="s">
        <v>221</v>
      </c>
      <c r="AU127" s="192" t="s">
        <v>81</v>
      </c>
      <c r="AY127" s="20" t="s">
        <v>218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20" t="s">
        <v>79</v>
      </c>
      <c r="BK127" s="193">
        <f>ROUND(I127*H127,2)</f>
        <v>0</v>
      </c>
      <c r="BL127" s="20" t="s">
        <v>226</v>
      </c>
      <c r="BM127" s="192" t="s">
        <v>2085</v>
      </c>
    </row>
    <row r="128" spans="1:65" s="2" customFormat="1" ht="11.25">
      <c r="A128" s="37"/>
      <c r="B128" s="38"/>
      <c r="C128" s="39"/>
      <c r="D128" s="194" t="s">
        <v>228</v>
      </c>
      <c r="E128" s="39"/>
      <c r="F128" s="195" t="s">
        <v>529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228</v>
      </c>
      <c r="AU128" s="20" t="s">
        <v>81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2086</v>
      </c>
      <c r="G129" s="200"/>
      <c r="H129" s="204">
        <v>6.72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3" customFormat="1" ht="11.25">
      <c r="B130" s="199"/>
      <c r="C130" s="200"/>
      <c r="D130" s="201" t="s">
        <v>230</v>
      </c>
      <c r="E130" s="202" t="s">
        <v>19</v>
      </c>
      <c r="F130" s="203" t="s">
        <v>2087</v>
      </c>
      <c r="G130" s="200"/>
      <c r="H130" s="204">
        <v>2.82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230</v>
      </c>
      <c r="AU130" s="210" t="s">
        <v>81</v>
      </c>
      <c r="AV130" s="13" t="s">
        <v>81</v>
      </c>
      <c r="AW130" s="13" t="s">
        <v>33</v>
      </c>
      <c r="AX130" s="13" t="s">
        <v>72</v>
      </c>
      <c r="AY130" s="210" t="s">
        <v>218</v>
      </c>
    </row>
    <row r="131" spans="1:65" s="13" customFormat="1" ht="11.25">
      <c r="B131" s="199"/>
      <c r="C131" s="200"/>
      <c r="D131" s="201" t="s">
        <v>230</v>
      </c>
      <c r="E131" s="202" t="s">
        <v>19</v>
      </c>
      <c r="F131" s="203" t="s">
        <v>2088</v>
      </c>
      <c r="G131" s="200"/>
      <c r="H131" s="204">
        <v>3.3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65" s="14" customFormat="1" ht="11.25">
      <c r="B132" s="211"/>
      <c r="C132" s="212"/>
      <c r="D132" s="201" t="s">
        <v>230</v>
      </c>
      <c r="E132" s="213" t="s">
        <v>19</v>
      </c>
      <c r="F132" s="214" t="s">
        <v>246</v>
      </c>
      <c r="G132" s="212"/>
      <c r="H132" s="215">
        <v>12.84</v>
      </c>
      <c r="I132" s="216"/>
      <c r="J132" s="212"/>
      <c r="K132" s="212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230</v>
      </c>
      <c r="AU132" s="221" t="s">
        <v>81</v>
      </c>
      <c r="AV132" s="14" t="s">
        <v>226</v>
      </c>
      <c r="AW132" s="14" t="s">
        <v>33</v>
      </c>
      <c r="AX132" s="14" t="s">
        <v>79</v>
      </c>
      <c r="AY132" s="221" t="s">
        <v>218</v>
      </c>
    </row>
    <row r="133" spans="1:65" s="2" customFormat="1" ht="37.9" customHeight="1">
      <c r="A133" s="37"/>
      <c r="B133" s="38"/>
      <c r="C133" s="181" t="s">
        <v>120</v>
      </c>
      <c r="D133" s="181" t="s">
        <v>221</v>
      </c>
      <c r="E133" s="182" t="s">
        <v>271</v>
      </c>
      <c r="F133" s="183" t="s">
        <v>272</v>
      </c>
      <c r="G133" s="184" t="s">
        <v>224</v>
      </c>
      <c r="H133" s="185">
        <v>37.677999999999997</v>
      </c>
      <c r="I133" s="186"/>
      <c r="J133" s="187">
        <f>ROUND(I133*H133,2)</f>
        <v>0</v>
      </c>
      <c r="K133" s="183" t="s">
        <v>225</v>
      </c>
      <c r="L133" s="42"/>
      <c r="M133" s="188" t="s">
        <v>19</v>
      </c>
      <c r="N133" s="189" t="s">
        <v>43</v>
      </c>
      <c r="O133" s="67"/>
      <c r="P133" s="190">
        <f>O133*H133</f>
        <v>0</v>
      </c>
      <c r="Q133" s="190">
        <v>0</v>
      </c>
      <c r="R133" s="190">
        <f>Q133*H133</f>
        <v>0</v>
      </c>
      <c r="S133" s="190">
        <v>6.8000000000000005E-2</v>
      </c>
      <c r="T133" s="191">
        <f>S133*H133</f>
        <v>2.5621040000000002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226</v>
      </c>
      <c r="AT133" s="192" t="s">
        <v>221</v>
      </c>
      <c r="AU133" s="192" t="s">
        <v>81</v>
      </c>
      <c r="AY133" s="20" t="s">
        <v>218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20" t="s">
        <v>79</v>
      </c>
      <c r="BK133" s="193">
        <f>ROUND(I133*H133,2)</f>
        <v>0</v>
      </c>
      <c r="BL133" s="20" t="s">
        <v>226</v>
      </c>
      <c r="BM133" s="192" t="s">
        <v>2089</v>
      </c>
    </row>
    <row r="134" spans="1:65" s="2" customFormat="1" ht="11.25">
      <c r="A134" s="37"/>
      <c r="B134" s="38"/>
      <c r="C134" s="39"/>
      <c r="D134" s="194" t="s">
        <v>228</v>
      </c>
      <c r="E134" s="39"/>
      <c r="F134" s="195" t="s">
        <v>274</v>
      </c>
      <c r="G134" s="39"/>
      <c r="H134" s="39"/>
      <c r="I134" s="196"/>
      <c r="J134" s="39"/>
      <c r="K134" s="39"/>
      <c r="L134" s="42"/>
      <c r="M134" s="197"/>
      <c r="N134" s="198"/>
      <c r="O134" s="67"/>
      <c r="P134" s="67"/>
      <c r="Q134" s="67"/>
      <c r="R134" s="67"/>
      <c r="S134" s="67"/>
      <c r="T134" s="68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20" t="s">
        <v>228</v>
      </c>
      <c r="AU134" s="20" t="s">
        <v>81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2090</v>
      </c>
      <c r="G135" s="200"/>
      <c r="H135" s="204">
        <v>22.4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3" customFormat="1" ht="11.25">
      <c r="B136" s="199"/>
      <c r="C136" s="200"/>
      <c r="D136" s="201" t="s">
        <v>230</v>
      </c>
      <c r="E136" s="202" t="s">
        <v>19</v>
      </c>
      <c r="F136" s="203" t="s">
        <v>2091</v>
      </c>
      <c r="G136" s="200"/>
      <c r="H136" s="204">
        <v>9.4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72</v>
      </c>
      <c r="AY136" s="210" t="s">
        <v>218</v>
      </c>
    </row>
    <row r="137" spans="1:65" s="13" customFormat="1" ht="11.25">
      <c r="B137" s="199"/>
      <c r="C137" s="200"/>
      <c r="D137" s="201" t="s">
        <v>230</v>
      </c>
      <c r="E137" s="202" t="s">
        <v>19</v>
      </c>
      <c r="F137" s="203" t="s">
        <v>2092</v>
      </c>
      <c r="G137" s="200"/>
      <c r="H137" s="204">
        <v>11</v>
      </c>
      <c r="I137" s="205"/>
      <c r="J137" s="200"/>
      <c r="K137" s="200"/>
      <c r="L137" s="206"/>
      <c r="M137" s="207"/>
      <c r="N137" s="208"/>
      <c r="O137" s="208"/>
      <c r="P137" s="208"/>
      <c r="Q137" s="208"/>
      <c r="R137" s="208"/>
      <c r="S137" s="208"/>
      <c r="T137" s="209"/>
      <c r="AT137" s="210" t="s">
        <v>230</v>
      </c>
      <c r="AU137" s="210" t="s">
        <v>81</v>
      </c>
      <c r="AV137" s="13" t="s">
        <v>81</v>
      </c>
      <c r="AW137" s="13" t="s">
        <v>33</v>
      </c>
      <c r="AX137" s="13" t="s">
        <v>72</v>
      </c>
      <c r="AY137" s="210" t="s">
        <v>218</v>
      </c>
    </row>
    <row r="138" spans="1:65" s="13" customFormat="1" ht="11.25">
      <c r="B138" s="199"/>
      <c r="C138" s="200"/>
      <c r="D138" s="201" t="s">
        <v>230</v>
      </c>
      <c r="E138" s="202" t="s">
        <v>19</v>
      </c>
      <c r="F138" s="203" t="s">
        <v>2093</v>
      </c>
      <c r="G138" s="200"/>
      <c r="H138" s="204">
        <v>-5.1219999999999999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230</v>
      </c>
      <c r="AU138" s="210" t="s">
        <v>81</v>
      </c>
      <c r="AV138" s="13" t="s">
        <v>81</v>
      </c>
      <c r="AW138" s="13" t="s">
        <v>33</v>
      </c>
      <c r="AX138" s="13" t="s">
        <v>72</v>
      </c>
      <c r="AY138" s="210" t="s">
        <v>218</v>
      </c>
    </row>
    <row r="139" spans="1:65" s="14" customFormat="1" ht="11.25">
      <c r="B139" s="211"/>
      <c r="C139" s="212"/>
      <c r="D139" s="201" t="s">
        <v>230</v>
      </c>
      <c r="E139" s="213" t="s">
        <v>19</v>
      </c>
      <c r="F139" s="214" t="s">
        <v>246</v>
      </c>
      <c r="G139" s="212"/>
      <c r="H139" s="215">
        <v>37.677999999999997</v>
      </c>
      <c r="I139" s="216"/>
      <c r="J139" s="212"/>
      <c r="K139" s="212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230</v>
      </c>
      <c r="AU139" s="221" t="s">
        <v>81</v>
      </c>
      <c r="AV139" s="14" t="s">
        <v>226</v>
      </c>
      <c r="AW139" s="14" t="s">
        <v>33</v>
      </c>
      <c r="AX139" s="14" t="s">
        <v>79</v>
      </c>
      <c r="AY139" s="221" t="s">
        <v>218</v>
      </c>
    </row>
    <row r="140" spans="1:65" s="2" customFormat="1" ht="24.2" customHeight="1">
      <c r="A140" s="37"/>
      <c r="B140" s="38"/>
      <c r="C140" s="181" t="s">
        <v>123</v>
      </c>
      <c r="D140" s="181" t="s">
        <v>221</v>
      </c>
      <c r="E140" s="182" t="s">
        <v>275</v>
      </c>
      <c r="F140" s="183" t="s">
        <v>276</v>
      </c>
      <c r="G140" s="184" t="s">
        <v>249</v>
      </c>
      <c r="H140" s="185">
        <v>1</v>
      </c>
      <c r="I140" s="186"/>
      <c r="J140" s="187">
        <f>ROUND(I140*H140,2)</f>
        <v>0</v>
      </c>
      <c r="K140" s="183" t="s">
        <v>19</v>
      </c>
      <c r="L140" s="42"/>
      <c r="M140" s="188" t="s">
        <v>19</v>
      </c>
      <c r="N140" s="189" t="s">
        <v>43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226</v>
      </c>
      <c r="AT140" s="192" t="s">
        <v>221</v>
      </c>
      <c r="AU140" s="192" t="s">
        <v>81</v>
      </c>
      <c r="AY140" s="20" t="s">
        <v>218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79</v>
      </c>
      <c r="BK140" s="193">
        <f>ROUND(I140*H140,2)</f>
        <v>0</v>
      </c>
      <c r="BL140" s="20" t="s">
        <v>226</v>
      </c>
      <c r="BM140" s="192" t="s">
        <v>2094</v>
      </c>
    </row>
    <row r="141" spans="1:65" s="12" customFormat="1" ht="22.9" customHeight="1">
      <c r="B141" s="165"/>
      <c r="C141" s="166"/>
      <c r="D141" s="167" t="s">
        <v>71</v>
      </c>
      <c r="E141" s="179" t="s">
        <v>278</v>
      </c>
      <c r="F141" s="179" t="s">
        <v>279</v>
      </c>
      <c r="G141" s="166"/>
      <c r="H141" s="166"/>
      <c r="I141" s="169"/>
      <c r="J141" s="180">
        <f>BK141</f>
        <v>0</v>
      </c>
      <c r="K141" s="166"/>
      <c r="L141" s="171"/>
      <c r="M141" s="172"/>
      <c r="N141" s="173"/>
      <c r="O141" s="173"/>
      <c r="P141" s="174">
        <f>SUM(P142:P150)</f>
        <v>0</v>
      </c>
      <c r="Q141" s="173"/>
      <c r="R141" s="174">
        <f>SUM(R142:R150)</f>
        <v>0</v>
      </c>
      <c r="S141" s="173"/>
      <c r="T141" s="175">
        <f>SUM(T142:T150)</f>
        <v>0</v>
      </c>
      <c r="AR141" s="176" t="s">
        <v>79</v>
      </c>
      <c r="AT141" s="177" t="s">
        <v>71</v>
      </c>
      <c r="AU141" s="177" t="s">
        <v>79</v>
      </c>
      <c r="AY141" s="176" t="s">
        <v>218</v>
      </c>
      <c r="BK141" s="178">
        <f>SUM(BK142:BK150)</f>
        <v>0</v>
      </c>
    </row>
    <row r="142" spans="1:65" s="2" customFormat="1" ht="44.25" customHeight="1">
      <c r="A142" s="37"/>
      <c r="B142" s="38"/>
      <c r="C142" s="181" t="s">
        <v>8</v>
      </c>
      <c r="D142" s="181" t="s">
        <v>221</v>
      </c>
      <c r="E142" s="182" t="s">
        <v>537</v>
      </c>
      <c r="F142" s="183" t="s">
        <v>538</v>
      </c>
      <c r="G142" s="184" t="s">
        <v>282</v>
      </c>
      <c r="H142" s="185">
        <v>4.8120000000000003</v>
      </c>
      <c r="I142" s="186"/>
      <c r="J142" s="187">
        <f>ROUND(I142*H142,2)</f>
        <v>0</v>
      </c>
      <c r="K142" s="183" t="s">
        <v>225</v>
      </c>
      <c r="L142" s="42"/>
      <c r="M142" s="188" t="s">
        <v>19</v>
      </c>
      <c r="N142" s="189" t="s">
        <v>43</v>
      </c>
      <c r="O142" s="67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226</v>
      </c>
      <c r="AT142" s="192" t="s">
        <v>221</v>
      </c>
      <c r="AU142" s="192" t="s">
        <v>81</v>
      </c>
      <c r="AY142" s="20" t="s">
        <v>218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20" t="s">
        <v>79</v>
      </c>
      <c r="BK142" s="193">
        <f>ROUND(I142*H142,2)</f>
        <v>0</v>
      </c>
      <c r="BL142" s="20" t="s">
        <v>226</v>
      </c>
      <c r="BM142" s="192" t="s">
        <v>2095</v>
      </c>
    </row>
    <row r="143" spans="1:65" s="2" customFormat="1" ht="11.25">
      <c r="A143" s="37"/>
      <c r="B143" s="38"/>
      <c r="C143" s="39"/>
      <c r="D143" s="194" t="s">
        <v>228</v>
      </c>
      <c r="E143" s="39"/>
      <c r="F143" s="195" t="s">
        <v>540</v>
      </c>
      <c r="G143" s="39"/>
      <c r="H143" s="39"/>
      <c r="I143" s="196"/>
      <c r="J143" s="39"/>
      <c r="K143" s="39"/>
      <c r="L143" s="42"/>
      <c r="M143" s="197"/>
      <c r="N143" s="198"/>
      <c r="O143" s="67"/>
      <c r="P143" s="67"/>
      <c r="Q143" s="67"/>
      <c r="R143" s="67"/>
      <c r="S143" s="67"/>
      <c r="T143" s="68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20" t="s">
        <v>228</v>
      </c>
      <c r="AU143" s="20" t="s">
        <v>81</v>
      </c>
    </row>
    <row r="144" spans="1:65" s="2" customFormat="1" ht="33" customHeight="1">
      <c r="A144" s="37"/>
      <c r="B144" s="38"/>
      <c r="C144" s="181" t="s">
        <v>128</v>
      </c>
      <c r="D144" s="181" t="s">
        <v>221</v>
      </c>
      <c r="E144" s="182" t="s">
        <v>285</v>
      </c>
      <c r="F144" s="183" t="s">
        <v>286</v>
      </c>
      <c r="G144" s="184" t="s">
        <v>282</v>
      </c>
      <c r="H144" s="185">
        <v>4.8120000000000003</v>
      </c>
      <c r="I144" s="186"/>
      <c r="J144" s="187">
        <f>ROUND(I144*H144,2)</f>
        <v>0</v>
      </c>
      <c r="K144" s="183" t="s">
        <v>225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226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226</v>
      </c>
      <c r="BM144" s="192" t="s">
        <v>2096</v>
      </c>
    </row>
    <row r="145" spans="1:65" s="2" customFormat="1" ht="11.25">
      <c r="A145" s="37"/>
      <c r="B145" s="38"/>
      <c r="C145" s="39"/>
      <c r="D145" s="194" t="s">
        <v>228</v>
      </c>
      <c r="E145" s="39"/>
      <c r="F145" s="195" t="s">
        <v>288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228</v>
      </c>
      <c r="AU145" s="20" t="s">
        <v>81</v>
      </c>
    </row>
    <row r="146" spans="1:65" s="2" customFormat="1" ht="44.25" customHeight="1">
      <c r="A146" s="37"/>
      <c r="B146" s="38"/>
      <c r="C146" s="181" t="s">
        <v>131</v>
      </c>
      <c r="D146" s="181" t="s">
        <v>221</v>
      </c>
      <c r="E146" s="182" t="s">
        <v>289</v>
      </c>
      <c r="F146" s="183" t="s">
        <v>290</v>
      </c>
      <c r="G146" s="184" t="s">
        <v>282</v>
      </c>
      <c r="H146" s="185">
        <v>91.427999999999997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2097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292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3" customFormat="1" ht="11.25">
      <c r="B148" s="199"/>
      <c r="C148" s="200"/>
      <c r="D148" s="201" t="s">
        <v>230</v>
      </c>
      <c r="E148" s="202" t="s">
        <v>19</v>
      </c>
      <c r="F148" s="203" t="s">
        <v>2098</v>
      </c>
      <c r="G148" s="200"/>
      <c r="H148" s="204">
        <v>91.427999999999997</v>
      </c>
      <c r="I148" s="205"/>
      <c r="J148" s="200"/>
      <c r="K148" s="200"/>
      <c r="L148" s="206"/>
      <c r="M148" s="207"/>
      <c r="N148" s="208"/>
      <c r="O148" s="208"/>
      <c r="P148" s="208"/>
      <c r="Q148" s="208"/>
      <c r="R148" s="208"/>
      <c r="S148" s="208"/>
      <c r="T148" s="209"/>
      <c r="AT148" s="210" t="s">
        <v>230</v>
      </c>
      <c r="AU148" s="210" t="s">
        <v>81</v>
      </c>
      <c r="AV148" s="13" t="s">
        <v>81</v>
      </c>
      <c r="AW148" s="13" t="s">
        <v>33</v>
      </c>
      <c r="AX148" s="13" t="s">
        <v>79</v>
      </c>
      <c r="AY148" s="210" t="s">
        <v>218</v>
      </c>
    </row>
    <row r="149" spans="1:65" s="2" customFormat="1" ht="44.25" customHeight="1">
      <c r="A149" s="37"/>
      <c r="B149" s="38"/>
      <c r="C149" s="181" t="s">
        <v>134</v>
      </c>
      <c r="D149" s="181" t="s">
        <v>221</v>
      </c>
      <c r="E149" s="182" t="s">
        <v>294</v>
      </c>
      <c r="F149" s="183" t="s">
        <v>295</v>
      </c>
      <c r="G149" s="184" t="s">
        <v>282</v>
      </c>
      <c r="H149" s="185">
        <v>4.8120000000000003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2099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297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2.9" customHeight="1">
      <c r="B151" s="165"/>
      <c r="C151" s="166"/>
      <c r="D151" s="167" t="s">
        <v>71</v>
      </c>
      <c r="E151" s="179" t="s">
        <v>298</v>
      </c>
      <c r="F151" s="179" t="s">
        <v>299</v>
      </c>
      <c r="G151" s="166"/>
      <c r="H151" s="166"/>
      <c r="I151" s="169"/>
      <c r="J151" s="180">
        <f>BK151</f>
        <v>0</v>
      </c>
      <c r="K151" s="166"/>
      <c r="L151" s="171"/>
      <c r="M151" s="172"/>
      <c r="N151" s="173"/>
      <c r="O151" s="173"/>
      <c r="P151" s="174">
        <f>SUM(P152:P153)</f>
        <v>0</v>
      </c>
      <c r="Q151" s="173"/>
      <c r="R151" s="174">
        <f>SUM(R152:R153)</f>
        <v>0</v>
      </c>
      <c r="S151" s="173"/>
      <c r="T151" s="175">
        <f>SUM(T152:T153)</f>
        <v>0</v>
      </c>
      <c r="AR151" s="176" t="s">
        <v>79</v>
      </c>
      <c r="AT151" s="177" t="s">
        <v>71</v>
      </c>
      <c r="AU151" s="177" t="s">
        <v>79</v>
      </c>
      <c r="AY151" s="176" t="s">
        <v>218</v>
      </c>
      <c r="BK151" s="178">
        <f>SUM(BK152:BK153)</f>
        <v>0</v>
      </c>
    </row>
    <row r="152" spans="1:65" s="2" customFormat="1" ht="66.75" customHeight="1">
      <c r="A152" s="37"/>
      <c r="B152" s="38"/>
      <c r="C152" s="181" t="s">
        <v>137</v>
      </c>
      <c r="D152" s="181" t="s">
        <v>221</v>
      </c>
      <c r="E152" s="182" t="s">
        <v>300</v>
      </c>
      <c r="F152" s="183" t="s">
        <v>301</v>
      </c>
      <c r="G152" s="184" t="s">
        <v>282</v>
      </c>
      <c r="H152" s="185">
        <v>1.9490000000000001</v>
      </c>
      <c r="I152" s="186"/>
      <c r="J152" s="187">
        <f>ROUND(I152*H152,2)</f>
        <v>0</v>
      </c>
      <c r="K152" s="183" t="s">
        <v>225</v>
      </c>
      <c r="L152" s="42"/>
      <c r="M152" s="188" t="s">
        <v>19</v>
      </c>
      <c r="N152" s="189" t="s">
        <v>43</v>
      </c>
      <c r="O152" s="67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226</v>
      </c>
      <c r="AT152" s="192" t="s">
        <v>221</v>
      </c>
      <c r="AU152" s="192" t="s">
        <v>81</v>
      </c>
      <c r="AY152" s="20" t="s">
        <v>218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0" t="s">
        <v>79</v>
      </c>
      <c r="BK152" s="193">
        <f>ROUND(I152*H152,2)</f>
        <v>0</v>
      </c>
      <c r="BL152" s="20" t="s">
        <v>226</v>
      </c>
      <c r="BM152" s="192" t="s">
        <v>2100</v>
      </c>
    </row>
    <row r="153" spans="1:65" s="2" customFormat="1" ht="11.25">
      <c r="A153" s="37"/>
      <c r="B153" s="38"/>
      <c r="C153" s="39"/>
      <c r="D153" s="194" t="s">
        <v>228</v>
      </c>
      <c r="E153" s="39"/>
      <c r="F153" s="195" t="s">
        <v>303</v>
      </c>
      <c r="G153" s="39"/>
      <c r="H153" s="39"/>
      <c r="I153" s="196"/>
      <c r="J153" s="39"/>
      <c r="K153" s="39"/>
      <c r="L153" s="42"/>
      <c r="M153" s="197"/>
      <c r="N153" s="198"/>
      <c r="O153" s="67"/>
      <c r="P153" s="67"/>
      <c r="Q153" s="67"/>
      <c r="R153" s="67"/>
      <c r="S153" s="67"/>
      <c r="T153" s="68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20" t="s">
        <v>228</v>
      </c>
      <c r="AU153" s="20" t="s">
        <v>81</v>
      </c>
    </row>
    <row r="154" spans="1:65" s="12" customFormat="1" ht="25.9" customHeight="1">
      <c r="B154" s="165"/>
      <c r="C154" s="166"/>
      <c r="D154" s="167" t="s">
        <v>71</v>
      </c>
      <c r="E154" s="168" t="s">
        <v>304</v>
      </c>
      <c r="F154" s="168" t="s">
        <v>305</v>
      </c>
      <c r="G154" s="166"/>
      <c r="H154" s="166"/>
      <c r="I154" s="169"/>
      <c r="J154" s="170">
        <f>BK154</f>
        <v>0</v>
      </c>
      <c r="K154" s="166"/>
      <c r="L154" s="171"/>
      <c r="M154" s="172"/>
      <c r="N154" s="173"/>
      <c r="O154" s="173"/>
      <c r="P154" s="174">
        <f>P155+P162+P166+P178+P186+P189+P209+P227+P237</f>
        <v>0</v>
      </c>
      <c r="Q154" s="173"/>
      <c r="R154" s="174">
        <f>R155+R162+R166+R178+R186+R189+R209+R227+R237</f>
        <v>1.79278348</v>
      </c>
      <c r="S154" s="173"/>
      <c r="T154" s="175">
        <f>T155+T162+T166+T178+T186+T189+T209+T227+T237</f>
        <v>0.80545079999999991</v>
      </c>
      <c r="AR154" s="176" t="s">
        <v>81</v>
      </c>
      <c r="AT154" s="177" t="s">
        <v>71</v>
      </c>
      <c r="AU154" s="177" t="s">
        <v>72</v>
      </c>
      <c r="AY154" s="176" t="s">
        <v>218</v>
      </c>
      <c r="BK154" s="178">
        <f>BK155+BK162+BK166+BK178+BK186+BK189+BK209+BK227+BK237</f>
        <v>0</v>
      </c>
    </row>
    <row r="155" spans="1:65" s="12" customFormat="1" ht="22.9" customHeight="1">
      <c r="B155" s="165"/>
      <c r="C155" s="166"/>
      <c r="D155" s="167" t="s">
        <v>71</v>
      </c>
      <c r="E155" s="179" t="s">
        <v>546</v>
      </c>
      <c r="F155" s="179" t="s">
        <v>547</v>
      </c>
      <c r="G155" s="166"/>
      <c r="H155" s="166"/>
      <c r="I155" s="169"/>
      <c r="J155" s="180">
        <f>BK155</f>
        <v>0</v>
      </c>
      <c r="K155" s="166"/>
      <c r="L155" s="171"/>
      <c r="M155" s="172"/>
      <c r="N155" s="173"/>
      <c r="O155" s="173"/>
      <c r="P155" s="174">
        <f>SUM(P156:P161)</f>
        <v>0</v>
      </c>
      <c r="Q155" s="173"/>
      <c r="R155" s="174">
        <f>SUM(R156:R161)</f>
        <v>0</v>
      </c>
      <c r="S155" s="173"/>
      <c r="T155" s="175">
        <f>SUM(T156:T161)</f>
        <v>0</v>
      </c>
      <c r="AR155" s="176" t="s">
        <v>81</v>
      </c>
      <c r="AT155" s="177" t="s">
        <v>71</v>
      </c>
      <c r="AU155" s="177" t="s">
        <v>79</v>
      </c>
      <c r="AY155" s="176" t="s">
        <v>218</v>
      </c>
      <c r="BK155" s="178">
        <f>SUM(BK156:BK161)</f>
        <v>0</v>
      </c>
    </row>
    <row r="156" spans="1:65" s="2" customFormat="1" ht="16.5" customHeight="1">
      <c r="A156" s="37"/>
      <c r="B156" s="38"/>
      <c r="C156" s="181" t="s">
        <v>140</v>
      </c>
      <c r="D156" s="181" t="s">
        <v>221</v>
      </c>
      <c r="E156" s="182" t="s">
        <v>548</v>
      </c>
      <c r="F156" s="183" t="s">
        <v>549</v>
      </c>
      <c r="G156" s="184" t="s">
        <v>249</v>
      </c>
      <c r="H156" s="185">
        <v>1</v>
      </c>
      <c r="I156" s="186"/>
      <c r="J156" s="187">
        <f t="shared" ref="J156:J161" si="0">ROUND(I156*H156,2)</f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ref="P156:P161" si="1">O156*H156</f>
        <v>0</v>
      </c>
      <c r="Q156" s="190">
        <v>0</v>
      </c>
      <c r="R156" s="190">
        <f t="shared" ref="R156:R161" si="2">Q156*H156</f>
        <v>0</v>
      </c>
      <c r="S156" s="190">
        <v>0</v>
      </c>
      <c r="T156" s="191">
        <f t="shared" ref="T156:T161" si="3"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ref="BE156:BE161" si="4">IF(N156="základní",J156,0)</f>
        <v>0</v>
      </c>
      <c r="BF156" s="193">
        <f t="shared" ref="BF156:BF161" si="5">IF(N156="snížená",J156,0)</f>
        <v>0</v>
      </c>
      <c r="BG156" s="193">
        <f t="shared" ref="BG156:BG161" si="6">IF(N156="zákl. přenesená",J156,0)</f>
        <v>0</v>
      </c>
      <c r="BH156" s="193">
        <f t="shared" ref="BH156:BH161" si="7">IF(N156="sníž. přenesená",J156,0)</f>
        <v>0</v>
      </c>
      <c r="BI156" s="193">
        <f t="shared" ref="BI156:BI161" si="8">IF(N156="nulová",J156,0)</f>
        <v>0</v>
      </c>
      <c r="BJ156" s="20" t="s">
        <v>79</v>
      </c>
      <c r="BK156" s="193">
        <f t="shared" ref="BK156:BK161" si="9">ROUND(I156*H156,2)</f>
        <v>0</v>
      </c>
      <c r="BL156" s="20" t="s">
        <v>137</v>
      </c>
      <c r="BM156" s="192" t="s">
        <v>2101</v>
      </c>
    </row>
    <row r="157" spans="1:65" s="2" customFormat="1" ht="16.5" customHeight="1">
      <c r="A157" s="37"/>
      <c r="B157" s="38"/>
      <c r="C157" s="181" t="s">
        <v>143</v>
      </c>
      <c r="D157" s="181" t="s">
        <v>221</v>
      </c>
      <c r="E157" s="182" t="s">
        <v>551</v>
      </c>
      <c r="F157" s="183" t="s">
        <v>552</v>
      </c>
      <c r="G157" s="184" t="s">
        <v>249</v>
      </c>
      <c r="H157" s="185">
        <v>1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2102</v>
      </c>
    </row>
    <row r="158" spans="1:65" s="2" customFormat="1" ht="24.2" customHeight="1">
      <c r="A158" s="37"/>
      <c r="B158" s="38"/>
      <c r="C158" s="181" t="s">
        <v>146</v>
      </c>
      <c r="D158" s="181" t="s">
        <v>221</v>
      </c>
      <c r="E158" s="182" t="s">
        <v>554</v>
      </c>
      <c r="F158" s="183" t="s">
        <v>555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2103</v>
      </c>
    </row>
    <row r="159" spans="1:65" s="2" customFormat="1" ht="16.5" customHeight="1">
      <c r="A159" s="37"/>
      <c r="B159" s="38"/>
      <c r="C159" s="181" t="s">
        <v>149</v>
      </c>
      <c r="D159" s="181" t="s">
        <v>221</v>
      </c>
      <c r="E159" s="182" t="s">
        <v>560</v>
      </c>
      <c r="F159" s="183" t="s">
        <v>561</v>
      </c>
      <c r="G159" s="184" t="s">
        <v>249</v>
      </c>
      <c r="H159" s="185">
        <v>2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2104</v>
      </c>
    </row>
    <row r="160" spans="1:65" s="2" customFormat="1" ht="16.5" customHeight="1">
      <c r="A160" s="37"/>
      <c r="B160" s="38"/>
      <c r="C160" s="181" t="s">
        <v>7</v>
      </c>
      <c r="D160" s="181" t="s">
        <v>221</v>
      </c>
      <c r="E160" s="182" t="s">
        <v>563</v>
      </c>
      <c r="F160" s="183" t="s">
        <v>564</v>
      </c>
      <c r="G160" s="184" t="s">
        <v>249</v>
      </c>
      <c r="H160" s="185">
        <v>2</v>
      </c>
      <c r="I160" s="186"/>
      <c r="J160" s="187">
        <f t="shared" si="0"/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 t="shared" si="1"/>
        <v>0</v>
      </c>
      <c r="Q160" s="190">
        <v>0</v>
      </c>
      <c r="R160" s="190">
        <f t="shared" si="2"/>
        <v>0</v>
      </c>
      <c r="S160" s="190">
        <v>0</v>
      </c>
      <c r="T160" s="191">
        <f t="shared" si="3"/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 t="shared" si="4"/>
        <v>0</v>
      </c>
      <c r="BF160" s="193">
        <f t="shared" si="5"/>
        <v>0</v>
      </c>
      <c r="BG160" s="193">
        <f t="shared" si="6"/>
        <v>0</v>
      </c>
      <c r="BH160" s="193">
        <f t="shared" si="7"/>
        <v>0</v>
      </c>
      <c r="BI160" s="193">
        <f t="shared" si="8"/>
        <v>0</v>
      </c>
      <c r="BJ160" s="20" t="s">
        <v>79</v>
      </c>
      <c r="BK160" s="193">
        <f t="shared" si="9"/>
        <v>0</v>
      </c>
      <c r="BL160" s="20" t="s">
        <v>137</v>
      </c>
      <c r="BM160" s="192" t="s">
        <v>2105</v>
      </c>
    </row>
    <row r="161" spans="1:65" s="2" customFormat="1" ht="16.5" customHeight="1">
      <c r="A161" s="37"/>
      <c r="B161" s="38"/>
      <c r="C161" s="181" t="s">
        <v>154</v>
      </c>
      <c r="D161" s="181" t="s">
        <v>221</v>
      </c>
      <c r="E161" s="182" t="s">
        <v>566</v>
      </c>
      <c r="F161" s="183" t="s">
        <v>567</v>
      </c>
      <c r="G161" s="184" t="s">
        <v>249</v>
      </c>
      <c r="H161" s="185">
        <v>1</v>
      </c>
      <c r="I161" s="186"/>
      <c r="J161" s="187">
        <f t="shared" si="0"/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 t="shared" si="1"/>
        <v>0</v>
      </c>
      <c r="Q161" s="190">
        <v>0</v>
      </c>
      <c r="R161" s="190">
        <f t="shared" si="2"/>
        <v>0</v>
      </c>
      <c r="S161" s="190">
        <v>0</v>
      </c>
      <c r="T161" s="191">
        <f t="shared" si="3"/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 t="shared" si="4"/>
        <v>0</v>
      </c>
      <c r="BF161" s="193">
        <f t="shared" si="5"/>
        <v>0</v>
      </c>
      <c r="BG161" s="193">
        <f t="shared" si="6"/>
        <v>0</v>
      </c>
      <c r="BH161" s="193">
        <f t="shared" si="7"/>
        <v>0</v>
      </c>
      <c r="BI161" s="193">
        <f t="shared" si="8"/>
        <v>0</v>
      </c>
      <c r="BJ161" s="20" t="s">
        <v>79</v>
      </c>
      <c r="BK161" s="193">
        <f t="shared" si="9"/>
        <v>0</v>
      </c>
      <c r="BL161" s="20" t="s">
        <v>137</v>
      </c>
      <c r="BM161" s="192" t="s">
        <v>2106</v>
      </c>
    </row>
    <row r="162" spans="1:65" s="12" customFormat="1" ht="22.9" customHeight="1">
      <c r="B162" s="165"/>
      <c r="C162" s="166"/>
      <c r="D162" s="167" t="s">
        <v>71</v>
      </c>
      <c r="E162" s="179" t="s">
        <v>569</v>
      </c>
      <c r="F162" s="179" t="s">
        <v>570</v>
      </c>
      <c r="G162" s="166"/>
      <c r="H162" s="166"/>
      <c r="I162" s="169"/>
      <c r="J162" s="180">
        <f>BK162</f>
        <v>0</v>
      </c>
      <c r="K162" s="166"/>
      <c r="L162" s="171"/>
      <c r="M162" s="172"/>
      <c r="N162" s="173"/>
      <c r="O162" s="173"/>
      <c r="P162" s="174">
        <f>SUM(P163:P165)</f>
        <v>0</v>
      </c>
      <c r="Q162" s="173"/>
      <c r="R162" s="174">
        <f>SUM(R163:R165)</f>
        <v>0</v>
      </c>
      <c r="S162" s="173"/>
      <c r="T162" s="175">
        <f>SUM(T163:T165)</f>
        <v>0</v>
      </c>
      <c r="AR162" s="176" t="s">
        <v>81</v>
      </c>
      <c r="AT162" s="177" t="s">
        <v>71</v>
      </c>
      <c r="AU162" s="177" t="s">
        <v>79</v>
      </c>
      <c r="AY162" s="176" t="s">
        <v>218</v>
      </c>
      <c r="BK162" s="178">
        <f>SUM(BK163:BK165)</f>
        <v>0</v>
      </c>
    </row>
    <row r="163" spans="1:65" s="2" customFormat="1" ht="16.5" customHeight="1">
      <c r="A163" s="37"/>
      <c r="B163" s="38"/>
      <c r="C163" s="181" t="s">
        <v>157</v>
      </c>
      <c r="D163" s="181" t="s">
        <v>221</v>
      </c>
      <c r="E163" s="182" t="s">
        <v>571</v>
      </c>
      <c r="F163" s="183" t="s">
        <v>572</v>
      </c>
      <c r="G163" s="184" t="s">
        <v>249</v>
      </c>
      <c r="H163" s="185">
        <v>1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2107</v>
      </c>
    </row>
    <row r="164" spans="1:65" s="2" customFormat="1" ht="16.5" customHeight="1">
      <c r="A164" s="37"/>
      <c r="B164" s="38"/>
      <c r="C164" s="181" t="s">
        <v>160</v>
      </c>
      <c r="D164" s="181" t="s">
        <v>221</v>
      </c>
      <c r="E164" s="182" t="s">
        <v>574</v>
      </c>
      <c r="F164" s="183" t="s">
        <v>575</v>
      </c>
      <c r="G164" s="184" t="s">
        <v>249</v>
      </c>
      <c r="H164" s="185">
        <v>6</v>
      </c>
      <c r="I164" s="186"/>
      <c r="J164" s="187">
        <f>ROUND(I164*H164,2)</f>
        <v>0</v>
      </c>
      <c r="K164" s="183" t="s">
        <v>19</v>
      </c>
      <c r="L164" s="42"/>
      <c r="M164" s="188" t="s">
        <v>19</v>
      </c>
      <c r="N164" s="189" t="s">
        <v>43</v>
      </c>
      <c r="O164" s="67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20" t="s">
        <v>79</v>
      </c>
      <c r="BK164" s="193">
        <f>ROUND(I164*H164,2)</f>
        <v>0</v>
      </c>
      <c r="BL164" s="20" t="s">
        <v>137</v>
      </c>
      <c r="BM164" s="192" t="s">
        <v>2108</v>
      </c>
    </row>
    <row r="165" spans="1:65" s="2" customFormat="1" ht="16.5" customHeight="1">
      <c r="A165" s="37"/>
      <c r="B165" s="38"/>
      <c r="C165" s="181" t="s">
        <v>352</v>
      </c>
      <c r="D165" s="181" t="s">
        <v>221</v>
      </c>
      <c r="E165" s="182" t="s">
        <v>577</v>
      </c>
      <c r="F165" s="183" t="s">
        <v>578</v>
      </c>
      <c r="G165" s="184" t="s">
        <v>249</v>
      </c>
      <c r="H165" s="185">
        <v>6</v>
      </c>
      <c r="I165" s="186"/>
      <c r="J165" s="187">
        <f>ROUND(I165*H165,2)</f>
        <v>0</v>
      </c>
      <c r="K165" s="183" t="s">
        <v>19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2109</v>
      </c>
    </row>
    <row r="166" spans="1:65" s="12" customFormat="1" ht="22.9" customHeight="1">
      <c r="B166" s="165"/>
      <c r="C166" s="166"/>
      <c r="D166" s="167" t="s">
        <v>71</v>
      </c>
      <c r="E166" s="179" t="s">
        <v>580</v>
      </c>
      <c r="F166" s="179" t="s">
        <v>581</v>
      </c>
      <c r="G166" s="166"/>
      <c r="H166" s="166"/>
      <c r="I166" s="169"/>
      <c r="J166" s="180">
        <f>BK166</f>
        <v>0</v>
      </c>
      <c r="K166" s="166"/>
      <c r="L166" s="171"/>
      <c r="M166" s="172"/>
      <c r="N166" s="173"/>
      <c r="O166" s="173"/>
      <c r="P166" s="174">
        <f>SUM(P167:P177)</f>
        <v>0</v>
      </c>
      <c r="Q166" s="173"/>
      <c r="R166" s="174">
        <f>SUM(R167:R177)</f>
        <v>0.125886</v>
      </c>
      <c r="S166" s="173"/>
      <c r="T166" s="175">
        <f>SUM(T167:T177)</f>
        <v>0</v>
      </c>
      <c r="AR166" s="176" t="s">
        <v>81</v>
      </c>
      <c r="AT166" s="177" t="s">
        <v>71</v>
      </c>
      <c r="AU166" s="177" t="s">
        <v>79</v>
      </c>
      <c r="AY166" s="176" t="s">
        <v>218</v>
      </c>
      <c r="BK166" s="178">
        <f>SUM(BK167:BK177)</f>
        <v>0</v>
      </c>
    </row>
    <row r="167" spans="1:65" s="2" customFormat="1" ht="55.5" customHeight="1">
      <c r="A167" s="37"/>
      <c r="B167" s="38"/>
      <c r="C167" s="181" t="s">
        <v>357</v>
      </c>
      <c r="D167" s="181" t="s">
        <v>221</v>
      </c>
      <c r="E167" s="182" t="s">
        <v>582</v>
      </c>
      <c r="F167" s="183" t="s">
        <v>583</v>
      </c>
      <c r="G167" s="184" t="s">
        <v>224</v>
      </c>
      <c r="H167" s="185">
        <v>3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1.214E-2</v>
      </c>
      <c r="R167" s="190">
        <f>Q167*H167</f>
        <v>3.6420000000000001E-2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2110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585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44.25" customHeight="1">
      <c r="A169" s="37"/>
      <c r="B169" s="38"/>
      <c r="C169" s="181" t="s">
        <v>362</v>
      </c>
      <c r="D169" s="181" t="s">
        <v>221</v>
      </c>
      <c r="E169" s="182" t="s">
        <v>586</v>
      </c>
      <c r="F169" s="183" t="s">
        <v>587</v>
      </c>
      <c r="G169" s="184" t="s">
        <v>224</v>
      </c>
      <c r="H169" s="185">
        <v>3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1E-4</v>
      </c>
      <c r="R169" s="190">
        <f>Q169*H169</f>
        <v>3.0000000000000003E-4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2111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589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37.9" customHeight="1">
      <c r="A171" s="37"/>
      <c r="B171" s="38"/>
      <c r="C171" s="181" t="s">
        <v>369</v>
      </c>
      <c r="D171" s="181" t="s">
        <v>221</v>
      </c>
      <c r="E171" s="182" t="s">
        <v>590</v>
      </c>
      <c r="F171" s="183" t="s">
        <v>591</v>
      </c>
      <c r="G171" s="184" t="s">
        <v>224</v>
      </c>
      <c r="H171" s="185">
        <v>9.24</v>
      </c>
      <c r="I171" s="186"/>
      <c r="J171" s="187">
        <f>ROUND(I171*H171,2)</f>
        <v>0</v>
      </c>
      <c r="K171" s="183" t="s">
        <v>225</v>
      </c>
      <c r="L171" s="42"/>
      <c r="M171" s="188" t="s">
        <v>19</v>
      </c>
      <c r="N171" s="189" t="s">
        <v>43</v>
      </c>
      <c r="O171" s="67"/>
      <c r="P171" s="190">
        <f>O171*H171</f>
        <v>0</v>
      </c>
      <c r="Q171" s="190">
        <v>1.25E-3</v>
      </c>
      <c r="R171" s="190">
        <f>Q171*H171</f>
        <v>1.1550000000000001E-2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137</v>
      </c>
      <c r="AT171" s="192" t="s">
        <v>221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2112</v>
      </c>
    </row>
    <row r="172" spans="1:65" s="2" customFormat="1" ht="11.25">
      <c r="A172" s="37"/>
      <c r="B172" s="38"/>
      <c r="C172" s="39"/>
      <c r="D172" s="194" t="s">
        <v>228</v>
      </c>
      <c r="E172" s="39"/>
      <c r="F172" s="195" t="s">
        <v>593</v>
      </c>
      <c r="G172" s="39"/>
      <c r="H172" s="39"/>
      <c r="I172" s="196"/>
      <c r="J172" s="39"/>
      <c r="K172" s="39"/>
      <c r="L172" s="42"/>
      <c r="M172" s="197"/>
      <c r="N172" s="198"/>
      <c r="O172" s="67"/>
      <c r="P172" s="67"/>
      <c r="Q172" s="67"/>
      <c r="R172" s="67"/>
      <c r="S172" s="67"/>
      <c r="T172" s="68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20" t="s">
        <v>228</v>
      </c>
      <c r="AU172" s="20" t="s">
        <v>81</v>
      </c>
    </row>
    <row r="173" spans="1:65" s="13" customFormat="1" ht="11.25">
      <c r="B173" s="199"/>
      <c r="C173" s="200"/>
      <c r="D173" s="201" t="s">
        <v>230</v>
      </c>
      <c r="E173" s="202" t="s">
        <v>19</v>
      </c>
      <c r="F173" s="203" t="s">
        <v>2113</v>
      </c>
      <c r="G173" s="200"/>
      <c r="H173" s="204">
        <v>9.24</v>
      </c>
      <c r="I173" s="205"/>
      <c r="J173" s="200"/>
      <c r="K173" s="200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230</v>
      </c>
      <c r="AU173" s="210" t="s">
        <v>81</v>
      </c>
      <c r="AV173" s="13" t="s">
        <v>81</v>
      </c>
      <c r="AW173" s="13" t="s">
        <v>33</v>
      </c>
      <c r="AX173" s="13" t="s">
        <v>79</v>
      </c>
      <c r="AY173" s="210" t="s">
        <v>218</v>
      </c>
    </row>
    <row r="174" spans="1:65" s="2" customFormat="1" ht="24.2" customHeight="1">
      <c r="A174" s="37"/>
      <c r="B174" s="38"/>
      <c r="C174" s="222" t="s">
        <v>374</v>
      </c>
      <c r="D174" s="222" t="s">
        <v>380</v>
      </c>
      <c r="E174" s="223" t="s">
        <v>594</v>
      </c>
      <c r="F174" s="224" t="s">
        <v>595</v>
      </c>
      <c r="G174" s="225" t="s">
        <v>224</v>
      </c>
      <c r="H174" s="226">
        <v>9.702</v>
      </c>
      <c r="I174" s="227"/>
      <c r="J174" s="228">
        <f>ROUND(I174*H174,2)</f>
        <v>0</v>
      </c>
      <c r="K174" s="224" t="s">
        <v>225</v>
      </c>
      <c r="L174" s="229"/>
      <c r="M174" s="230" t="s">
        <v>19</v>
      </c>
      <c r="N174" s="231" t="s">
        <v>43</v>
      </c>
      <c r="O174" s="67"/>
      <c r="P174" s="190">
        <f>O174*H174</f>
        <v>0</v>
      </c>
      <c r="Q174" s="190">
        <v>8.0000000000000002E-3</v>
      </c>
      <c r="R174" s="190">
        <f>Q174*H174</f>
        <v>7.7616000000000004E-2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383</v>
      </c>
      <c r="AT174" s="192" t="s">
        <v>380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2114</v>
      </c>
    </row>
    <row r="175" spans="1:65" s="13" customFormat="1" ht="11.25">
      <c r="B175" s="199"/>
      <c r="C175" s="200"/>
      <c r="D175" s="201" t="s">
        <v>230</v>
      </c>
      <c r="E175" s="200"/>
      <c r="F175" s="203" t="s">
        <v>2115</v>
      </c>
      <c r="G175" s="200"/>
      <c r="H175" s="204">
        <v>9.702</v>
      </c>
      <c r="I175" s="205"/>
      <c r="J175" s="200"/>
      <c r="K175" s="200"/>
      <c r="L175" s="206"/>
      <c r="M175" s="207"/>
      <c r="N175" s="208"/>
      <c r="O175" s="208"/>
      <c r="P175" s="208"/>
      <c r="Q175" s="208"/>
      <c r="R175" s="208"/>
      <c r="S175" s="208"/>
      <c r="T175" s="209"/>
      <c r="AT175" s="210" t="s">
        <v>230</v>
      </c>
      <c r="AU175" s="210" t="s">
        <v>81</v>
      </c>
      <c r="AV175" s="13" t="s">
        <v>81</v>
      </c>
      <c r="AW175" s="13" t="s">
        <v>4</v>
      </c>
      <c r="AX175" s="13" t="s">
        <v>79</v>
      </c>
      <c r="AY175" s="210" t="s">
        <v>218</v>
      </c>
    </row>
    <row r="176" spans="1:65" s="2" customFormat="1" ht="78" customHeight="1">
      <c r="A176" s="37"/>
      <c r="B176" s="38"/>
      <c r="C176" s="181" t="s">
        <v>379</v>
      </c>
      <c r="D176" s="181" t="s">
        <v>221</v>
      </c>
      <c r="E176" s="182" t="s">
        <v>598</v>
      </c>
      <c r="F176" s="183" t="s">
        <v>599</v>
      </c>
      <c r="G176" s="184" t="s">
        <v>282</v>
      </c>
      <c r="H176" s="185">
        <v>0.126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2116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601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12" customFormat="1" ht="22.9" customHeight="1">
      <c r="B178" s="165"/>
      <c r="C178" s="166"/>
      <c r="D178" s="167" t="s">
        <v>71</v>
      </c>
      <c r="E178" s="179" t="s">
        <v>602</v>
      </c>
      <c r="F178" s="179" t="s">
        <v>603</v>
      </c>
      <c r="G178" s="166"/>
      <c r="H178" s="166"/>
      <c r="I178" s="169"/>
      <c r="J178" s="180">
        <f>BK178</f>
        <v>0</v>
      </c>
      <c r="K178" s="166"/>
      <c r="L178" s="171"/>
      <c r="M178" s="172"/>
      <c r="N178" s="173"/>
      <c r="O178" s="173"/>
      <c r="P178" s="174">
        <f>SUM(P179:P185)</f>
        <v>0</v>
      </c>
      <c r="Q178" s="173"/>
      <c r="R178" s="174">
        <f>SUM(R179:R185)</f>
        <v>0.1242</v>
      </c>
      <c r="S178" s="173"/>
      <c r="T178" s="175">
        <f>SUM(T179:T185)</f>
        <v>0</v>
      </c>
      <c r="AR178" s="176" t="s">
        <v>81</v>
      </c>
      <c r="AT178" s="177" t="s">
        <v>71</v>
      </c>
      <c r="AU178" s="177" t="s">
        <v>79</v>
      </c>
      <c r="AY178" s="176" t="s">
        <v>218</v>
      </c>
      <c r="BK178" s="178">
        <f>SUM(BK179:BK185)</f>
        <v>0</v>
      </c>
    </row>
    <row r="179" spans="1:65" s="2" customFormat="1" ht="37.9" customHeight="1">
      <c r="A179" s="37"/>
      <c r="B179" s="38"/>
      <c r="C179" s="181" t="s">
        <v>386</v>
      </c>
      <c r="D179" s="181" t="s">
        <v>221</v>
      </c>
      <c r="E179" s="182" t="s">
        <v>604</v>
      </c>
      <c r="F179" s="183" t="s">
        <v>605</v>
      </c>
      <c r="G179" s="184" t="s">
        <v>249</v>
      </c>
      <c r="H179" s="185">
        <v>5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2117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607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2" customFormat="1" ht="24.2" customHeight="1">
      <c r="A181" s="37"/>
      <c r="B181" s="38"/>
      <c r="C181" s="222" t="s">
        <v>383</v>
      </c>
      <c r="D181" s="222" t="s">
        <v>380</v>
      </c>
      <c r="E181" s="223" t="s">
        <v>608</v>
      </c>
      <c r="F181" s="224" t="s">
        <v>609</v>
      </c>
      <c r="G181" s="225" t="s">
        <v>249</v>
      </c>
      <c r="H181" s="226">
        <v>3</v>
      </c>
      <c r="I181" s="227"/>
      <c r="J181" s="228">
        <f>ROUND(I181*H181,2)</f>
        <v>0</v>
      </c>
      <c r="K181" s="224" t="s">
        <v>19</v>
      </c>
      <c r="L181" s="229"/>
      <c r="M181" s="230" t="s">
        <v>19</v>
      </c>
      <c r="N181" s="231" t="s">
        <v>43</v>
      </c>
      <c r="O181" s="67"/>
      <c r="P181" s="190">
        <f>O181*H181</f>
        <v>0</v>
      </c>
      <c r="Q181" s="190">
        <v>1.38E-2</v>
      </c>
      <c r="R181" s="190">
        <f>Q181*H181</f>
        <v>4.1399999999999999E-2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383</v>
      </c>
      <c r="AT181" s="192" t="s">
        <v>380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2118</v>
      </c>
    </row>
    <row r="182" spans="1:65" s="2" customFormat="1" ht="24.2" customHeight="1">
      <c r="A182" s="37"/>
      <c r="B182" s="38"/>
      <c r="C182" s="222" t="s">
        <v>395</v>
      </c>
      <c r="D182" s="222" t="s">
        <v>380</v>
      </c>
      <c r="E182" s="223" t="s">
        <v>1396</v>
      </c>
      <c r="F182" s="224" t="s">
        <v>1397</v>
      </c>
      <c r="G182" s="225" t="s">
        <v>249</v>
      </c>
      <c r="H182" s="226">
        <v>3</v>
      </c>
      <c r="I182" s="227"/>
      <c r="J182" s="228">
        <f>ROUND(I182*H182,2)</f>
        <v>0</v>
      </c>
      <c r="K182" s="224" t="s">
        <v>19</v>
      </c>
      <c r="L182" s="229"/>
      <c r="M182" s="230" t="s">
        <v>19</v>
      </c>
      <c r="N182" s="231" t="s">
        <v>43</v>
      </c>
      <c r="O182" s="67"/>
      <c r="P182" s="190">
        <f>O182*H182</f>
        <v>0</v>
      </c>
      <c r="Q182" s="190">
        <v>1.38E-2</v>
      </c>
      <c r="R182" s="190">
        <f>Q182*H182</f>
        <v>4.1399999999999999E-2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383</v>
      </c>
      <c r="AT182" s="192" t="s">
        <v>380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2119</v>
      </c>
    </row>
    <row r="183" spans="1:65" s="2" customFormat="1" ht="24.2" customHeight="1">
      <c r="A183" s="37"/>
      <c r="B183" s="38"/>
      <c r="C183" s="222" t="s">
        <v>402</v>
      </c>
      <c r="D183" s="222" t="s">
        <v>380</v>
      </c>
      <c r="E183" s="223" t="s">
        <v>2120</v>
      </c>
      <c r="F183" s="224" t="s">
        <v>2121</v>
      </c>
      <c r="G183" s="225" t="s">
        <v>249</v>
      </c>
      <c r="H183" s="226">
        <v>3</v>
      </c>
      <c r="I183" s="227"/>
      <c r="J183" s="228">
        <f>ROUND(I183*H183,2)</f>
        <v>0</v>
      </c>
      <c r="K183" s="224" t="s">
        <v>19</v>
      </c>
      <c r="L183" s="229"/>
      <c r="M183" s="230" t="s">
        <v>19</v>
      </c>
      <c r="N183" s="231" t="s">
        <v>43</v>
      </c>
      <c r="O183" s="67"/>
      <c r="P183" s="190">
        <f>O183*H183</f>
        <v>0</v>
      </c>
      <c r="Q183" s="190">
        <v>1.38E-2</v>
      </c>
      <c r="R183" s="190">
        <f>Q183*H183</f>
        <v>4.1399999999999999E-2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383</v>
      </c>
      <c r="AT183" s="192" t="s">
        <v>380</v>
      </c>
      <c r="AU183" s="192" t="s">
        <v>81</v>
      </c>
      <c r="AY183" s="20" t="s">
        <v>218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79</v>
      </c>
      <c r="BK183" s="193">
        <f>ROUND(I183*H183,2)</f>
        <v>0</v>
      </c>
      <c r="BL183" s="20" t="s">
        <v>137</v>
      </c>
      <c r="BM183" s="192" t="s">
        <v>2122</v>
      </c>
    </row>
    <row r="184" spans="1:65" s="2" customFormat="1" ht="55.5" customHeight="1">
      <c r="A184" s="37"/>
      <c r="B184" s="38"/>
      <c r="C184" s="181" t="s">
        <v>407</v>
      </c>
      <c r="D184" s="181" t="s">
        <v>221</v>
      </c>
      <c r="E184" s="182" t="s">
        <v>611</v>
      </c>
      <c r="F184" s="183" t="s">
        <v>612</v>
      </c>
      <c r="G184" s="184" t="s">
        <v>282</v>
      </c>
      <c r="H184" s="185">
        <v>0.124</v>
      </c>
      <c r="I184" s="186"/>
      <c r="J184" s="187">
        <f>ROUND(I184*H184,2)</f>
        <v>0</v>
      </c>
      <c r="K184" s="183" t="s">
        <v>225</v>
      </c>
      <c r="L184" s="42"/>
      <c r="M184" s="188" t="s">
        <v>19</v>
      </c>
      <c r="N184" s="189" t="s">
        <v>43</v>
      </c>
      <c r="O184" s="67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137</v>
      </c>
      <c r="AT184" s="192" t="s">
        <v>221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2123</v>
      </c>
    </row>
    <row r="185" spans="1:65" s="2" customFormat="1" ht="11.25">
      <c r="A185" s="37"/>
      <c r="B185" s="38"/>
      <c r="C185" s="39"/>
      <c r="D185" s="194" t="s">
        <v>228</v>
      </c>
      <c r="E185" s="39"/>
      <c r="F185" s="195" t="s">
        <v>614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228</v>
      </c>
      <c r="AU185" s="20" t="s">
        <v>81</v>
      </c>
    </row>
    <row r="186" spans="1:65" s="12" customFormat="1" ht="22.9" customHeight="1">
      <c r="B186" s="165"/>
      <c r="C186" s="166"/>
      <c r="D186" s="167" t="s">
        <v>71</v>
      </c>
      <c r="E186" s="179" t="s">
        <v>615</v>
      </c>
      <c r="F186" s="179" t="s">
        <v>616</v>
      </c>
      <c r="G186" s="166"/>
      <c r="H186" s="166"/>
      <c r="I186" s="169"/>
      <c r="J186" s="180">
        <f>BK186</f>
        <v>0</v>
      </c>
      <c r="K186" s="166"/>
      <c r="L186" s="171"/>
      <c r="M186" s="172"/>
      <c r="N186" s="173"/>
      <c r="O186" s="173"/>
      <c r="P186" s="174">
        <f>SUM(P187:P188)</f>
        <v>0</v>
      </c>
      <c r="Q186" s="173"/>
      <c r="R186" s="174">
        <f>SUM(R187:R188)</f>
        <v>0</v>
      </c>
      <c r="S186" s="173"/>
      <c r="T186" s="175">
        <f>SUM(T187:T188)</f>
        <v>3.696E-2</v>
      </c>
      <c r="AR186" s="176" t="s">
        <v>81</v>
      </c>
      <c r="AT186" s="177" t="s">
        <v>71</v>
      </c>
      <c r="AU186" s="177" t="s">
        <v>79</v>
      </c>
      <c r="AY186" s="176" t="s">
        <v>218</v>
      </c>
      <c r="BK186" s="178">
        <f>SUM(BK187:BK188)</f>
        <v>0</v>
      </c>
    </row>
    <row r="187" spans="1:65" s="2" customFormat="1" ht="16.5" customHeight="1">
      <c r="A187" s="37"/>
      <c r="B187" s="38"/>
      <c r="C187" s="181" t="s">
        <v>414</v>
      </c>
      <c r="D187" s="181" t="s">
        <v>221</v>
      </c>
      <c r="E187" s="182" t="s">
        <v>617</v>
      </c>
      <c r="F187" s="183" t="s">
        <v>618</v>
      </c>
      <c r="G187" s="184" t="s">
        <v>224</v>
      </c>
      <c r="H187" s="185">
        <v>9.24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4.0000000000000001E-3</v>
      </c>
      <c r="T187" s="191">
        <f>S187*H187</f>
        <v>3.696E-2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2124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620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12" customFormat="1" ht="22.9" customHeight="1">
      <c r="B189" s="165"/>
      <c r="C189" s="166"/>
      <c r="D189" s="167" t="s">
        <v>71</v>
      </c>
      <c r="E189" s="179" t="s">
        <v>621</v>
      </c>
      <c r="F189" s="179" t="s">
        <v>622</v>
      </c>
      <c r="G189" s="166"/>
      <c r="H189" s="166"/>
      <c r="I189" s="169"/>
      <c r="J189" s="180">
        <f>BK189</f>
        <v>0</v>
      </c>
      <c r="K189" s="166"/>
      <c r="L189" s="171"/>
      <c r="M189" s="172"/>
      <c r="N189" s="173"/>
      <c r="O189" s="173"/>
      <c r="P189" s="174">
        <f>SUM(P190:P208)</f>
        <v>0</v>
      </c>
      <c r="Q189" s="173"/>
      <c r="R189" s="174">
        <f>SUM(R190:R208)</f>
        <v>0.35925119999999999</v>
      </c>
      <c r="S189" s="173"/>
      <c r="T189" s="175">
        <f>SUM(T190:T208)</f>
        <v>0.76849079999999992</v>
      </c>
      <c r="AR189" s="176" t="s">
        <v>81</v>
      </c>
      <c r="AT189" s="177" t="s">
        <v>71</v>
      </c>
      <c r="AU189" s="177" t="s">
        <v>79</v>
      </c>
      <c r="AY189" s="176" t="s">
        <v>218</v>
      </c>
      <c r="BK189" s="178">
        <f>SUM(BK190:BK208)</f>
        <v>0</v>
      </c>
    </row>
    <row r="190" spans="1:65" s="2" customFormat="1" ht="24.2" customHeight="1">
      <c r="A190" s="37"/>
      <c r="B190" s="38"/>
      <c r="C190" s="181" t="s">
        <v>627</v>
      </c>
      <c r="D190" s="181" t="s">
        <v>221</v>
      </c>
      <c r="E190" s="182" t="s">
        <v>623</v>
      </c>
      <c r="F190" s="183" t="s">
        <v>624</v>
      </c>
      <c r="G190" s="184" t="s">
        <v>224</v>
      </c>
      <c r="H190" s="185">
        <v>9.24</v>
      </c>
      <c r="I190" s="186"/>
      <c r="J190" s="187">
        <f>ROUND(I190*H190,2)</f>
        <v>0</v>
      </c>
      <c r="K190" s="183" t="s">
        <v>225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2125</v>
      </c>
    </row>
    <row r="191" spans="1:65" s="2" customFormat="1" ht="11.25">
      <c r="A191" s="37"/>
      <c r="B191" s="38"/>
      <c r="C191" s="39"/>
      <c r="D191" s="194" t="s">
        <v>228</v>
      </c>
      <c r="E191" s="39"/>
      <c r="F191" s="195" t="s">
        <v>626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228</v>
      </c>
      <c r="AU191" s="20" t="s">
        <v>81</v>
      </c>
    </row>
    <row r="192" spans="1:65" s="2" customFormat="1" ht="24.2" customHeight="1">
      <c r="A192" s="37"/>
      <c r="B192" s="38"/>
      <c r="C192" s="181" t="s">
        <v>632</v>
      </c>
      <c r="D192" s="181" t="s">
        <v>221</v>
      </c>
      <c r="E192" s="182" t="s">
        <v>628</v>
      </c>
      <c r="F192" s="183" t="s">
        <v>629</v>
      </c>
      <c r="G192" s="184" t="s">
        <v>224</v>
      </c>
      <c r="H192" s="185">
        <v>9.24</v>
      </c>
      <c r="I192" s="186"/>
      <c r="J192" s="187">
        <f>ROUND(I192*H192,2)</f>
        <v>0</v>
      </c>
      <c r="K192" s="183" t="s">
        <v>225</v>
      </c>
      <c r="L192" s="42"/>
      <c r="M192" s="188" t="s">
        <v>19</v>
      </c>
      <c r="N192" s="189" t="s">
        <v>43</v>
      </c>
      <c r="O192" s="67"/>
      <c r="P192" s="190">
        <f>O192*H192</f>
        <v>0</v>
      </c>
      <c r="Q192" s="190">
        <v>2.9999999999999997E-4</v>
      </c>
      <c r="R192" s="190">
        <f>Q192*H192</f>
        <v>2.7719999999999997E-3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137</v>
      </c>
      <c r="AT192" s="192" t="s">
        <v>221</v>
      </c>
      <c r="AU192" s="192" t="s">
        <v>81</v>
      </c>
      <c r="AY192" s="20" t="s">
        <v>218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0" t="s">
        <v>79</v>
      </c>
      <c r="BK192" s="193">
        <f>ROUND(I192*H192,2)</f>
        <v>0</v>
      </c>
      <c r="BL192" s="20" t="s">
        <v>137</v>
      </c>
      <c r="BM192" s="192" t="s">
        <v>2126</v>
      </c>
    </row>
    <row r="193" spans="1:65" s="2" customFormat="1" ht="11.25">
      <c r="A193" s="37"/>
      <c r="B193" s="38"/>
      <c r="C193" s="39"/>
      <c r="D193" s="194" t="s">
        <v>228</v>
      </c>
      <c r="E193" s="39"/>
      <c r="F193" s="195" t="s">
        <v>631</v>
      </c>
      <c r="G193" s="39"/>
      <c r="H193" s="39"/>
      <c r="I193" s="196"/>
      <c r="J193" s="39"/>
      <c r="K193" s="39"/>
      <c r="L193" s="42"/>
      <c r="M193" s="197"/>
      <c r="N193" s="198"/>
      <c r="O193" s="67"/>
      <c r="P193" s="67"/>
      <c r="Q193" s="67"/>
      <c r="R193" s="67"/>
      <c r="S193" s="67"/>
      <c r="T193" s="68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20" t="s">
        <v>228</v>
      </c>
      <c r="AU193" s="20" t="s">
        <v>81</v>
      </c>
    </row>
    <row r="194" spans="1:65" s="2" customFormat="1" ht="33" customHeight="1">
      <c r="A194" s="37"/>
      <c r="B194" s="38"/>
      <c r="C194" s="181" t="s">
        <v>637</v>
      </c>
      <c r="D194" s="181" t="s">
        <v>221</v>
      </c>
      <c r="E194" s="182" t="s">
        <v>633</v>
      </c>
      <c r="F194" s="183" t="s">
        <v>634</v>
      </c>
      <c r="G194" s="184" t="s">
        <v>224</v>
      </c>
      <c r="H194" s="185">
        <v>9.24</v>
      </c>
      <c r="I194" s="186"/>
      <c r="J194" s="187">
        <f>ROUND(I194*H194,2)</f>
        <v>0</v>
      </c>
      <c r="K194" s="183" t="s">
        <v>225</v>
      </c>
      <c r="L194" s="42"/>
      <c r="M194" s="188" t="s">
        <v>19</v>
      </c>
      <c r="N194" s="189" t="s">
        <v>43</v>
      </c>
      <c r="O194" s="67"/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137</v>
      </c>
      <c r="AT194" s="192" t="s">
        <v>221</v>
      </c>
      <c r="AU194" s="192" t="s">
        <v>81</v>
      </c>
      <c r="AY194" s="20" t="s">
        <v>218</v>
      </c>
      <c r="BE194" s="193">
        <f>IF(N194="základní",J194,0)</f>
        <v>0</v>
      </c>
      <c r="BF194" s="193">
        <f>IF(N194="snížená",J194,0)</f>
        <v>0</v>
      </c>
      <c r="BG194" s="193">
        <f>IF(N194="zákl. přenesená",J194,0)</f>
        <v>0</v>
      </c>
      <c r="BH194" s="193">
        <f>IF(N194="sníž. přenesená",J194,0)</f>
        <v>0</v>
      </c>
      <c r="BI194" s="193">
        <f>IF(N194="nulová",J194,0)</f>
        <v>0</v>
      </c>
      <c r="BJ194" s="20" t="s">
        <v>79</v>
      </c>
      <c r="BK194" s="193">
        <f>ROUND(I194*H194,2)</f>
        <v>0</v>
      </c>
      <c r="BL194" s="20" t="s">
        <v>137</v>
      </c>
      <c r="BM194" s="192" t="s">
        <v>2127</v>
      </c>
    </row>
    <row r="195" spans="1:65" s="2" customFormat="1" ht="11.25">
      <c r="A195" s="37"/>
      <c r="B195" s="38"/>
      <c r="C195" s="39"/>
      <c r="D195" s="194" t="s">
        <v>228</v>
      </c>
      <c r="E195" s="39"/>
      <c r="F195" s="195" t="s">
        <v>636</v>
      </c>
      <c r="G195" s="39"/>
      <c r="H195" s="39"/>
      <c r="I195" s="196"/>
      <c r="J195" s="39"/>
      <c r="K195" s="39"/>
      <c r="L195" s="42"/>
      <c r="M195" s="197"/>
      <c r="N195" s="198"/>
      <c r="O195" s="67"/>
      <c r="P195" s="67"/>
      <c r="Q195" s="67"/>
      <c r="R195" s="67"/>
      <c r="S195" s="67"/>
      <c r="T195" s="68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20" t="s">
        <v>228</v>
      </c>
      <c r="AU195" s="20" t="s">
        <v>81</v>
      </c>
    </row>
    <row r="196" spans="1:65" s="2" customFormat="1" ht="37.9" customHeight="1">
      <c r="A196" s="37"/>
      <c r="B196" s="38"/>
      <c r="C196" s="181" t="s">
        <v>642</v>
      </c>
      <c r="D196" s="181" t="s">
        <v>221</v>
      </c>
      <c r="E196" s="182" t="s">
        <v>638</v>
      </c>
      <c r="F196" s="183" t="s">
        <v>639</v>
      </c>
      <c r="G196" s="184" t="s">
        <v>224</v>
      </c>
      <c r="H196" s="185">
        <v>9.24</v>
      </c>
      <c r="I196" s="186"/>
      <c r="J196" s="187">
        <f>ROUND(I196*H196,2)</f>
        <v>0</v>
      </c>
      <c r="K196" s="183" t="s">
        <v>225</v>
      </c>
      <c r="L196" s="42"/>
      <c r="M196" s="188" t="s">
        <v>19</v>
      </c>
      <c r="N196" s="189" t="s">
        <v>43</v>
      </c>
      <c r="O196" s="67"/>
      <c r="P196" s="190">
        <f>O196*H196</f>
        <v>0</v>
      </c>
      <c r="Q196" s="190">
        <v>7.4999999999999997E-3</v>
      </c>
      <c r="R196" s="190">
        <f>Q196*H196</f>
        <v>6.93E-2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137</v>
      </c>
      <c r="AT196" s="192" t="s">
        <v>221</v>
      </c>
      <c r="AU196" s="192" t="s">
        <v>81</v>
      </c>
      <c r="AY196" s="20" t="s">
        <v>218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20" t="s">
        <v>79</v>
      </c>
      <c r="BK196" s="193">
        <f>ROUND(I196*H196,2)</f>
        <v>0</v>
      </c>
      <c r="BL196" s="20" t="s">
        <v>137</v>
      </c>
      <c r="BM196" s="192" t="s">
        <v>2128</v>
      </c>
    </row>
    <row r="197" spans="1:65" s="2" customFormat="1" ht="11.25">
      <c r="A197" s="37"/>
      <c r="B197" s="38"/>
      <c r="C197" s="39"/>
      <c r="D197" s="194" t="s">
        <v>228</v>
      </c>
      <c r="E197" s="39"/>
      <c r="F197" s="195" t="s">
        <v>641</v>
      </c>
      <c r="G197" s="39"/>
      <c r="H197" s="39"/>
      <c r="I197" s="196"/>
      <c r="J197" s="39"/>
      <c r="K197" s="39"/>
      <c r="L197" s="42"/>
      <c r="M197" s="197"/>
      <c r="N197" s="198"/>
      <c r="O197" s="67"/>
      <c r="P197" s="67"/>
      <c r="Q197" s="67"/>
      <c r="R197" s="67"/>
      <c r="S197" s="67"/>
      <c r="T197" s="68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20" t="s">
        <v>228</v>
      </c>
      <c r="AU197" s="20" t="s">
        <v>81</v>
      </c>
    </row>
    <row r="198" spans="1:65" s="2" customFormat="1" ht="24.2" customHeight="1">
      <c r="A198" s="37"/>
      <c r="B198" s="38"/>
      <c r="C198" s="181" t="s">
        <v>647</v>
      </c>
      <c r="D198" s="181" t="s">
        <v>221</v>
      </c>
      <c r="E198" s="182" t="s">
        <v>643</v>
      </c>
      <c r="F198" s="183" t="s">
        <v>644</v>
      </c>
      <c r="G198" s="184" t="s">
        <v>224</v>
      </c>
      <c r="H198" s="185">
        <v>9.24</v>
      </c>
      <c r="I198" s="186"/>
      <c r="J198" s="187">
        <f>ROUND(I198*H198,2)</f>
        <v>0</v>
      </c>
      <c r="K198" s="183" t="s">
        <v>225</v>
      </c>
      <c r="L198" s="42"/>
      <c r="M198" s="188" t="s">
        <v>19</v>
      </c>
      <c r="N198" s="189" t="s">
        <v>43</v>
      </c>
      <c r="O198" s="67"/>
      <c r="P198" s="190">
        <f>O198*H198</f>
        <v>0</v>
      </c>
      <c r="Q198" s="190">
        <v>0</v>
      </c>
      <c r="R198" s="190">
        <f>Q198*H198</f>
        <v>0</v>
      </c>
      <c r="S198" s="190">
        <v>8.3169999999999994E-2</v>
      </c>
      <c r="T198" s="191">
        <f>S198*H198</f>
        <v>0.76849079999999992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137</v>
      </c>
      <c r="AT198" s="192" t="s">
        <v>221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2129</v>
      </c>
    </row>
    <row r="199" spans="1:65" s="2" customFormat="1" ht="11.25">
      <c r="A199" s="37"/>
      <c r="B199" s="38"/>
      <c r="C199" s="39"/>
      <c r="D199" s="194" t="s">
        <v>228</v>
      </c>
      <c r="E199" s="39"/>
      <c r="F199" s="195" t="s">
        <v>646</v>
      </c>
      <c r="G199" s="39"/>
      <c r="H199" s="39"/>
      <c r="I199" s="196"/>
      <c r="J199" s="39"/>
      <c r="K199" s="39"/>
      <c r="L199" s="42"/>
      <c r="M199" s="197"/>
      <c r="N199" s="198"/>
      <c r="O199" s="67"/>
      <c r="P199" s="67"/>
      <c r="Q199" s="67"/>
      <c r="R199" s="67"/>
      <c r="S199" s="67"/>
      <c r="T199" s="68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20" t="s">
        <v>228</v>
      </c>
      <c r="AU199" s="20" t="s">
        <v>81</v>
      </c>
    </row>
    <row r="200" spans="1:65" s="2" customFormat="1" ht="44.25" customHeight="1">
      <c r="A200" s="37"/>
      <c r="B200" s="38"/>
      <c r="C200" s="181" t="s">
        <v>653</v>
      </c>
      <c r="D200" s="181" t="s">
        <v>221</v>
      </c>
      <c r="E200" s="182" t="s">
        <v>648</v>
      </c>
      <c r="F200" s="183" t="s">
        <v>649</v>
      </c>
      <c r="G200" s="184" t="s">
        <v>224</v>
      </c>
      <c r="H200" s="185">
        <v>9.24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5.3800000000000002E-3</v>
      </c>
      <c r="R200" s="190">
        <f>Q200*H200</f>
        <v>4.9711200000000004E-2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2130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651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13" customFormat="1" ht="11.25">
      <c r="B202" s="199"/>
      <c r="C202" s="200"/>
      <c r="D202" s="201" t="s">
        <v>230</v>
      </c>
      <c r="E202" s="202" t="s">
        <v>19</v>
      </c>
      <c r="F202" s="203" t="s">
        <v>2113</v>
      </c>
      <c r="G202" s="200"/>
      <c r="H202" s="204">
        <v>9.24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230</v>
      </c>
      <c r="AU202" s="210" t="s">
        <v>81</v>
      </c>
      <c r="AV202" s="13" t="s">
        <v>81</v>
      </c>
      <c r="AW202" s="13" t="s">
        <v>33</v>
      </c>
      <c r="AX202" s="13" t="s">
        <v>79</v>
      </c>
      <c r="AY202" s="210" t="s">
        <v>218</v>
      </c>
    </row>
    <row r="203" spans="1:65" s="2" customFormat="1" ht="24.2" customHeight="1">
      <c r="A203" s="37"/>
      <c r="B203" s="38"/>
      <c r="C203" s="222" t="s">
        <v>658</v>
      </c>
      <c r="D203" s="222" t="s">
        <v>380</v>
      </c>
      <c r="E203" s="223" t="s">
        <v>654</v>
      </c>
      <c r="F203" s="224" t="s">
        <v>655</v>
      </c>
      <c r="G203" s="225" t="s">
        <v>224</v>
      </c>
      <c r="H203" s="226">
        <v>10.164</v>
      </c>
      <c r="I203" s="227"/>
      <c r="J203" s="228">
        <f>ROUND(I203*H203,2)</f>
        <v>0</v>
      </c>
      <c r="K203" s="224" t="s">
        <v>225</v>
      </c>
      <c r="L203" s="229"/>
      <c r="M203" s="230" t="s">
        <v>19</v>
      </c>
      <c r="N203" s="231" t="s">
        <v>43</v>
      </c>
      <c r="O203" s="67"/>
      <c r="P203" s="190">
        <f>O203*H203</f>
        <v>0</v>
      </c>
      <c r="Q203" s="190">
        <v>2.1999999999999999E-2</v>
      </c>
      <c r="R203" s="190">
        <f>Q203*H203</f>
        <v>0.22360799999999997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383</v>
      </c>
      <c r="AT203" s="192" t="s">
        <v>380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2131</v>
      </c>
    </row>
    <row r="204" spans="1:65" s="13" customFormat="1" ht="11.25">
      <c r="B204" s="199"/>
      <c r="C204" s="200"/>
      <c r="D204" s="201" t="s">
        <v>230</v>
      </c>
      <c r="E204" s="200"/>
      <c r="F204" s="203" t="s">
        <v>2132</v>
      </c>
      <c r="G204" s="200"/>
      <c r="H204" s="204">
        <v>10.164</v>
      </c>
      <c r="I204" s="205"/>
      <c r="J204" s="200"/>
      <c r="K204" s="200"/>
      <c r="L204" s="206"/>
      <c r="M204" s="207"/>
      <c r="N204" s="208"/>
      <c r="O204" s="208"/>
      <c r="P204" s="208"/>
      <c r="Q204" s="208"/>
      <c r="R204" s="208"/>
      <c r="S204" s="208"/>
      <c r="T204" s="209"/>
      <c r="AT204" s="210" t="s">
        <v>230</v>
      </c>
      <c r="AU204" s="210" t="s">
        <v>81</v>
      </c>
      <c r="AV204" s="13" t="s">
        <v>81</v>
      </c>
      <c r="AW204" s="13" t="s">
        <v>4</v>
      </c>
      <c r="AX204" s="13" t="s">
        <v>79</v>
      </c>
      <c r="AY204" s="210" t="s">
        <v>218</v>
      </c>
    </row>
    <row r="205" spans="1:65" s="2" customFormat="1" ht="24.2" customHeight="1">
      <c r="A205" s="37"/>
      <c r="B205" s="38"/>
      <c r="C205" s="181" t="s">
        <v>663</v>
      </c>
      <c r="D205" s="181" t="s">
        <v>221</v>
      </c>
      <c r="E205" s="182" t="s">
        <v>659</v>
      </c>
      <c r="F205" s="183" t="s">
        <v>660</v>
      </c>
      <c r="G205" s="184" t="s">
        <v>224</v>
      </c>
      <c r="H205" s="185">
        <v>9.24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1.5E-3</v>
      </c>
      <c r="R205" s="190">
        <f>Q205*H205</f>
        <v>1.3860000000000001E-2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2133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662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55.5" customHeight="1">
      <c r="A207" s="37"/>
      <c r="B207" s="38"/>
      <c r="C207" s="181" t="s">
        <v>668</v>
      </c>
      <c r="D207" s="181" t="s">
        <v>221</v>
      </c>
      <c r="E207" s="182" t="s">
        <v>664</v>
      </c>
      <c r="F207" s="183" t="s">
        <v>665</v>
      </c>
      <c r="G207" s="184" t="s">
        <v>282</v>
      </c>
      <c r="H207" s="185">
        <v>0.35899999999999999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0</v>
      </c>
      <c r="R207" s="190">
        <f>Q207*H207</f>
        <v>0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2134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667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2" customFormat="1" ht="22.9" customHeight="1">
      <c r="B209" s="165"/>
      <c r="C209" s="166"/>
      <c r="D209" s="167" t="s">
        <v>71</v>
      </c>
      <c r="E209" s="179" t="s">
        <v>367</v>
      </c>
      <c r="F209" s="179" t="s">
        <v>368</v>
      </c>
      <c r="G209" s="166"/>
      <c r="H209" s="166"/>
      <c r="I209" s="169"/>
      <c r="J209" s="180">
        <f>BK209</f>
        <v>0</v>
      </c>
      <c r="K209" s="166"/>
      <c r="L209" s="171"/>
      <c r="M209" s="172"/>
      <c r="N209" s="173"/>
      <c r="O209" s="173"/>
      <c r="P209" s="174">
        <f>SUM(P210:P226)</f>
        <v>0</v>
      </c>
      <c r="Q209" s="173"/>
      <c r="R209" s="174">
        <f>SUM(R210:R226)</f>
        <v>1.1770922399999999</v>
      </c>
      <c r="S209" s="173"/>
      <c r="T209" s="175">
        <f>SUM(T210:T226)</f>
        <v>0</v>
      </c>
      <c r="AR209" s="176" t="s">
        <v>81</v>
      </c>
      <c r="AT209" s="177" t="s">
        <v>71</v>
      </c>
      <c r="AU209" s="177" t="s">
        <v>79</v>
      </c>
      <c r="AY209" s="176" t="s">
        <v>218</v>
      </c>
      <c r="BK209" s="178">
        <f>SUM(BK210:BK226)</f>
        <v>0</v>
      </c>
    </row>
    <row r="210" spans="1:65" s="2" customFormat="1" ht="24.2" customHeight="1">
      <c r="A210" s="37"/>
      <c r="B210" s="38"/>
      <c r="C210" s="181" t="s">
        <v>670</v>
      </c>
      <c r="D210" s="181" t="s">
        <v>221</v>
      </c>
      <c r="E210" s="182" t="s">
        <v>370</v>
      </c>
      <c r="F210" s="183" t="s">
        <v>371</v>
      </c>
      <c r="G210" s="184" t="s">
        <v>224</v>
      </c>
      <c r="H210" s="185">
        <v>50.518000000000001</v>
      </c>
      <c r="I210" s="186"/>
      <c r="J210" s="187">
        <f>ROUND(I210*H210,2)</f>
        <v>0</v>
      </c>
      <c r="K210" s="183" t="s">
        <v>225</v>
      </c>
      <c r="L210" s="42"/>
      <c r="M210" s="188" t="s">
        <v>19</v>
      </c>
      <c r="N210" s="189" t="s">
        <v>43</v>
      </c>
      <c r="O210" s="67"/>
      <c r="P210" s="190">
        <f>O210*H210</f>
        <v>0</v>
      </c>
      <c r="Q210" s="190">
        <v>2.9999999999999997E-4</v>
      </c>
      <c r="R210" s="190">
        <f>Q210*H210</f>
        <v>1.5155399999999999E-2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137</v>
      </c>
      <c r="AT210" s="192" t="s">
        <v>221</v>
      </c>
      <c r="AU210" s="192" t="s">
        <v>81</v>
      </c>
      <c r="AY210" s="20" t="s">
        <v>218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20" t="s">
        <v>79</v>
      </c>
      <c r="BK210" s="193">
        <f>ROUND(I210*H210,2)</f>
        <v>0</v>
      </c>
      <c r="BL210" s="20" t="s">
        <v>137</v>
      </c>
      <c r="BM210" s="192" t="s">
        <v>2135</v>
      </c>
    </row>
    <row r="211" spans="1:65" s="2" customFormat="1" ht="11.25">
      <c r="A211" s="37"/>
      <c r="B211" s="38"/>
      <c r="C211" s="39"/>
      <c r="D211" s="194" t="s">
        <v>228</v>
      </c>
      <c r="E211" s="39"/>
      <c r="F211" s="195" t="s">
        <v>373</v>
      </c>
      <c r="G211" s="39"/>
      <c r="H211" s="39"/>
      <c r="I211" s="196"/>
      <c r="J211" s="39"/>
      <c r="K211" s="39"/>
      <c r="L211" s="42"/>
      <c r="M211" s="197"/>
      <c r="N211" s="198"/>
      <c r="O211" s="67"/>
      <c r="P211" s="67"/>
      <c r="Q211" s="67"/>
      <c r="R211" s="67"/>
      <c r="S211" s="67"/>
      <c r="T211" s="68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20" t="s">
        <v>228</v>
      </c>
      <c r="AU211" s="20" t="s">
        <v>81</v>
      </c>
    </row>
    <row r="212" spans="1:65" s="2" customFormat="1" ht="37.9" customHeight="1">
      <c r="A212" s="37"/>
      <c r="B212" s="38"/>
      <c r="C212" s="181" t="s">
        <v>674</v>
      </c>
      <c r="D212" s="181" t="s">
        <v>221</v>
      </c>
      <c r="E212" s="182" t="s">
        <v>375</v>
      </c>
      <c r="F212" s="183" t="s">
        <v>376</v>
      </c>
      <c r="G212" s="184" t="s">
        <v>224</v>
      </c>
      <c r="H212" s="185">
        <v>50.518000000000001</v>
      </c>
      <c r="I212" s="186"/>
      <c r="J212" s="187">
        <f>ROUND(I212*H212,2)</f>
        <v>0</v>
      </c>
      <c r="K212" s="183" t="s">
        <v>225</v>
      </c>
      <c r="L212" s="42"/>
      <c r="M212" s="188" t="s">
        <v>19</v>
      </c>
      <c r="N212" s="189" t="s">
        <v>43</v>
      </c>
      <c r="O212" s="67"/>
      <c r="P212" s="190">
        <f>O212*H212</f>
        <v>0</v>
      </c>
      <c r="Q212" s="190">
        <v>5.3800000000000002E-3</v>
      </c>
      <c r="R212" s="190">
        <f>Q212*H212</f>
        <v>0.27178684000000003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137</v>
      </c>
      <c r="AT212" s="192" t="s">
        <v>221</v>
      </c>
      <c r="AU212" s="192" t="s">
        <v>81</v>
      </c>
      <c r="AY212" s="20" t="s">
        <v>218</v>
      </c>
      <c r="BE212" s="193">
        <f>IF(N212="základní",J212,0)</f>
        <v>0</v>
      </c>
      <c r="BF212" s="193">
        <f>IF(N212="snížená",J212,0)</f>
        <v>0</v>
      </c>
      <c r="BG212" s="193">
        <f>IF(N212="zákl. přenesená",J212,0)</f>
        <v>0</v>
      </c>
      <c r="BH212" s="193">
        <f>IF(N212="sníž. přenesená",J212,0)</f>
        <v>0</v>
      </c>
      <c r="BI212" s="193">
        <f>IF(N212="nulová",J212,0)</f>
        <v>0</v>
      </c>
      <c r="BJ212" s="20" t="s">
        <v>79</v>
      </c>
      <c r="BK212" s="193">
        <f>ROUND(I212*H212,2)</f>
        <v>0</v>
      </c>
      <c r="BL212" s="20" t="s">
        <v>137</v>
      </c>
      <c r="BM212" s="192" t="s">
        <v>2136</v>
      </c>
    </row>
    <row r="213" spans="1:65" s="2" customFormat="1" ht="11.25">
      <c r="A213" s="37"/>
      <c r="B213" s="38"/>
      <c r="C213" s="39"/>
      <c r="D213" s="194" t="s">
        <v>228</v>
      </c>
      <c r="E213" s="39"/>
      <c r="F213" s="195" t="s">
        <v>378</v>
      </c>
      <c r="G213" s="39"/>
      <c r="H213" s="39"/>
      <c r="I213" s="196"/>
      <c r="J213" s="39"/>
      <c r="K213" s="39"/>
      <c r="L213" s="42"/>
      <c r="M213" s="197"/>
      <c r="N213" s="198"/>
      <c r="O213" s="67"/>
      <c r="P213" s="67"/>
      <c r="Q213" s="67"/>
      <c r="R213" s="67"/>
      <c r="S213" s="67"/>
      <c r="T213" s="68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20" t="s">
        <v>228</v>
      </c>
      <c r="AU213" s="20" t="s">
        <v>81</v>
      </c>
    </row>
    <row r="214" spans="1:65" s="13" customFormat="1" ht="11.25">
      <c r="B214" s="199"/>
      <c r="C214" s="200"/>
      <c r="D214" s="201" t="s">
        <v>230</v>
      </c>
      <c r="E214" s="202" t="s">
        <v>19</v>
      </c>
      <c r="F214" s="203" t="s">
        <v>2137</v>
      </c>
      <c r="G214" s="200"/>
      <c r="H214" s="204">
        <v>29.12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33</v>
      </c>
      <c r="AX214" s="13" t="s">
        <v>72</v>
      </c>
      <c r="AY214" s="210" t="s">
        <v>218</v>
      </c>
    </row>
    <row r="215" spans="1:65" s="13" customFormat="1" ht="11.25">
      <c r="B215" s="199"/>
      <c r="C215" s="200"/>
      <c r="D215" s="201" t="s">
        <v>230</v>
      </c>
      <c r="E215" s="202" t="s">
        <v>19</v>
      </c>
      <c r="F215" s="203" t="s">
        <v>2138</v>
      </c>
      <c r="G215" s="200"/>
      <c r="H215" s="204">
        <v>12.22</v>
      </c>
      <c r="I215" s="205"/>
      <c r="J215" s="200"/>
      <c r="K215" s="200"/>
      <c r="L215" s="206"/>
      <c r="M215" s="207"/>
      <c r="N215" s="208"/>
      <c r="O215" s="208"/>
      <c r="P215" s="208"/>
      <c r="Q215" s="208"/>
      <c r="R215" s="208"/>
      <c r="S215" s="208"/>
      <c r="T215" s="209"/>
      <c r="AT215" s="210" t="s">
        <v>230</v>
      </c>
      <c r="AU215" s="210" t="s">
        <v>81</v>
      </c>
      <c r="AV215" s="13" t="s">
        <v>81</v>
      </c>
      <c r="AW215" s="13" t="s">
        <v>33</v>
      </c>
      <c r="AX215" s="13" t="s">
        <v>72</v>
      </c>
      <c r="AY215" s="210" t="s">
        <v>218</v>
      </c>
    </row>
    <row r="216" spans="1:65" s="13" customFormat="1" ht="11.25">
      <c r="B216" s="199"/>
      <c r="C216" s="200"/>
      <c r="D216" s="201" t="s">
        <v>230</v>
      </c>
      <c r="E216" s="202" t="s">
        <v>19</v>
      </c>
      <c r="F216" s="203" t="s">
        <v>2139</v>
      </c>
      <c r="G216" s="200"/>
      <c r="H216" s="204">
        <v>14.3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33</v>
      </c>
      <c r="AX216" s="13" t="s">
        <v>72</v>
      </c>
      <c r="AY216" s="210" t="s">
        <v>218</v>
      </c>
    </row>
    <row r="217" spans="1:65" s="13" customFormat="1" ht="11.25">
      <c r="B217" s="199"/>
      <c r="C217" s="200"/>
      <c r="D217" s="201" t="s">
        <v>230</v>
      </c>
      <c r="E217" s="202" t="s">
        <v>19</v>
      </c>
      <c r="F217" s="203" t="s">
        <v>2093</v>
      </c>
      <c r="G217" s="200"/>
      <c r="H217" s="204">
        <v>-5.1219999999999999</v>
      </c>
      <c r="I217" s="205"/>
      <c r="J217" s="200"/>
      <c r="K217" s="200"/>
      <c r="L217" s="206"/>
      <c r="M217" s="207"/>
      <c r="N217" s="208"/>
      <c r="O217" s="208"/>
      <c r="P217" s="208"/>
      <c r="Q217" s="208"/>
      <c r="R217" s="208"/>
      <c r="S217" s="208"/>
      <c r="T217" s="209"/>
      <c r="AT217" s="210" t="s">
        <v>230</v>
      </c>
      <c r="AU217" s="210" t="s">
        <v>81</v>
      </c>
      <c r="AV217" s="13" t="s">
        <v>81</v>
      </c>
      <c r="AW217" s="13" t="s">
        <v>33</v>
      </c>
      <c r="AX217" s="13" t="s">
        <v>72</v>
      </c>
      <c r="AY217" s="210" t="s">
        <v>218</v>
      </c>
    </row>
    <row r="218" spans="1:65" s="14" customFormat="1" ht="11.25">
      <c r="B218" s="211"/>
      <c r="C218" s="212"/>
      <c r="D218" s="201" t="s">
        <v>230</v>
      </c>
      <c r="E218" s="213" t="s">
        <v>19</v>
      </c>
      <c r="F218" s="214" t="s">
        <v>246</v>
      </c>
      <c r="G218" s="212"/>
      <c r="H218" s="215">
        <v>50.518000000000001</v>
      </c>
      <c r="I218" s="216"/>
      <c r="J218" s="212"/>
      <c r="K218" s="212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230</v>
      </c>
      <c r="AU218" s="221" t="s">
        <v>81</v>
      </c>
      <c r="AV218" s="14" t="s">
        <v>226</v>
      </c>
      <c r="AW218" s="14" t="s">
        <v>33</v>
      </c>
      <c r="AX218" s="14" t="s">
        <v>79</v>
      </c>
      <c r="AY218" s="221" t="s">
        <v>218</v>
      </c>
    </row>
    <row r="219" spans="1:65" s="2" customFormat="1" ht="24.2" customHeight="1">
      <c r="A219" s="37"/>
      <c r="B219" s="38"/>
      <c r="C219" s="222" t="s">
        <v>677</v>
      </c>
      <c r="D219" s="222" t="s">
        <v>380</v>
      </c>
      <c r="E219" s="223" t="s">
        <v>381</v>
      </c>
      <c r="F219" s="224" t="s">
        <v>382</v>
      </c>
      <c r="G219" s="225" t="s">
        <v>224</v>
      </c>
      <c r="H219" s="226">
        <v>55.57</v>
      </c>
      <c r="I219" s="227"/>
      <c r="J219" s="228">
        <f>ROUND(I219*H219,2)</f>
        <v>0</v>
      </c>
      <c r="K219" s="224" t="s">
        <v>225</v>
      </c>
      <c r="L219" s="229"/>
      <c r="M219" s="230" t="s">
        <v>19</v>
      </c>
      <c r="N219" s="231" t="s">
        <v>43</v>
      </c>
      <c r="O219" s="67"/>
      <c r="P219" s="190">
        <f>O219*H219</f>
        <v>0</v>
      </c>
      <c r="Q219" s="190">
        <v>1.6E-2</v>
      </c>
      <c r="R219" s="190">
        <f>Q219*H219</f>
        <v>0.88912000000000002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383</v>
      </c>
      <c r="AT219" s="192" t="s">
        <v>380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2140</v>
      </c>
    </row>
    <row r="220" spans="1:65" s="13" customFormat="1" ht="11.25">
      <c r="B220" s="199"/>
      <c r="C220" s="200"/>
      <c r="D220" s="201" t="s">
        <v>230</v>
      </c>
      <c r="E220" s="200"/>
      <c r="F220" s="203" t="s">
        <v>2141</v>
      </c>
      <c r="G220" s="200"/>
      <c r="H220" s="204">
        <v>55.57</v>
      </c>
      <c r="I220" s="205"/>
      <c r="J220" s="200"/>
      <c r="K220" s="200"/>
      <c r="L220" s="206"/>
      <c r="M220" s="207"/>
      <c r="N220" s="208"/>
      <c r="O220" s="208"/>
      <c r="P220" s="208"/>
      <c r="Q220" s="208"/>
      <c r="R220" s="208"/>
      <c r="S220" s="208"/>
      <c r="T220" s="209"/>
      <c r="AT220" s="210" t="s">
        <v>230</v>
      </c>
      <c r="AU220" s="210" t="s">
        <v>81</v>
      </c>
      <c r="AV220" s="13" t="s">
        <v>81</v>
      </c>
      <c r="AW220" s="13" t="s">
        <v>4</v>
      </c>
      <c r="AX220" s="13" t="s">
        <v>79</v>
      </c>
      <c r="AY220" s="210" t="s">
        <v>218</v>
      </c>
    </row>
    <row r="221" spans="1:65" s="2" customFormat="1" ht="33" customHeight="1">
      <c r="A221" s="37"/>
      <c r="B221" s="38"/>
      <c r="C221" s="181" t="s">
        <v>679</v>
      </c>
      <c r="D221" s="181" t="s">
        <v>221</v>
      </c>
      <c r="E221" s="182" t="s">
        <v>387</v>
      </c>
      <c r="F221" s="183" t="s">
        <v>388</v>
      </c>
      <c r="G221" s="184" t="s">
        <v>234</v>
      </c>
      <c r="H221" s="185">
        <v>2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2.0000000000000001E-4</v>
      </c>
      <c r="R221" s="190">
        <f>Q221*H221</f>
        <v>4.0000000000000002E-4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2142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390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2" customFormat="1" ht="16.5" customHeight="1">
      <c r="A223" s="37"/>
      <c r="B223" s="38"/>
      <c r="C223" s="222" t="s">
        <v>681</v>
      </c>
      <c r="D223" s="222" t="s">
        <v>380</v>
      </c>
      <c r="E223" s="223" t="s">
        <v>391</v>
      </c>
      <c r="F223" s="224" t="s">
        <v>392</v>
      </c>
      <c r="G223" s="225" t="s">
        <v>234</v>
      </c>
      <c r="H223" s="226">
        <v>2.1</v>
      </c>
      <c r="I223" s="227"/>
      <c r="J223" s="228">
        <f>ROUND(I223*H223,2)</f>
        <v>0</v>
      </c>
      <c r="K223" s="224" t="s">
        <v>225</v>
      </c>
      <c r="L223" s="229"/>
      <c r="M223" s="230" t="s">
        <v>19</v>
      </c>
      <c r="N223" s="231" t="s">
        <v>43</v>
      </c>
      <c r="O223" s="67"/>
      <c r="P223" s="190">
        <f>O223*H223</f>
        <v>0</v>
      </c>
      <c r="Q223" s="190">
        <v>2.9999999999999997E-4</v>
      </c>
      <c r="R223" s="190">
        <f>Q223*H223</f>
        <v>6.2999999999999992E-4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383</v>
      </c>
      <c r="AT223" s="192" t="s">
        <v>380</v>
      </c>
      <c r="AU223" s="192" t="s">
        <v>81</v>
      </c>
      <c r="AY223" s="20" t="s">
        <v>218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79</v>
      </c>
      <c r="BK223" s="193">
        <f>ROUND(I223*H223,2)</f>
        <v>0</v>
      </c>
      <c r="BL223" s="20" t="s">
        <v>137</v>
      </c>
      <c r="BM223" s="192" t="s">
        <v>2143</v>
      </c>
    </row>
    <row r="224" spans="1:65" s="13" customFormat="1" ht="11.25">
      <c r="B224" s="199"/>
      <c r="C224" s="200"/>
      <c r="D224" s="201" t="s">
        <v>230</v>
      </c>
      <c r="E224" s="200"/>
      <c r="F224" s="203" t="s">
        <v>1292</v>
      </c>
      <c r="G224" s="200"/>
      <c r="H224" s="204">
        <v>2.1</v>
      </c>
      <c r="I224" s="205"/>
      <c r="J224" s="200"/>
      <c r="K224" s="200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230</v>
      </c>
      <c r="AU224" s="210" t="s">
        <v>81</v>
      </c>
      <c r="AV224" s="13" t="s">
        <v>81</v>
      </c>
      <c r="AW224" s="13" t="s">
        <v>4</v>
      </c>
      <c r="AX224" s="13" t="s">
        <v>79</v>
      </c>
      <c r="AY224" s="210" t="s">
        <v>218</v>
      </c>
    </row>
    <row r="225" spans="1:65" s="2" customFormat="1" ht="55.5" customHeight="1">
      <c r="A225" s="37"/>
      <c r="B225" s="38"/>
      <c r="C225" s="181" t="s">
        <v>685</v>
      </c>
      <c r="D225" s="181" t="s">
        <v>221</v>
      </c>
      <c r="E225" s="182" t="s">
        <v>396</v>
      </c>
      <c r="F225" s="183" t="s">
        <v>397</v>
      </c>
      <c r="G225" s="184" t="s">
        <v>282</v>
      </c>
      <c r="H225" s="185">
        <v>1.177</v>
      </c>
      <c r="I225" s="186"/>
      <c r="J225" s="187">
        <f>ROUND(I225*H225,2)</f>
        <v>0</v>
      </c>
      <c r="K225" s="183" t="s">
        <v>225</v>
      </c>
      <c r="L225" s="42"/>
      <c r="M225" s="188" t="s">
        <v>19</v>
      </c>
      <c r="N225" s="189" t="s">
        <v>43</v>
      </c>
      <c r="O225" s="67"/>
      <c r="P225" s="190">
        <f>O225*H225</f>
        <v>0</v>
      </c>
      <c r="Q225" s="190">
        <v>0</v>
      </c>
      <c r="R225" s="190">
        <f>Q225*H225</f>
        <v>0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137</v>
      </c>
      <c r="AT225" s="192" t="s">
        <v>221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2144</v>
      </c>
    </row>
    <row r="226" spans="1:65" s="2" customFormat="1" ht="11.25">
      <c r="A226" s="37"/>
      <c r="B226" s="38"/>
      <c r="C226" s="39"/>
      <c r="D226" s="194" t="s">
        <v>228</v>
      </c>
      <c r="E226" s="39"/>
      <c r="F226" s="195" t="s">
        <v>399</v>
      </c>
      <c r="G226" s="39"/>
      <c r="H226" s="39"/>
      <c r="I226" s="196"/>
      <c r="J226" s="39"/>
      <c r="K226" s="39"/>
      <c r="L226" s="42"/>
      <c r="M226" s="197"/>
      <c r="N226" s="198"/>
      <c r="O226" s="67"/>
      <c r="P226" s="67"/>
      <c r="Q226" s="67"/>
      <c r="R226" s="67"/>
      <c r="S226" s="67"/>
      <c r="T226" s="68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20" t="s">
        <v>228</v>
      </c>
      <c r="AU226" s="20" t="s">
        <v>81</v>
      </c>
    </row>
    <row r="227" spans="1:65" s="12" customFormat="1" ht="22.9" customHeight="1">
      <c r="B227" s="165"/>
      <c r="C227" s="166"/>
      <c r="D227" s="167" t="s">
        <v>71</v>
      </c>
      <c r="E227" s="179" t="s">
        <v>683</v>
      </c>
      <c r="F227" s="179" t="s">
        <v>684</v>
      </c>
      <c r="G227" s="166"/>
      <c r="H227" s="166"/>
      <c r="I227" s="169"/>
      <c r="J227" s="180">
        <f>BK227</f>
        <v>0</v>
      </c>
      <c r="K227" s="166"/>
      <c r="L227" s="171"/>
      <c r="M227" s="172"/>
      <c r="N227" s="173"/>
      <c r="O227" s="173"/>
      <c r="P227" s="174">
        <f>SUM(P228:P236)</f>
        <v>0</v>
      </c>
      <c r="Q227" s="173"/>
      <c r="R227" s="174">
        <f>SUM(R228:R236)</f>
        <v>2.2372E-3</v>
      </c>
      <c r="S227" s="173"/>
      <c r="T227" s="175">
        <f>SUM(T228:T236)</f>
        <v>0</v>
      </c>
      <c r="AR227" s="176" t="s">
        <v>81</v>
      </c>
      <c r="AT227" s="177" t="s">
        <v>71</v>
      </c>
      <c r="AU227" s="177" t="s">
        <v>79</v>
      </c>
      <c r="AY227" s="176" t="s">
        <v>218</v>
      </c>
      <c r="BK227" s="178">
        <f>SUM(BK228:BK236)</f>
        <v>0</v>
      </c>
    </row>
    <row r="228" spans="1:65" s="2" customFormat="1" ht="24.2" customHeight="1">
      <c r="A228" s="37"/>
      <c r="B228" s="38"/>
      <c r="C228" s="181" t="s">
        <v>690</v>
      </c>
      <c r="D228" s="181" t="s">
        <v>221</v>
      </c>
      <c r="E228" s="182" t="s">
        <v>686</v>
      </c>
      <c r="F228" s="183" t="s">
        <v>687</v>
      </c>
      <c r="G228" s="184" t="s">
        <v>224</v>
      </c>
      <c r="H228" s="185">
        <v>4.76</v>
      </c>
      <c r="I228" s="186"/>
      <c r="J228" s="187">
        <f>ROUND(I228*H228,2)</f>
        <v>0</v>
      </c>
      <c r="K228" s="183" t="s">
        <v>225</v>
      </c>
      <c r="L228" s="42"/>
      <c r="M228" s="188" t="s">
        <v>19</v>
      </c>
      <c r="N228" s="189" t="s">
        <v>43</v>
      </c>
      <c r="O228" s="67"/>
      <c r="P228" s="190">
        <f>O228*H228</f>
        <v>0</v>
      </c>
      <c r="Q228" s="190">
        <v>6.0000000000000002E-5</v>
      </c>
      <c r="R228" s="190">
        <f>Q228*H228</f>
        <v>2.856E-4</v>
      </c>
      <c r="S228" s="190">
        <v>0</v>
      </c>
      <c r="T228" s="19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2" t="s">
        <v>137</v>
      </c>
      <c r="AT228" s="192" t="s">
        <v>221</v>
      </c>
      <c r="AU228" s="192" t="s">
        <v>81</v>
      </c>
      <c r="AY228" s="20" t="s">
        <v>218</v>
      </c>
      <c r="BE228" s="193">
        <f>IF(N228="základní",J228,0)</f>
        <v>0</v>
      </c>
      <c r="BF228" s="193">
        <f>IF(N228="snížená",J228,0)</f>
        <v>0</v>
      </c>
      <c r="BG228" s="193">
        <f>IF(N228="zákl. přenesená",J228,0)</f>
        <v>0</v>
      </c>
      <c r="BH228" s="193">
        <f>IF(N228="sníž. přenesená",J228,0)</f>
        <v>0</v>
      </c>
      <c r="BI228" s="193">
        <f>IF(N228="nulová",J228,0)</f>
        <v>0</v>
      </c>
      <c r="BJ228" s="20" t="s">
        <v>79</v>
      </c>
      <c r="BK228" s="193">
        <f>ROUND(I228*H228,2)</f>
        <v>0</v>
      </c>
      <c r="BL228" s="20" t="s">
        <v>137</v>
      </c>
      <c r="BM228" s="192" t="s">
        <v>2145</v>
      </c>
    </row>
    <row r="229" spans="1:65" s="2" customFormat="1" ht="11.25">
      <c r="A229" s="37"/>
      <c r="B229" s="38"/>
      <c r="C229" s="39"/>
      <c r="D229" s="194" t="s">
        <v>228</v>
      </c>
      <c r="E229" s="39"/>
      <c r="F229" s="195" t="s">
        <v>689</v>
      </c>
      <c r="G229" s="39"/>
      <c r="H229" s="39"/>
      <c r="I229" s="196"/>
      <c r="J229" s="39"/>
      <c r="K229" s="39"/>
      <c r="L229" s="42"/>
      <c r="M229" s="197"/>
      <c r="N229" s="198"/>
      <c r="O229" s="67"/>
      <c r="P229" s="67"/>
      <c r="Q229" s="67"/>
      <c r="R229" s="67"/>
      <c r="S229" s="67"/>
      <c r="T229" s="68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20" t="s">
        <v>228</v>
      </c>
      <c r="AU229" s="20" t="s">
        <v>81</v>
      </c>
    </row>
    <row r="230" spans="1:65" s="2" customFormat="1" ht="24.2" customHeight="1">
      <c r="A230" s="37"/>
      <c r="B230" s="38"/>
      <c r="C230" s="181" t="s">
        <v>696</v>
      </c>
      <c r="D230" s="181" t="s">
        <v>221</v>
      </c>
      <c r="E230" s="182" t="s">
        <v>691</v>
      </c>
      <c r="F230" s="183" t="s">
        <v>692</v>
      </c>
      <c r="G230" s="184" t="s">
        <v>224</v>
      </c>
      <c r="H230" s="185">
        <v>4.76</v>
      </c>
      <c r="I230" s="186"/>
      <c r="J230" s="187">
        <f>ROUND(I230*H230,2)</f>
        <v>0</v>
      </c>
      <c r="K230" s="183" t="s">
        <v>225</v>
      </c>
      <c r="L230" s="42"/>
      <c r="M230" s="188" t="s">
        <v>19</v>
      </c>
      <c r="N230" s="189" t="s">
        <v>43</v>
      </c>
      <c r="O230" s="67"/>
      <c r="P230" s="190">
        <f>O230*H230</f>
        <v>0</v>
      </c>
      <c r="Q230" s="190">
        <v>1.7000000000000001E-4</v>
      </c>
      <c r="R230" s="190">
        <f>Q230*H230</f>
        <v>8.0920000000000005E-4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137</v>
      </c>
      <c r="AT230" s="192" t="s">
        <v>221</v>
      </c>
      <c r="AU230" s="192" t="s">
        <v>81</v>
      </c>
      <c r="AY230" s="20" t="s">
        <v>218</v>
      </c>
      <c r="BE230" s="193">
        <f>IF(N230="základní",J230,0)</f>
        <v>0</v>
      </c>
      <c r="BF230" s="193">
        <f>IF(N230="snížená",J230,0)</f>
        <v>0</v>
      </c>
      <c r="BG230" s="193">
        <f>IF(N230="zákl. přenesená",J230,0)</f>
        <v>0</v>
      </c>
      <c r="BH230" s="193">
        <f>IF(N230="sníž. přenesená",J230,0)</f>
        <v>0</v>
      </c>
      <c r="BI230" s="193">
        <f>IF(N230="nulová",J230,0)</f>
        <v>0</v>
      </c>
      <c r="BJ230" s="20" t="s">
        <v>79</v>
      </c>
      <c r="BK230" s="193">
        <f>ROUND(I230*H230,2)</f>
        <v>0</v>
      </c>
      <c r="BL230" s="20" t="s">
        <v>137</v>
      </c>
      <c r="BM230" s="192" t="s">
        <v>2146</v>
      </c>
    </row>
    <row r="231" spans="1:65" s="2" customFormat="1" ht="11.25">
      <c r="A231" s="37"/>
      <c r="B231" s="38"/>
      <c r="C231" s="39"/>
      <c r="D231" s="194" t="s">
        <v>228</v>
      </c>
      <c r="E231" s="39"/>
      <c r="F231" s="195" t="s">
        <v>694</v>
      </c>
      <c r="G231" s="39"/>
      <c r="H231" s="39"/>
      <c r="I231" s="196"/>
      <c r="J231" s="39"/>
      <c r="K231" s="39"/>
      <c r="L231" s="42"/>
      <c r="M231" s="197"/>
      <c r="N231" s="198"/>
      <c r="O231" s="67"/>
      <c r="P231" s="67"/>
      <c r="Q231" s="67"/>
      <c r="R231" s="67"/>
      <c r="S231" s="67"/>
      <c r="T231" s="68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20" t="s">
        <v>228</v>
      </c>
      <c r="AU231" s="20" t="s">
        <v>81</v>
      </c>
    </row>
    <row r="232" spans="1:65" s="13" customFormat="1" ht="11.25">
      <c r="B232" s="199"/>
      <c r="C232" s="200"/>
      <c r="D232" s="201" t="s">
        <v>230</v>
      </c>
      <c r="E232" s="202" t="s">
        <v>19</v>
      </c>
      <c r="F232" s="203" t="s">
        <v>2147</v>
      </c>
      <c r="G232" s="200"/>
      <c r="H232" s="204">
        <v>4.76</v>
      </c>
      <c r="I232" s="205"/>
      <c r="J232" s="200"/>
      <c r="K232" s="200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230</v>
      </c>
      <c r="AU232" s="210" t="s">
        <v>81</v>
      </c>
      <c r="AV232" s="13" t="s">
        <v>81</v>
      </c>
      <c r="AW232" s="13" t="s">
        <v>33</v>
      </c>
      <c r="AX232" s="13" t="s">
        <v>79</v>
      </c>
      <c r="AY232" s="210" t="s">
        <v>218</v>
      </c>
    </row>
    <row r="233" spans="1:65" s="2" customFormat="1" ht="24.2" customHeight="1">
      <c r="A233" s="37"/>
      <c r="B233" s="38"/>
      <c r="C233" s="181" t="s">
        <v>701</v>
      </c>
      <c r="D233" s="181" t="s">
        <v>221</v>
      </c>
      <c r="E233" s="182" t="s">
        <v>697</v>
      </c>
      <c r="F233" s="183" t="s">
        <v>698</v>
      </c>
      <c r="G233" s="184" t="s">
        <v>224</v>
      </c>
      <c r="H233" s="185">
        <v>4.76</v>
      </c>
      <c r="I233" s="186"/>
      <c r="J233" s="187">
        <f>ROUND(I233*H233,2)</f>
        <v>0</v>
      </c>
      <c r="K233" s="183" t="s">
        <v>225</v>
      </c>
      <c r="L233" s="42"/>
      <c r="M233" s="188" t="s">
        <v>19</v>
      </c>
      <c r="N233" s="189" t="s">
        <v>43</v>
      </c>
      <c r="O233" s="67"/>
      <c r="P233" s="190">
        <f>O233*H233</f>
        <v>0</v>
      </c>
      <c r="Q233" s="190">
        <v>1.2E-4</v>
      </c>
      <c r="R233" s="190">
        <f>Q233*H233</f>
        <v>5.7120000000000001E-4</v>
      </c>
      <c r="S233" s="190">
        <v>0</v>
      </c>
      <c r="T233" s="19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2" t="s">
        <v>137</v>
      </c>
      <c r="AT233" s="192" t="s">
        <v>221</v>
      </c>
      <c r="AU233" s="192" t="s">
        <v>81</v>
      </c>
      <c r="AY233" s="20" t="s">
        <v>218</v>
      </c>
      <c r="BE233" s="193">
        <f>IF(N233="základní",J233,0)</f>
        <v>0</v>
      </c>
      <c r="BF233" s="193">
        <f>IF(N233="snížená",J233,0)</f>
        <v>0</v>
      </c>
      <c r="BG233" s="193">
        <f>IF(N233="zákl. přenesená",J233,0)</f>
        <v>0</v>
      </c>
      <c r="BH233" s="193">
        <f>IF(N233="sníž. přenesená",J233,0)</f>
        <v>0</v>
      </c>
      <c r="BI233" s="193">
        <f>IF(N233="nulová",J233,0)</f>
        <v>0</v>
      </c>
      <c r="BJ233" s="20" t="s">
        <v>79</v>
      </c>
      <c r="BK233" s="193">
        <f>ROUND(I233*H233,2)</f>
        <v>0</v>
      </c>
      <c r="BL233" s="20" t="s">
        <v>137</v>
      </c>
      <c r="BM233" s="192" t="s">
        <v>2148</v>
      </c>
    </row>
    <row r="234" spans="1:65" s="2" customFormat="1" ht="11.25">
      <c r="A234" s="37"/>
      <c r="B234" s="38"/>
      <c r="C234" s="39"/>
      <c r="D234" s="194" t="s">
        <v>228</v>
      </c>
      <c r="E234" s="39"/>
      <c r="F234" s="195" t="s">
        <v>700</v>
      </c>
      <c r="G234" s="39"/>
      <c r="H234" s="39"/>
      <c r="I234" s="196"/>
      <c r="J234" s="39"/>
      <c r="K234" s="39"/>
      <c r="L234" s="42"/>
      <c r="M234" s="197"/>
      <c r="N234" s="198"/>
      <c r="O234" s="67"/>
      <c r="P234" s="67"/>
      <c r="Q234" s="67"/>
      <c r="R234" s="67"/>
      <c r="S234" s="67"/>
      <c r="T234" s="68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20" t="s">
        <v>228</v>
      </c>
      <c r="AU234" s="20" t="s">
        <v>81</v>
      </c>
    </row>
    <row r="235" spans="1:65" s="2" customFormat="1" ht="24.2" customHeight="1">
      <c r="A235" s="37"/>
      <c r="B235" s="38"/>
      <c r="C235" s="181" t="s">
        <v>804</v>
      </c>
      <c r="D235" s="181" t="s">
        <v>221</v>
      </c>
      <c r="E235" s="182" t="s">
        <v>702</v>
      </c>
      <c r="F235" s="183" t="s">
        <v>703</v>
      </c>
      <c r="G235" s="184" t="s">
        <v>224</v>
      </c>
      <c r="H235" s="185">
        <v>4.76</v>
      </c>
      <c r="I235" s="186"/>
      <c r="J235" s="187">
        <f>ROUND(I235*H235,2)</f>
        <v>0</v>
      </c>
      <c r="K235" s="183" t="s">
        <v>225</v>
      </c>
      <c r="L235" s="42"/>
      <c r="M235" s="188" t="s">
        <v>19</v>
      </c>
      <c r="N235" s="189" t="s">
        <v>43</v>
      </c>
      <c r="O235" s="67"/>
      <c r="P235" s="190">
        <f>O235*H235</f>
        <v>0</v>
      </c>
      <c r="Q235" s="190">
        <v>1.2E-4</v>
      </c>
      <c r="R235" s="190">
        <f>Q235*H235</f>
        <v>5.7120000000000001E-4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137</v>
      </c>
      <c r="AT235" s="192" t="s">
        <v>221</v>
      </c>
      <c r="AU235" s="192" t="s">
        <v>81</v>
      </c>
      <c r="AY235" s="20" t="s">
        <v>218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20" t="s">
        <v>79</v>
      </c>
      <c r="BK235" s="193">
        <f>ROUND(I235*H235,2)</f>
        <v>0</v>
      </c>
      <c r="BL235" s="20" t="s">
        <v>137</v>
      </c>
      <c r="BM235" s="192" t="s">
        <v>2149</v>
      </c>
    </row>
    <row r="236" spans="1:65" s="2" customFormat="1" ht="11.25">
      <c r="A236" s="37"/>
      <c r="B236" s="38"/>
      <c r="C236" s="39"/>
      <c r="D236" s="194" t="s">
        <v>228</v>
      </c>
      <c r="E236" s="39"/>
      <c r="F236" s="195" t="s">
        <v>705</v>
      </c>
      <c r="G236" s="39"/>
      <c r="H236" s="39"/>
      <c r="I236" s="196"/>
      <c r="J236" s="39"/>
      <c r="K236" s="39"/>
      <c r="L236" s="42"/>
      <c r="M236" s="197"/>
      <c r="N236" s="198"/>
      <c r="O236" s="67"/>
      <c r="P236" s="67"/>
      <c r="Q236" s="67"/>
      <c r="R236" s="67"/>
      <c r="S236" s="67"/>
      <c r="T236" s="68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20" t="s">
        <v>228</v>
      </c>
      <c r="AU236" s="20" t="s">
        <v>81</v>
      </c>
    </row>
    <row r="237" spans="1:65" s="12" customFormat="1" ht="22.9" customHeight="1">
      <c r="B237" s="165"/>
      <c r="C237" s="166"/>
      <c r="D237" s="167" t="s">
        <v>71</v>
      </c>
      <c r="E237" s="179" t="s">
        <v>400</v>
      </c>
      <c r="F237" s="179" t="s">
        <v>401</v>
      </c>
      <c r="G237" s="166"/>
      <c r="H237" s="166"/>
      <c r="I237" s="169"/>
      <c r="J237" s="180">
        <f>BK237</f>
        <v>0</v>
      </c>
      <c r="K237" s="166"/>
      <c r="L237" s="171"/>
      <c r="M237" s="172"/>
      <c r="N237" s="173"/>
      <c r="O237" s="173"/>
      <c r="P237" s="174">
        <f>SUM(P238:P240)</f>
        <v>0</v>
      </c>
      <c r="Q237" s="173"/>
      <c r="R237" s="174">
        <f>SUM(R238:R240)</f>
        <v>4.1168400000000001E-3</v>
      </c>
      <c r="S237" s="173"/>
      <c r="T237" s="175">
        <f>SUM(T238:T240)</f>
        <v>0</v>
      </c>
      <c r="AR237" s="176" t="s">
        <v>81</v>
      </c>
      <c r="AT237" s="177" t="s">
        <v>71</v>
      </c>
      <c r="AU237" s="177" t="s">
        <v>79</v>
      </c>
      <c r="AY237" s="176" t="s">
        <v>218</v>
      </c>
      <c r="BK237" s="178">
        <f>SUM(BK238:BK240)</f>
        <v>0</v>
      </c>
    </row>
    <row r="238" spans="1:65" s="2" customFormat="1" ht="37.9" customHeight="1">
      <c r="A238" s="37"/>
      <c r="B238" s="38"/>
      <c r="C238" s="181" t="s">
        <v>810</v>
      </c>
      <c r="D238" s="181" t="s">
        <v>221</v>
      </c>
      <c r="E238" s="182" t="s">
        <v>408</v>
      </c>
      <c r="F238" s="183" t="s">
        <v>409</v>
      </c>
      <c r="G238" s="184" t="s">
        <v>224</v>
      </c>
      <c r="H238" s="185">
        <v>14.196</v>
      </c>
      <c r="I238" s="186"/>
      <c r="J238" s="187">
        <f>ROUND(I238*H238,2)</f>
        <v>0</v>
      </c>
      <c r="K238" s="183" t="s">
        <v>225</v>
      </c>
      <c r="L238" s="42"/>
      <c r="M238" s="188" t="s">
        <v>19</v>
      </c>
      <c r="N238" s="189" t="s">
        <v>43</v>
      </c>
      <c r="O238" s="67"/>
      <c r="P238" s="190">
        <f>O238*H238</f>
        <v>0</v>
      </c>
      <c r="Q238" s="190">
        <v>2.9E-4</v>
      </c>
      <c r="R238" s="190">
        <f>Q238*H238</f>
        <v>4.1168400000000001E-3</v>
      </c>
      <c r="S238" s="190">
        <v>0</v>
      </c>
      <c r="T238" s="19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2" t="s">
        <v>137</v>
      </c>
      <c r="AT238" s="192" t="s">
        <v>221</v>
      </c>
      <c r="AU238" s="192" t="s">
        <v>81</v>
      </c>
      <c r="AY238" s="20" t="s">
        <v>218</v>
      </c>
      <c r="BE238" s="193">
        <f>IF(N238="základní",J238,0)</f>
        <v>0</v>
      </c>
      <c r="BF238" s="193">
        <f>IF(N238="snížená",J238,0)</f>
        <v>0</v>
      </c>
      <c r="BG238" s="193">
        <f>IF(N238="zákl. přenesená",J238,0)</f>
        <v>0</v>
      </c>
      <c r="BH238" s="193">
        <f>IF(N238="sníž. přenesená",J238,0)</f>
        <v>0</v>
      </c>
      <c r="BI238" s="193">
        <f>IF(N238="nulová",J238,0)</f>
        <v>0</v>
      </c>
      <c r="BJ238" s="20" t="s">
        <v>79</v>
      </c>
      <c r="BK238" s="193">
        <f>ROUND(I238*H238,2)</f>
        <v>0</v>
      </c>
      <c r="BL238" s="20" t="s">
        <v>137</v>
      </c>
      <c r="BM238" s="192" t="s">
        <v>2150</v>
      </c>
    </row>
    <row r="239" spans="1:65" s="2" customFormat="1" ht="11.25">
      <c r="A239" s="37"/>
      <c r="B239" s="38"/>
      <c r="C239" s="39"/>
      <c r="D239" s="194" t="s">
        <v>228</v>
      </c>
      <c r="E239" s="39"/>
      <c r="F239" s="195" t="s">
        <v>411</v>
      </c>
      <c r="G239" s="39"/>
      <c r="H239" s="39"/>
      <c r="I239" s="196"/>
      <c r="J239" s="39"/>
      <c r="K239" s="39"/>
      <c r="L239" s="42"/>
      <c r="M239" s="197"/>
      <c r="N239" s="198"/>
      <c r="O239" s="67"/>
      <c r="P239" s="67"/>
      <c r="Q239" s="67"/>
      <c r="R239" s="67"/>
      <c r="S239" s="67"/>
      <c r="T239" s="68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20" t="s">
        <v>228</v>
      </c>
      <c r="AU239" s="20" t="s">
        <v>81</v>
      </c>
    </row>
    <row r="240" spans="1:65" s="13" customFormat="1" ht="11.25">
      <c r="B240" s="199"/>
      <c r="C240" s="200"/>
      <c r="D240" s="201" t="s">
        <v>230</v>
      </c>
      <c r="E240" s="202" t="s">
        <v>19</v>
      </c>
      <c r="F240" s="203" t="s">
        <v>2151</v>
      </c>
      <c r="G240" s="200"/>
      <c r="H240" s="204">
        <v>14.196</v>
      </c>
      <c r="I240" s="205"/>
      <c r="J240" s="200"/>
      <c r="K240" s="200"/>
      <c r="L240" s="206"/>
      <c r="M240" s="250"/>
      <c r="N240" s="251"/>
      <c r="O240" s="251"/>
      <c r="P240" s="251"/>
      <c r="Q240" s="251"/>
      <c r="R240" s="251"/>
      <c r="S240" s="251"/>
      <c r="T240" s="252"/>
      <c r="AT240" s="210" t="s">
        <v>230</v>
      </c>
      <c r="AU240" s="210" t="s">
        <v>81</v>
      </c>
      <c r="AV240" s="13" t="s">
        <v>81</v>
      </c>
      <c r="AW240" s="13" t="s">
        <v>33</v>
      </c>
      <c r="AX240" s="13" t="s">
        <v>79</v>
      </c>
      <c r="AY240" s="210" t="s">
        <v>218</v>
      </c>
    </row>
    <row r="241" spans="1:31" s="2" customFormat="1" ht="6.95" customHeight="1">
      <c r="A241" s="37"/>
      <c r="B241" s="50"/>
      <c r="C241" s="51"/>
      <c r="D241" s="51"/>
      <c r="E241" s="51"/>
      <c r="F241" s="51"/>
      <c r="G241" s="51"/>
      <c r="H241" s="51"/>
      <c r="I241" s="51"/>
      <c r="J241" s="51"/>
      <c r="K241" s="51"/>
      <c r="L241" s="42"/>
      <c r="M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</row>
  </sheetData>
  <sheetProtection algorithmName="SHA-512" hashValue="yqM8daaZoWp2mgmBp9YblRpVSYF8Mky6reoSAVP4Vm3sWu0jGyLB32/y4zyvfrawGIunoQFqT31PX9z+wiwZLg==" saltValue="8+anP67IvzwBvnQmkVLU8m9ESooTMjNTY9qd5TA+Jeh5n5q96MY5g9vWSkAPmzQ7hpn9EuTj3n4BfyJTej2h6Q==" spinCount="100000" sheet="1" objects="1" scenarios="1" formatColumns="0" formatRows="0" autoFilter="0"/>
  <autoFilter ref="C100:K240"/>
  <mergeCells count="12">
    <mergeCell ref="E93:H93"/>
    <mergeCell ref="L2:V2"/>
    <mergeCell ref="E50:H50"/>
    <mergeCell ref="E52:H52"/>
    <mergeCell ref="E54:H54"/>
    <mergeCell ref="E89:H89"/>
    <mergeCell ref="E91:H91"/>
    <mergeCell ref="E7:H7"/>
    <mergeCell ref="E9:H9"/>
    <mergeCell ref="E11:H11"/>
    <mergeCell ref="E20:H20"/>
    <mergeCell ref="E29:H29"/>
  </mergeCells>
  <hyperlinks>
    <hyperlink ref="F105" r:id="rId1"/>
    <hyperlink ref="F108" r:id="rId2"/>
    <hyperlink ref="F112" r:id="rId3"/>
    <hyperlink ref="F115" r:id="rId4"/>
    <hyperlink ref="F117" r:id="rId5"/>
    <hyperlink ref="F120" r:id="rId6"/>
    <hyperlink ref="F122" r:id="rId7"/>
    <hyperlink ref="F125" r:id="rId8"/>
    <hyperlink ref="F128" r:id="rId9"/>
    <hyperlink ref="F134" r:id="rId10"/>
    <hyperlink ref="F143" r:id="rId11"/>
    <hyperlink ref="F145" r:id="rId12"/>
    <hyperlink ref="F147" r:id="rId13"/>
    <hyperlink ref="F150" r:id="rId14"/>
    <hyperlink ref="F153" r:id="rId15"/>
    <hyperlink ref="F168" r:id="rId16"/>
    <hyperlink ref="F170" r:id="rId17"/>
    <hyperlink ref="F172" r:id="rId18"/>
    <hyperlink ref="F177" r:id="rId19"/>
    <hyperlink ref="F180" r:id="rId20"/>
    <hyperlink ref="F185" r:id="rId21"/>
    <hyperlink ref="F188" r:id="rId22"/>
    <hyperlink ref="F191" r:id="rId23"/>
    <hyperlink ref="F193" r:id="rId24"/>
    <hyperlink ref="F195" r:id="rId25"/>
    <hyperlink ref="F197" r:id="rId26"/>
    <hyperlink ref="F199" r:id="rId27"/>
    <hyperlink ref="F201" r:id="rId28"/>
    <hyperlink ref="F206" r:id="rId29"/>
    <hyperlink ref="F208" r:id="rId30"/>
    <hyperlink ref="F211" r:id="rId31"/>
    <hyperlink ref="F213" r:id="rId32"/>
    <hyperlink ref="F222" r:id="rId33"/>
    <hyperlink ref="F226" r:id="rId34"/>
    <hyperlink ref="F229" r:id="rId35"/>
    <hyperlink ref="F231" r:id="rId36"/>
    <hyperlink ref="F234" r:id="rId37"/>
    <hyperlink ref="F236" r:id="rId38"/>
    <hyperlink ref="F239" r:id="rId39"/>
  </hyperlinks>
  <pageMargins left="0.39374999999999999" right="0.39374999999999999" top="0.39374999999999999" bottom="0.39374999999999999" header="0" footer="0"/>
  <pageSetup paperSize="9" scale="76" fitToHeight="100" orientation="portrait" blackAndWhite="1" r:id="rId40"/>
  <headerFooter>
    <oddFooter>&amp;CStrana &amp;P z &amp;N</oddFooter>
  </headerFooter>
  <drawing r:id="rId4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162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2152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ROUND((SUM(BE100:BE228)),  2)</f>
        <v>0</v>
      </c>
      <c r="G35" s="37"/>
      <c r="H35" s="37"/>
      <c r="I35" s="127">
        <v>0.21</v>
      </c>
      <c r="J35" s="126">
        <f>ROUND(((SUM(BE100:BE228))*I35),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ROUND((SUM(BF100:BF228)),  2)</f>
        <v>0</v>
      </c>
      <c r="G36" s="37"/>
      <c r="H36" s="37"/>
      <c r="I36" s="127">
        <v>0.12</v>
      </c>
      <c r="J36" s="126">
        <f>ROUND(((SUM(BF100:BF228))*I36),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ROUND((SUM(BG100:BG228)),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ROUND((SUM(BH100:BH228)),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ROUND((SUM(BI100:BI228)),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24 - 1.PP 105,107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J136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J146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J149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J150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J158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J162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J173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J179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J182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J202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J219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24 - 1.PP 105,107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P101+P149</f>
        <v>0</v>
      </c>
      <c r="Q100" s="75"/>
      <c r="R100" s="162">
        <f>R101+R149</f>
        <v>5.1224673599999999</v>
      </c>
      <c r="S100" s="75"/>
      <c r="T100" s="163">
        <f>T101+T149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BK101+BK149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P102+P109+P117+P136+P146</f>
        <v>0</v>
      </c>
      <c r="Q101" s="173"/>
      <c r="R101" s="174">
        <f>R102+R109+R117+R136+R146</f>
        <v>2.5593595000000002</v>
      </c>
      <c r="S101" s="173"/>
      <c r="T101" s="175">
        <f>T102+T109+T117+T136+T146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BK102+BK109+BK117+BK136+BK146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2153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2154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2155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2156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2157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SUM(P118:P135)</f>
        <v>0</v>
      </c>
      <c r="Q117" s="173"/>
      <c r="R117" s="174">
        <f>SUM(R118:R135)</f>
        <v>0</v>
      </c>
      <c r="S117" s="173"/>
      <c r="T117" s="175">
        <f>SUM(T118:T135)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SUM(BK118:BK135)</f>
        <v>0</v>
      </c>
    </row>
    <row r="118" spans="1:65" s="2" customFormat="1" ht="24.2" customHeight="1">
      <c r="A118" s="37"/>
      <c r="B118" s="38"/>
      <c r="C118" s="181" t="s">
        <v>238</v>
      </c>
      <c r="D118" s="181" t="s">
        <v>221</v>
      </c>
      <c r="E118" s="182" t="s">
        <v>259</v>
      </c>
      <c r="F118" s="183" t="s">
        <v>260</v>
      </c>
      <c r="G118" s="184" t="s">
        <v>224</v>
      </c>
      <c r="H118" s="185">
        <v>4.4800000000000004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0</v>
      </c>
      <c r="R118" s="190">
        <f>Q118*H118</f>
        <v>0</v>
      </c>
      <c r="S118" s="190">
        <v>0.08</v>
      </c>
      <c r="T118" s="191">
        <f>S118*H118</f>
        <v>0.35840000000000005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2158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262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13" customFormat="1" ht="11.25">
      <c r="B120" s="199"/>
      <c r="C120" s="200"/>
      <c r="D120" s="201" t="s">
        <v>230</v>
      </c>
      <c r="E120" s="202" t="s">
        <v>19</v>
      </c>
      <c r="F120" s="203" t="s">
        <v>231</v>
      </c>
      <c r="G120" s="200"/>
      <c r="H120" s="204">
        <v>4.4800000000000004</v>
      </c>
      <c r="I120" s="205"/>
      <c r="J120" s="200"/>
      <c r="K120" s="200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230</v>
      </c>
      <c r="AU120" s="210" t="s">
        <v>81</v>
      </c>
      <c r="AV120" s="13" t="s">
        <v>81</v>
      </c>
      <c r="AW120" s="13" t="s">
        <v>33</v>
      </c>
      <c r="AX120" s="13" t="s">
        <v>79</v>
      </c>
      <c r="AY120" s="210" t="s">
        <v>218</v>
      </c>
    </row>
    <row r="121" spans="1:65" s="2" customFormat="1" ht="24.2" customHeight="1">
      <c r="A121" s="37"/>
      <c r="B121" s="38"/>
      <c r="C121" s="181" t="s">
        <v>263</v>
      </c>
      <c r="D121" s="181" t="s">
        <v>221</v>
      </c>
      <c r="E121" s="182" t="s">
        <v>521</v>
      </c>
      <c r="F121" s="183" t="s">
        <v>522</v>
      </c>
      <c r="G121" s="184" t="s">
        <v>513</v>
      </c>
      <c r="H121" s="185">
        <v>0.22500000000000001</v>
      </c>
      <c r="I121" s="186"/>
      <c r="J121" s="187">
        <f>ROUND(I121*H121,2)</f>
        <v>0</v>
      </c>
      <c r="K121" s="183" t="s">
        <v>225</v>
      </c>
      <c r="L121" s="42"/>
      <c r="M121" s="188" t="s">
        <v>19</v>
      </c>
      <c r="N121" s="189" t="s">
        <v>43</v>
      </c>
      <c r="O121" s="67"/>
      <c r="P121" s="190">
        <f>O121*H121</f>
        <v>0</v>
      </c>
      <c r="Q121" s="190">
        <v>0</v>
      </c>
      <c r="R121" s="190">
        <f>Q121*H121</f>
        <v>0</v>
      </c>
      <c r="S121" s="190">
        <v>2.2000000000000002</v>
      </c>
      <c r="T121" s="191">
        <f>S121*H121</f>
        <v>0.49500000000000005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226</v>
      </c>
      <c r="AT121" s="192" t="s">
        <v>221</v>
      </c>
      <c r="AU121" s="192" t="s">
        <v>81</v>
      </c>
      <c r="AY121" s="20" t="s">
        <v>218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79</v>
      </c>
      <c r="BK121" s="193">
        <f>ROUND(I121*H121,2)</f>
        <v>0</v>
      </c>
      <c r="BL121" s="20" t="s">
        <v>226</v>
      </c>
      <c r="BM121" s="192" t="s">
        <v>2159</v>
      </c>
    </row>
    <row r="122" spans="1:65" s="2" customFormat="1" ht="11.25">
      <c r="A122" s="37"/>
      <c r="B122" s="38"/>
      <c r="C122" s="39"/>
      <c r="D122" s="194" t="s">
        <v>228</v>
      </c>
      <c r="E122" s="39"/>
      <c r="F122" s="195" t="s">
        <v>524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228</v>
      </c>
      <c r="AU122" s="20" t="s">
        <v>81</v>
      </c>
    </row>
    <row r="123" spans="1:65" s="13" customFormat="1" ht="11.25">
      <c r="B123" s="199"/>
      <c r="C123" s="200"/>
      <c r="D123" s="201" t="s">
        <v>230</v>
      </c>
      <c r="E123" s="202" t="s">
        <v>19</v>
      </c>
      <c r="F123" s="203" t="s">
        <v>525</v>
      </c>
      <c r="G123" s="200"/>
      <c r="H123" s="204">
        <v>0.22500000000000001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230</v>
      </c>
      <c r="AU123" s="210" t="s">
        <v>81</v>
      </c>
      <c r="AV123" s="13" t="s">
        <v>81</v>
      </c>
      <c r="AW123" s="13" t="s">
        <v>33</v>
      </c>
      <c r="AX123" s="13" t="s">
        <v>79</v>
      </c>
      <c r="AY123" s="210" t="s">
        <v>218</v>
      </c>
    </row>
    <row r="124" spans="1:65" s="2" customFormat="1" ht="44.25" customHeight="1">
      <c r="A124" s="37"/>
      <c r="B124" s="38"/>
      <c r="C124" s="181" t="s">
        <v>270</v>
      </c>
      <c r="D124" s="181" t="s">
        <v>221</v>
      </c>
      <c r="E124" s="182" t="s">
        <v>526</v>
      </c>
      <c r="F124" s="183" t="s">
        <v>527</v>
      </c>
      <c r="G124" s="184" t="s">
        <v>224</v>
      </c>
      <c r="H124" s="185">
        <v>20.004000000000001</v>
      </c>
      <c r="I124" s="186"/>
      <c r="J124" s="187">
        <f>ROUND(I124*H124,2)</f>
        <v>0</v>
      </c>
      <c r="K124" s="183" t="s">
        <v>225</v>
      </c>
      <c r="L124" s="42"/>
      <c r="M124" s="188" t="s">
        <v>19</v>
      </c>
      <c r="N124" s="189" t="s">
        <v>43</v>
      </c>
      <c r="O124" s="67"/>
      <c r="P124" s="190">
        <f>O124*H124</f>
        <v>0</v>
      </c>
      <c r="Q124" s="190">
        <v>0</v>
      </c>
      <c r="R124" s="190">
        <f>Q124*H124</f>
        <v>0</v>
      </c>
      <c r="S124" s="190">
        <v>4.5999999999999999E-2</v>
      </c>
      <c r="T124" s="191">
        <f>S124*H124</f>
        <v>0.920184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226</v>
      </c>
      <c r="AT124" s="192" t="s">
        <v>221</v>
      </c>
      <c r="AU124" s="192" t="s">
        <v>81</v>
      </c>
      <c r="AY124" s="20" t="s">
        <v>218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20" t="s">
        <v>79</v>
      </c>
      <c r="BK124" s="193">
        <f>ROUND(I124*H124,2)</f>
        <v>0</v>
      </c>
      <c r="BL124" s="20" t="s">
        <v>226</v>
      </c>
      <c r="BM124" s="192" t="s">
        <v>2160</v>
      </c>
    </row>
    <row r="125" spans="1:65" s="2" customFormat="1" ht="11.25">
      <c r="A125" s="37"/>
      <c r="B125" s="38"/>
      <c r="C125" s="39"/>
      <c r="D125" s="194" t="s">
        <v>228</v>
      </c>
      <c r="E125" s="39"/>
      <c r="F125" s="195" t="s">
        <v>529</v>
      </c>
      <c r="G125" s="39"/>
      <c r="H125" s="39"/>
      <c r="I125" s="196"/>
      <c r="J125" s="39"/>
      <c r="K125" s="39"/>
      <c r="L125" s="42"/>
      <c r="M125" s="197"/>
      <c r="N125" s="198"/>
      <c r="O125" s="67"/>
      <c r="P125" s="67"/>
      <c r="Q125" s="67"/>
      <c r="R125" s="67"/>
      <c r="S125" s="67"/>
      <c r="T125" s="68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20" t="s">
        <v>228</v>
      </c>
      <c r="AU125" s="20" t="s">
        <v>81</v>
      </c>
    </row>
    <row r="126" spans="1:65" s="13" customFormat="1" ht="11.25">
      <c r="B126" s="199"/>
      <c r="C126" s="200"/>
      <c r="D126" s="201" t="s">
        <v>230</v>
      </c>
      <c r="E126" s="202" t="s">
        <v>19</v>
      </c>
      <c r="F126" s="203" t="s">
        <v>530</v>
      </c>
      <c r="G126" s="200"/>
      <c r="H126" s="204">
        <v>10.92</v>
      </c>
      <c r="I126" s="205"/>
      <c r="J126" s="200"/>
      <c r="K126" s="200"/>
      <c r="L126" s="206"/>
      <c r="M126" s="207"/>
      <c r="N126" s="208"/>
      <c r="O126" s="208"/>
      <c r="P126" s="208"/>
      <c r="Q126" s="208"/>
      <c r="R126" s="208"/>
      <c r="S126" s="208"/>
      <c r="T126" s="209"/>
      <c r="AT126" s="210" t="s">
        <v>230</v>
      </c>
      <c r="AU126" s="210" t="s">
        <v>81</v>
      </c>
      <c r="AV126" s="13" t="s">
        <v>81</v>
      </c>
      <c r="AW126" s="13" t="s">
        <v>33</v>
      </c>
      <c r="AX126" s="13" t="s">
        <v>72</v>
      </c>
      <c r="AY126" s="210" t="s">
        <v>218</v>
      </c>
    </row>
    <row r="127" spans="1:65" s="13" customFormat="1" ht="11.25">
      <c r="B127" s="199"/>
      <c r="C127" s="200"/>
      <c r="D127" s="201" t="s">
        <v>230</v>
      </c>
      <c r="E127" s="202" t="s">
        <v>19</v>
      </c>
      <c r="F127" s="203" t="s">
        <v>531</v>
      </c>
      <c r="G127" s="200"/>
      <c r="H127" s="204">
        <v>9.0839999999999996</v>
      </c>
      <c r="I127" s="205"/>
      <c r="J127" s="200"/>
      <c r="K127" s="200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230</v>
      </c>
      <c r="AU127" s="210" t="s">
        <v>81</v>
      </c>
      <c r="AV127" s="13" t="s">
        <v>81</v>
      </c>
      <c r="AW127" s="13" t="s">
        <v>33</v>
      </c>
      <c r="AX127" s="13" t="s">
        <v>72</v>
      </c>
      <c r="AY127" s="210" t="s">
        <v>218</v>
      </c>
    </row>
    <row r="128" spans="1:65" s="14" customFormat="1" ht="11.25">
      <c r="B128" s="211"/>
      <c r="C128" s="212"/>
      <c r="D128" s="201" t="s">
        <v>230</v>
      </c>
      <c r="E128" s="213" t="s">
        <v>19</v>
      </c>
      <c r="F128" s="214" t="s">
        <v>246</v>
      </c>
      <c r="G128" s="212"/>
      <c r="H128" s="215">
        <v>20.004000000000001</v>
      </c>
      <c r="I128" s="216"/>
      <c r="J128" s="212"/>
      <c r="K128" s="212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230</v>
      </c>
      <c r="AU128" s="221" t="s">
        <v>81</v>
      </c>
      <c r="AV128" s="14" t="s">
        <v>226</v>
      </c>
      <c r="AW128" s="14" t="s">
        <v>33</v>
      </c>
      <c r="AX128" s="14" t="s">
        <v>79</v>
      </c>
      <c r="AY128" s="221" t="s">
        <v>218</v>
      </c>
    </row>
    <row r="129" spans="1:65" s="2" customFormat="1" ht="37.9" customHeight="1">
      <c r="A129" s="37"/>
      <c r="B129" s="38"/>
      <c r="C129" s="181" t="s">
        <v>257</v>
      </c>
      <c r="D129" s="181" t="s">
        <v>221</v>
      </c>
      <c r="E129" s="182" t="s">
        <v>271</v>
      </c>
      <c r="F129" s="183" t="s">
        <v>272</v>
      </c>
      <c r="G129" s="184" t="s">
        <v>224</v>
      </c>
      <c r="H129" s="185">
        <v>59.588000000000001</v>
      </c>
      <c r="I129" s="186"/>
      <c r="J129" s="187">
        <f>ROUND(I129*H129,2)</f>
        <v>0</v>
      </c>
      <c r="K129" s="183" t="s">
        <v>225</v>
      </c>
      <c r="L129" s="42"/>
      <c r="M129" s="188" t="s">
        <v>19</v>
      </c>
      <c r="N129" s="189" t="s">
        <v>43</v>
      </c>
      <c r="O129" s="67"/>
      <c r="P129" s="190">
        <f>O129*H129</f>
        <v>0</v>
      </c>
      <c r="Q129" s="190">
        <v>0</v>
      </c>
      <c r="R129" s="190">
        <f>Q129*H129</f>
        <v>0</v>
      </c>
      <c r="S129" s="190">
        <v>6.8000000000000005E-2</v>
      </c>
      <c r="T129" s="191">
        <f>S129*H129</f>
        <v>4.051984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226</v>
      </c>
      <c r="AT129" s="192" t="s">
        <v>221</v>
      </c>
      <c r="AU129" s="192" t="s">
        <v>81</v>
      </c>
      <c r="AY129" s="20" t="s">
        <v>218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20" t="s">
        <v>79</v>
      </c>
      <c r="BK129" s="193">
        <f>ROUND(I129*H129,2)</f>
        <v>0</v>
      </c>
      <c r="BL129" s="20" t="s">
        <v>226</v>
      </c>
      <c r="BM129" s="192" t="s">
        <v>2161</v>
      </c>
    </row>
    <row r="130" spans="1:65" s="2" customFormat="1" ht="11.25">
      <c r="A130" s="37"/>
      <c r="B130" s="38"/>
      <c r="C130" s="39"/>
      <c r="D130" s="194" t="s">
        <v>228</v>
      </c>
      <c r="E130" s="39"/>
      <c r="F130" s="195" t="s">
        <v>274</v>
      </c>
      <c r="G130" s="39"/>
      <c r="H130" s="39"/>
      <c r="I130" s="196"/>
      <c r="J130" s="39"/>
      <c r="K130" s="39"/>
      <c r="L130" s="42"/>
      <c r="M130" s="197"/>
      <c r="N130" s="198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20" t="s">
        <v>228</v>
      </c>
      <c r="AU130" s="20" t="s">
        <v>81</v>
      </c>
    </row>
    <row r="131" spans="1:65" s="13" customFormat="1" ht="11.25">
      <c r="B131" s="199"/>
      <c r="C131" s="200"/>
      <c r="D131" s="201" t="s">
        <v>230</v>
      </c>
      <c r="E131" s="202" t="s">
        <v>19</v>
      </c>
      <c r="F131" s="203" t="s">
        <v>533</v>
      </c>
      <c r="G131" s="200"/>
      <c r="H131" s="204">
        <v>36.4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65" s="13" customFormat="1" ht="11.25">
      <c r="B132" s="199"/>
      <c r="C132" s="200"/>
      <c r="D132" s="201" t="s">
        <v>230</v>
      </c>
      <c r="E132" s="202" t="s">
        <v>19</v>
      </c>
      <c r="F132" s="203" t="s">
        <v>534</v>
      </c>
      <c r="G132" s="200"/>
      <c r="H132" s="204">
        <v>30.28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535</v>
      </c>
      <c r="G133" s="200"/>
      <c r="H133" s="204">
        <v>-7.0919999999999996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4" customFormat="1" ht="11.25">
      <c r="B134" s="211"/>
      <c r="C134" s="212"/>
      <c r="D134" s="201" t="s">
        <v>230</v>
      </c>
      <c r="E134" s="213" t="s">
        <v>19</v>
      </c>
      <c r="F134" s="214" t="s">
        <v>246</v>
      </c>
      <c r="G134" s="212"/>
      <c r="H134" s="215">
        <v>59.588000000000001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230</v>
      </c>
      <c r="AU134" s="221" t="s">
        <v>81</v>
      </c>
      <c r="AV134" s="14" t="s">
        <v>226</v>
      </c>
      <c r="AW134" s="14" t="s">
        <v>33</v>
      </c>
      <c r="AX134" s="14" t="s">
        <v>79</v>
      </c>
      <c r="AY134" s="221" t="s">
        <v>218</v>
      </c>
    </row>
    <row r="135" spans="1:65" s="2" customFormat="1" ht="24.2" customHeight="1">
      <c r="A135" s="37"/>
      <c r="B135" s="38"/>
      <c r="C135" s="181" t="s">
        <v>120</v>
      </c>
      <c r="D135" s="181" t="s">
        <v>221</v>
      </c>
      <c r="E135" s="182" t="s">
        <v>275</v>
      </c>
      <c r="F135" s="183" t="s">
        <v>276</v>
      </c>
      <c r="G135" s="184" t="s">
        <v>249</v>
      </c>
      <c r="H135" s="185">
        <v>1</v>
      </c>
      <c r="I135" s="186"/>
      <c r="J135" s="187">
        <f>ROUND(I135*H135,2)</f>
        <v>0</v>
      </c>
      <c r="K135" s="183" t="s">
        <v>19</v>
      </c>
      <c r="L135" s="42"/>
      <c r="M135" s="188" t="s">
        <v>19</v>
      </c>
      <c r="N135" s="189" t="s">
        <v>43</v>
      </c>
      <c r="O135" s="67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226</v>
      </c>
      <c r="AT135" s="192" t="s">
        <v>221</v>
      </c>
      <c r="AU135" s="192" t="s">
        <v>81</v>
      </c>
      <c r="AY135" s="20" t="s">
        <v>218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20" t="s">
        <v>79</v>
      </c>
      <c r="BK135" s="193">
        <f>ROUND(I135*H135,2)</f>
        <v>0</v>
      </c>
      <c r="BL135" s="20" t="s">
        <v>226</v>
      </c>
      <c r="BM135" s="192" t="s">
        <v>2162</v>
      </c>
    </row>
    <row r="136" spans="1:65" s="12" customFormat="1" ht="22.9" customHeight="1">
      <c r="B136" s="165"/>
      <c r="C136" s="166"/>
      <c r="D136" s="167" t="s">
        <v>71</v>
      </c>
      <c r="E136" s="179" t="s">
        <v>278</v>
      </c>
      <c r="F136" s="179" t="s">
        <v>279</v>
      </c>
      <c r="G136" s="166"/>
      <c r="H136" s="166"/>
      <c r="I136" s="169"/>
      <c r="J136" s="180">
        <f>BK136</f>
        <v>0</v>
      </c>
      <c r="K136" s="166"/>
      <c r="L136" s="171"/>
      <c r="M136" s="172"/>
      <c r="N136" s="173"/>
      <c r="O136" s="173"/>
      <c r="P136" s="174">
        <f>SUM(P137:P145)</f>
        <v>0</v>
      </c>
      <c r="Q136" s="173"/>
      <c r="R136" s="174">
        <f>SUM(R137:R145)</f>
        <v>0</v>
      </c>
      <c r="S136" s="173"/>
      <c r="T136" s="175">
        <f>SUM(T137:T145)</f>
        <v>0</v>
      </c>
      <c r="AR136" s="176" t="s">
        <v>79</v>
      </c>
      <c r="AT136" s="177" t="s">
        <v>71</v>
      </c>
      <c r="AU136" s="177" t="s">
        <v>79</v>
      </c>
      <c r="AY136" s="176" t="s">
        <v>218</v>
      </c>
      <c r="BK136" s="178">
        <f>SUM(BK137:BK145)</f>
        <v>0</v>
      </c>
    </row>
    <row r="137" spans="1:65" s="2" customFormat="1" ht="44.25" customHeight="1">
      <c r="A137" s="37"/>
      <c r="B137" s="38"/>
      <c r="C137" s="181" t="s">
        <v>123</v>
      </c>
      <c r="D137" s="181" t="s">
        <v>221</v>
      </c>
      <c r="E137" s="182" t="s">
        <v>537</v>
      </c>
      <c r="F137" s="183" t="s">
        <v>538</v>
      </c>
      <c r="G137" s="184" t="s">
        <v>282</v>
      </c>
      <c r="H137" s="185">
        <v>6.8319999999999999</v>
      </c>
      <c r="I137" s="186"/>
      <c r="J137" s="187">
        <f>ROUND(I137*H137,2)</f>
        <v>0</v>
      </c>
      <c r="K137" s="183" t="s">
        <v>225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2163</v>
      </c>
    </row>
    <row r="138" spans="1:65" s="2" customFormat="1" ht="11.25">
      <c r="A138" s="37"/>
      <c r="B138" s="38"/>
      <c r="C138" s="39"/>
      <c r="D138" s="194" t="s">
        <v>228</v>
      </c>
      <c r="E138" s="39"/>
      <c r="F138" s="195" t="s">
        <v>540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228</v>
      </c>
      <c r="AU138" s="20" t="s">
        <v>81</v>
      </c>
    </row>
    <row r="139" spans="1:65" s="2" customFormat="1" ht="33" customHeight="1">
      <c r="A139" s="37"/>
      <c r="B139" s="38"/>
      <c r="C139" s="181" t="s">
        <v>8</v>
      </c>
      <c r="D139" s="181" t="s">
        <v>221</v>
      </c>
      <c r="E139" s="182" t="s">
        <v>285</v>
      </c>
      <c r="F139" s="183" t="s">
        <v>286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2164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288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44.25" customHeight="1">
      <c r="A141" s="37"/>
      <c r="B141" s="38"/>
      <c r="C141" s="181" t="s">
        <v>128</v>
      </c>
      <c r="D141" s="181" t="s">
        <v>221</v>
      </c>
      <c r="E141" s="182" t="s">
        <v>289</v>
      </c>
      <c r="F141" s="183" t="s">
        <v>290</v>
      </c>
      <c r="G141" s="184" t="s">
        <v>282</v>
      </c>
      <c r="H141" s="185">
        <v>129.80799999999999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2165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292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13" customFormat="1" ht="11.25">
      <c r="B143" s="199"/>
      <c r="C143" s="200"/>
      <c r="D143" s="201" t="s">
        <v>230</v>
      </c>
      <c r="E143" s="202" t="s">
        <v>19</v>
      </c>
      <c r="F143" s="203" t="s">
        <v>543</v>
      </c>
      <c r="G143" s="200"/>
      <c r="H143" s="204">
        <v>129.80799999999999</v>
      </c>
      <c r="I143" s="205"/>
      <c r="J143" s="200"/>
      <c r="K143" s="200"/>
      <c r="L143" s="206"/>
      <c r="M143" s="207"/>
      <c r="N143" s="208"/>
      <c r="O143" s="208"/>
      <c r="P143" s="208"/>
      <c r="Q143" s="208"/>
      <c r="R143" s="208"/>
      <c r="S143" s="208"/>
      <c r="T143" s="209"/>
      <c r="AT143" s="210" t="s">
        <v>230</v>
      </c>
      <c r="AU143" s="210" t="s">
        <v>81</v>
      </c>
      <c r="AV143" s="13" t="s">
        <v>81</v>
      </c>
      <c r="AW143" s="13" t="s">
        <v>33</v>
      </c>
      <c r="AX143" s="13" t="s">
        <v>79</v>
      </c>
      <c r="AY143" s="210" t="s">
        <v>218</v>
      </c>
    </row>
    <row r="144" spans="1:65" s="2" customFormat="1" ht="44.25" customHeight="1">
      <c r="A144" s="37"/>
      <c r="B144" s="38"/>
      <c r="C144" s="181" t="s">
        <v>131</v>
      </c>
      <c r="D144" s="181" t="s">
        <v>221</v>
      </c>
      <c r="E144" s="182" t="s">
        <v>294</v>
      </c>
      <c r="F144" s="183" t="s">
        <v>295</v>
      </c>
      <c r="G144" s="184" t="s">
        <v>282</v>
      </c>
      <c r="H144" s="185">
        <v>6.8319999999999999</v>
      </c>
      <c r="I144" s="186"/>
      <c r="J144" s="187">
        <f>ROUND(I144*H144,2)</f>
        <v>0</v>
      </c>
      <c r="K144" s="183" t="s">
        <v>225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226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226</v>
      </c>
      <c r="BM144" s="192" t="s">
        <v>2166</v>
      </c>
    </row>
    <row r="145" spans="1:65" s="2" customFormat="1" ht="11.25">
      <c r="A145" s="37"/>
      <c r="B145" s="38"/>
      <c r="C145" s="39"/>
      <c r="D145" s="194" t="s">
        <v>228</v>
      </c>
      <c r="E145" s="39"/>
      <c r="F145" s="195" t="s">
        <v>297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228</v>
      </c>
      <c r="AU145" s="20" t="s">
        <v>81</v>
      </c>
    </row>
    <row r="146" spans="1:65" s="12" customFormat="1" ht="22.9" customHeight="1">
      <c r="B146" s="165"/>
      <c r="C146" s="166"/>
      <c r="D146" s="167" t="s">
        <v>71</v>
      </c>
      <c r="E146" s="179" t="s">
        <v>298</v>
      </c>
      <c r="F146" s="179" t="s">
        <v>299</v>
      </c>
      <c r="G146" s="166"/>
      <c r="H146" s="166"/>
      <c r="I146" s="169"/>
      <c r="J146" s="180">
        <f>BK146</f>
        <v>0</v>
      </c>
      <c r="K146" s="166"/>
      <c r="L146" s="171"/>
      <c r="M146" s="172"/>
      <c r="N146" s="173"/>
      <c r="O146" s="173"/>
      <c r="P146" s="174">
        <f>SUM(P147:P148)</f>
        <v>0</v>
      </c>
      <c r="Q146" s="173"/>
      <c r="R146" s="174">
        <f>SUM(R147:R148)</f>
        <v>0</v>
      </c>
      <c r="S146" s="173"/>
      <c r="T146" s="175">
        <f>SUM(T147:T148)</f>
        <v>0</v>
      </c>
      <c r="AR146" s="176" t="s">
        <v>79</v>
      </c>
      <c r="AT146" s="177" t="s">
        <v>71</v>
      </c>
      <c r="AU146" s="177" t="s">
        <v>79</v>
      </c>
      <c r="AY146" s="176" t="s">
        <v>218</v>
      </c>
      <c r="BK146" s="178">
        <f>SUM(BK147:BK148)</f>
        <v>0</v>
      </c>
    </row>
    <row r="147" spans="1:65" s="2" customFormat="1" ht="66.75" customHeight="1">
      <c r="A147" s="37"/>
      <c r="B147" s="38"/>
      <c r="C147" s="181" t="s">
        <v>134</v>
      </c>
      <c r="D147" s="181" t="s">
        <v>221</v>
      </c>
      <c r="E147" s="182" t="s">
        <v>300</v>
      </c>
      <c r="F147" s="183" t="s">
        <v>301</v>
      </c>
      <c r="G147" s="184" t="s">
        <v>282</v>
      </c>
      <c r="H147" s="185">
        <v>2.5590000000000002</v>
      </c>
      <c r="I147" s="186"/>
      <c r="J147" s="187">
        <f>ROUND(I147*H147,2)</f>
        <v>0</v>
      </c>
      <c r="K147" s="183" t="s">
        <v>225</v>
      </c>
      <c r="L147" s="42"/>
      <c r="M147" s="188" t="s">
        <v>19</v>
      </c>
      <c r="N147" s="189" t="s">
        <v>43</v>
      </c>
      <c r="O147" s="67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226</v>
      </c>
      <c r="AT147" s="192" t="s">
        <v>221</v>
      </c>
      <c r="AU147" s="192" t="s">
        <v>81</v>
      </c>
      <c r="AY147" s="20" t="s">
        <v>218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20" t="s">
        <v>79</v>
      </c>
      <c r="BK147" s="193">
        <f>ROUND(I147*H147,2)</f>
        <v>0</v>
      </c>
      <c r="BL147" s="20" t="s">
        <v>226</v>
      </c>
      <c r="BM147" s="192" t="s">
        <v>2167</v>
      </c>
    </row>
    <row r="148" spans="1:65" s="2" customFormat="1" ht="11.25">
      <c r="A148" s="37"/>
      <c r="B148" s="38"/>
      <c r="C148" s="39"/>
      <c r="D148" s="194" t="s">
        <v>228</v>
      </c>
      <c r="E148" s="39"/>
      <c r="F148" s="195" t="s">
        <v>303</v>
      </c>
      <c r="G148" s="39"/>
      <c r="H148" s="39"/>
      <c r="I148" s="196"/>
      <c r="J148" s="39"/>
      <c r="K148" s="39"/>
      <c r="L148" s="42"/>
      <c r="M148" s="197"/>
      <c r="N148" s="198"/>
      <c r="O148" s="67"/>
      <c r="P148" s="67"/>
      <c r="Q148" s="67"/>
      <c r="R148" s="67"/>
      <c r="S148" s="67"/>
      <c r="T148" s="68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20" t="s">
        <v>228</v>
      </c>
      <c r="AU148" s="20" t="s">
        <v>81</v>
      </c>
    </row>
    <row r="149" spans="1:65" s="12" customFormat="1" ht="25.9" customHeight="1">
      <c r="B149" s="165"/>
      <c r="C149" s="166"/>
      <c r="D149" s="167" t="s">
        <v>71</v>
      </c>
      <c r="E149" s="168" t="s">
        <v>304</v>
      </c>
      <c r="F149" s="168" t="s">
        <v>305</v>
      </c>
      <c r="G149" s="166"/>
      <c r="H149" s="166"/>
      <c r="I149" s="169"/>
      <c r="J149" s="170">
        <f>BK149</f>
        <v>0</v>
      </c>
      <c r="K149" s="166"/>
      <c r="L149" s="171"/>
      <c r="M149" s="172"/>
      <c r="N149" s="173"/>
      <c r="O149" s="173"/>
      <c r="P149" s="174">
        <f>P150+P158+P162+P173+P179+P182+P202+P219</f>
        <v>0</v>
      </c>
      <c r="Q149" s="173"/>
      <c r="R149" s="174">
        <f>R150+R158+R162+R173+R179+R182+R202+R219</f>
        <v>2.5631078600000001</v>
      </c>
      <c r="S149" s="173"/>
      <c r="T149" s="175">
        <f>T150+T158+T162+T173+T179+T182+T202+T219</f>
        <v>1.0068135</v>
      </c>
      <c r="AR149" s="176" t="s">
        <v>81</v>
      </c>
      <c r="AT149" s="177" t="s">
        <v>71</v>
      </c>
      <c r="AU149" s="177" t="s">
        <v>72</v>
      </c>
      <c r="AY149" s="176" t="s">
        <v>218</v>
      </c>
      <c r="BK149" s="178">
        <f>BK150+BK158+BK162+BK173+BK179+BK182+BK202+BK219</f>
        <v>0</v>
      </c>
    </row>
    <row r="150" spans="1:65" s="12" customFormat="1" ht="22.9" customHeight="1">
      <c r="B150" s="165"/>
      <c r="C150" s="166"/>
      <c r="D150" s="167" t="s">
        <v>71</v>
      </c>
      <c r="E150" s="179" t="s">
        <v>546</v>
      </c>
      <c r="F150" s="179" t="s">
        <v>547</v>
      </c>
      <c r="G150" s="166"/>
      <c r="H150" s="166"/>
      <c r="I150" s="169"/>
      <c r="J150" s="180">
        <f>BK150</f>
        <v>0</v>
      </c>
      <c r="K150" s="166"/>
      <c r="L150" s="171"/>
      <c r="M150" s="172"/>
      <c r="N150" s="173"/>
      <c r="O150" s="173"/>
      <c r="P150" s="174">
        <f>SUM(P151:P157)</f>
        <v>0</v>
      </c>
      <c r="Q150" s="173"/>
      <c r="R150" s="174">
        <f>SUM(R151:R157)</f>
        <v>0</v>
      </c>
      <c r="S150" s="173"/>
      <c r="T150" s="175">
        <f>SUM(T151:T157)</f>
        <v>0</v>
      </c>
      <c r="AR150" s="176" t="s">
        <v>81</v>
      </c>
      <c r="AT150" s="177" t="s">
        <v>71</v>
      </c>
      <c r="AU150" s="177" t="s">
        <v>79</v>
      </c>
      <c r="AY150" s="176" t="s">
        <v>218</v>
      </c>
      <c r="BK150" s="178">
        <f>SUM(BK151:BK157)</f>
        <v>0</v>
      </c>
    </row>
    <row r="151" spans="1:65" s="2" customFormat="1" ht="16.5" customHeight="1">
      <c r="A151" s="37"/>
      <c r="B151" s="38"/>
      <c r="C151" s="181" t="s">
        <v>137</v>
      </c>
      <c r="D151" s="181" t="s">
        <v>221</v>
      </c>
      <c r="E151" s="182" t="s">
        <v>548</v>
      </c>
      <c r="F151" s="183" t="s">
        <v>549</v>
      </c>
      <c r="G151" s="184" t="s">
        <v>249</v>
      </c>
      <c r="H151" s="185">
        <v>1</v>
      </c>
      <c r="I151" s="186"/>
      <c r="J151" s="187">
        <f t="shared" ref="J151:J157" si="0"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 t="shared" ref="P151:P157" si="1">O151*H151</f>
        <v>0</v>
      </c>
      <c r="Q151" s="190">
        <v>0</v>
      </c>
      <c r="R151" s="190">
        <f t="shared" ref="R151:R157" si="2">Q151*H151</f>
        <v>0</v>
      </c>
      <c r="S151" s="190">
        <v>0</v>
      </c>
      <c r="T151" s="191">
        <f t="shared" ref="T151:T157" si="3"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 t="shared" ref="BE151:BE157" si="4">IF(N151="základní",J151,0)</f>
        <v>0</v>
      </c>
      <c r="BF151" s="193">
        <f t="shared" ref="BF151:BF157" si="5">IF(N151="snížená",J151,0)</f>
        <v>0</v>
      </c>
      <c r="BG151" s="193">
        <f t="shared" ref="BG151:BG157" si="6">IF(N151="zákl. přenesená",J151,0)</f>
        <v>0</v>
      </c>
      <c r="BH151" s="193">
        <f t="shared" ref="BH151:BH157" si="7">IF(N151="sníž. přenesená",J151,0)</f>
        <v>0</v>
      </c>
      <c r="BI151" s="193">
        <f t="shared" ref="BI151:BI157" si="8">IF(N151="nulová",J151,0)</f>
        <v>0</v>
      </c>
      <c r="BJ151" s="20" t="s">
        <v>79</v>
      </c>
      <c r="BK151" s="193">
        <f t="shared" ref="BK151:BK157" si="9">ROUND(I151*H151,2)</f>
        <v>0</v>
      </c>
      <c r="BL151" s="20" t="s">
        <v>137</v>
      </c>
      <c r="BM151" s="192" t="s">
        <v>2168</v>
      </c>
    </row>
    <row r="152" spans="1:65" s="2" customFormat="1" ht="16.5" customHeight="1">
      <c r="A152" s="37"/>
      <c r="B152" s="38"/>
      <c r="C152" s="181" t="s">
        <v>140</v>
      </c>
      <c r="D152" s="181" t="s">
        <v>221</v>
      </c>
      <c r="E152" s="182" t="s">
        <v>551</v>
      </c>
      <c r="F152" s="183" t="s">
        <v>552</v>
      </c>
      <c r="G152" s="184" t="s">
        <v>249</v>
      </c>
      <c r="H152" s="185">
        <v>1</v>
      </c>
      <c r="I152" s="186"/>
      <c r="J152" s="187">
        <f t="shared" si="0"/>
        <v>0</v>
      </c>
      <c r="K152" s="183" t="s">
        <v>19</v>
      </c>
      <c r="L152" s="42"/>
      <c r="M152" s="188" t="s">
        <v>19</v>
      </c>
      <c r="N152" s="189" t="s">
        <v>43</v>
      </c>
      <c r="O152" s="67"/>
      <c r="P152" s="190">
        <f t="shared" si="1"/>
        <v>0</v>
      </c>
      <c r="Q152" s="190">
        <v>0</v>
      </c>
      <c r="R152" s="190">
        <f t="shared" si="2"/>
        <v>0</v>
      </c>
      <c r="S152" s="190">
        <v>0</v>
      </c>
      <c r="T152" s="191">
        <f t="shared" si="3"/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 t="shared" si="4"/>
        <v>0</v>
      </c>
      <c r="BF152" s="193">
        <f t="shared" si="5"/>
        <v>0</v>
      </c>
      <c r="BG152" s="193">
        <f t="shared" si="6"/>
        <v>0</v>
      </c>
      <c r="BH152" s="193">
        <f t="shared" si="7"/>
        <v>0</v>
      </c>
      <c r="BI152" s="193">
        <f t="shared" si="8"/>
        <v>0</v>
      </c>
      <c r="BJ152" s="20" t="s">
        <v>79</v>
      </c>
      <c r="BK152" s="193">
        <f t="shared" si="9"/>
        <v>0</v>
      </c>
      <c r="BL152" s="20" t="s">
        <v>137</v>
      </c>
      <c r="BM152" s="192" t="s">
        <v>2169</v>
      </c>
    </row>
    <row r="153" spans="1:65" s="2" customFormat="1" ht="24.2" customHeight="1">
      <c r="A153" s="37"/>
      <c r="B153" s="38"/>
      <c r="C153" s="181" t="s">
        <v>143</v>
      </c>
      <c r="D153" s="181" t="s">
        <v>221</v>
      </c>
      <c r="E153" s="182" t="s">
        <v>554</v>
      </c>
      <c r="F153" s="183" t="s">
        <v>555</v>
      </c>
      <c r="G153" s="184" t="s">
        <v>249</v>
      </c>
      <c r="H153" s="185">
        <v>3</v>
      </c>
      <c r="I153" s="186"/>
      <c r="J153" s="187">
        <f t="shared" si="0"/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si="1"/>
        <v>0</v>
      </c>
      <c r="Q153" s="190">
        <v>0</v>
      </c>
      <c r="R153" s="190">
        <f t="shared" si="2"/>
        <v>0</v>
      </c>
      <c r="S153" s="190">
        <v>0</v>
      </c>
      <c r="T153" s="191">
        <f t="shared" si="3"/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si="4"/>
        <v>0</v>
      </c>
      <c r="BF153" s="193">
        <f t="shared" si="5"/>
        <v>0</v>
      </c>
      <c r="BG153" s="193">
        <f t="shared" si="6"/>
        <v>0</v>
      </c>
      <c r="BH153" s="193">
        <f t="shared" si="7"/>
        <v>0</v>
      </c>
      <c r="BI153" s="193">
        <f t="shared" si="8"/>
        <v>0</v>
      </c>
      <c r="BJ153" s="20" t="s">
        <v>79</v>
      </c>
      <c r="BK153" s="193">
        <f t="shared" si="9"/>
        <v>0</v>
      </c>
      <c r="BL153" s="20" t="s">
        <v>137</v>
      </c>
      <c r="BM153" s="192" t="s">
        <v>2170</v>
      </c>
    </row>
    <row r="154" spans="1:65" s="2" customFormat="1" ht="16.5" customHeight="1">
      <c r="A154" s="37"/>
      <c r="B154" s="38"/>
      <c r="C154" s="181" t="s">
        <v>146</v>
      </c>
      <c r="D154" s="181" t="s">
        <v>221</v>
      </c>
      <c r="E154" s="182" t="s">
        <v>557</v>
      </c>
      <c r="F154" s="183" t="s">
        <v>558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2171</v>
      </c>
    </row>
    <row r="155" spans="1:65" s="2" customFormat="1" ht="16.5" customHeight="1">
      <c r="A155" s="37"/>
      <c r="B155" s="38"/>
      <c r="C155" s="181" t="s">
        <v>149</v>
      </c>
      <c r="D155" s="181" t="s">
        <v>221</v>
      </c>
      <c r="E155" s="182" t="s">
        <v>560</v>
      </c>
      <c r="F155" s="183" t="s">
        <v>561</v>
      </c>
      <c r="G155" s="184" t="s">
        <v>249</v>
      </c>
      <c r="H155" s="185">
        <v>2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2172</v>
      </c>
    </row>
    <row r="156" spans="1:65" s="2" customFormat="1" ht="16.5" customHeight="1">
      <c r="A156" s="37"/>
      <c r="B156" s="38"/>
      <c r="C156" s="181" t="s">
        <v>7</v>
      </c>
      <c r="D156" s="181" t="s">
        <v>221</v>
      </c>
      <c r="E156" s="182" t="s">
        <v>563</v>
      </c>
      <c r="F156" s="183" t="s">
        <v>564</v>
      </c>
      <c r="G156" s="184" t="s">
        <v>249</v>
      </c>
      <c r="H156" s="185">
        <v>2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2173</v>
      </c>
    </row>
    <row r="157" spans="1:65" s="2" customFormat="1" ht="16.5" customHeight="1">
      <c r="A157" s="37"/>
      <c r="B157" s="38"/>
      <c r="C157" s="181" t="s">
        <v>154</v>
      </c>
      <c r="D157" s="181" t="s">
        <v>221</v>
      </c>
      <c r="E157" s="182" t="s">
        <v>566</v>
      </c>
      <c r="F157" s="183" t="s">
        <v>567</v>
      </c>
      <c r="G157" s="184" t="s">
        <v>249</v>
      </c>
      <c r="H157" s="185">
        <v>1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2174</v>
      </c>
    </row>
    <row r="158" spans="1:65" s="12" customFormat="1" ht="22.9" customHeight="1">
      <c r="B158" s="165"/>
      <c r="C158" s="166"/>
      <c r="D158" s="167" t="s">
        <v>71</v>
      </c>
      <c r="E158" s="179" t="s">
        <v>569</v>
      </c>
      <c r="F158" s="179" t="s">
        <v>570</v>
      </c>
      <c r="G158" s="166"/>
      <c r="H158" s="166"/>
      <c r="I158" s="169"/>
      <c r="J158" s="180">
        <f>BK158</f>
        <v>0</v>
      </c>
      <c r="K158" s="166"/>
      <c r="L158" s="171"/>
      <c r="M158" s="172"/>
      <c r="N158" s="173"/>
      <c r="O158" s="173"/>
      <c r="P158" s="174">
        <f>SUM(P159:P161)</f>
        <v>0</v>
      </c>
      <c r="Q158" s="173"/>
      <c r="R158" s="174">
        <f>SUM(R159:R161)</f>
        <v>0</v>
      </c>
      <c r="S158" s="173"/>
      <c r="T158" s="175">
        <f>SUM(T159:T161)</f>
        <v>0</v>
      </c>
      <c r="AR158" s="176" t="s">
        <v>81</v>
      </c>
      <c r="AT158" s="177" t="s">
        <v>71</v>
      </c>
      <c r="AU158" s="177" t="s">
        <v>79</v>
      </c>
      <c r="AY158" s="176" t="s">
        <v>218</v>
      </c>
      <c r="BK158" s="178">
        <f>SUM(BK159:BK161)</f>
        <v>0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571</v>
      </c>
      <c r="F159" s="183" t="s">
        <v>572</v>
      </c>
      <c r="G159" s="184" t="s">
        <v>249</v>
      </c>
      <c r="H159" s="185">
        <v>1</v>
      </c>
      <c r="I159" s="186"/>
      <c r="J159" s="187">
        <f>ROUND(I159*H159,2)</f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20" t="s">
        <v>79</v>
      </c>
      <c r="BK159" s="193">
        <f>ROUND(I159*H159,2)</f>
        <v>0</v>
      </c>
      <c r="BL159" s="20" t="s">
        <v>137</v>
      </c>
      <c r="BM159" s="192" t="s">
        <v>2175</v>
      </c>
    </row>
    <row r="160" spans="1:65" s="2" customFormat="1" ht="16.5" customHeight="1">
      <c r="A160" s="37"/>
      <c r="B160" s="38"/>
      <c r="C160" s="181" t="s">
        <v>160</v>
      </c>
      <c r="D160" s="181" t="s">
        <v>221</v>
      </c>
      <c r="E160" s="182" t="s">
        <v>574</v>
      </c>
      <c r="F160" s="183" t="s">
        <v>575</v>
      </c>
      <c r="G160" s="184" t="s">
        <v>249</v>
      </c>
      <c r="H160" s="185">
        <v>6</v>
      </c>
      <c r="I160" s="186"/>
      <c r="J160" s="187">
        <f>ROUND(I160*H160,2)</f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20" t="s">
        <v>79</v>
      </c>
      <c r="BK160" s="193">
        <f>ROUND(I160*H160,2)</f>
        <v>0</v>
      </c>
      <c r="BL160" s="20" t="s">
        <v>137</v>
      </c>
      <c r="BM160" s="192" t="s">
        <v>2176</v>
      </c>
    </row>
    <row r="161" spans="1:65" s="2" customFormat="1" ht="16.5" customHeight="1">
      <c r="A161" s="37"/>
      <c r="B161" s="38"/>
      <c r="C161" s="181" t="s">
        <v>352</v>
      </c>
      <c r="D161" s="181" t="s">
        <v>221</v>
      </c>
      <c r="E161" s="182" t="s">
        <v>577</v>
      </c>
      <c r="F161" s="183" t="s">
        <v>578</v>
      </c>
      <c r="G161" s="184" t="s">
        <v>249</v>
      </c>
      <c r="H161" s="185">
        <v>6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2177</v>
      </c>
    </row>
    <row r="162" spans="1:65" s="12" customFormat="1" ht="22.9" customHeight="1">
      <c r="B162" s="165"/>
      <c r="C162" s="166"/>
      <c r="D162" s="167" t="s">
        <v>71</v>
      </c>
      <c r="E162" s="179" t="s">
        <v>580</v>
      </c>
      <c r="F162" s="179" t="s">
        <v>581</v>
      </c>
      <c r="G162" s="166"/>
      <c r="H162" s="166"/>
      <c r="I162" s="169"/>
      <c r="J162" s="180">
        <f>BK162</f>
        <v>0</v>
      </c>
      <c r="K162" s="166"/>
      <c r="L162" s="171"/>
      <c r="M162" s="172"/>
      <c r="N162" s="173"/>
      <c r="O162" s="173"/>
      <c r="P162" s="174">
        <f>SUM(P163:P172)</f>
        <v>0</v>
      </c>
      <c r="Q162" s="173"/>
      <c r="R162" s="174">
        <f>SUM(R163:R172)</f>
        <v>0.1726615</v>
      </c>
      <c r="S162" s="173"/>
      <c r="T162" s="175">
        <f>SUM(T163:T172)</f>
        <v>0</v>
      </c>
      <c r="AR162" s="176" t="s">
        <v>81</v>
      </c>
      <c r="AT162" s="177" t="s">
        <v>71</v>
      </c>
      <c r="AU162" s="177" t="s">
        <v>79</v>
      </c>
      <c r="AY162" s="176" t="s">
        <v>218</v>
      </c>
      <c r="BK162" s="178">
        <f>SUM(BK163:BK172)</f>
        <v>0</v>
      </c>
    </row>
    <row r="163" spans="1:65" s="2" customFormat="1" ht="55.5" customHeight="1">
      <c r="A163" s="37"/>
      <c r="B163" s="38"/>
      <c r="C163" s="181" t="s">
        <v>357</v>
      </c>
      <c r="D163" s="181" t="s">
        <v>221</v>
      </c>
      <c r="E163" s="182" t="s">
        <v>582</v>
      </c>
      <c r="F163" s="183" t="s">
        <v>583</v>
      </c>
      <c r="G163" s="184" t="s">
        <v>224</v>
      </c>
      <c r="H163" s="185">
        <v>5</v>
      </c>
      <c r="I163" s="186"/>
      <c r="J163" s="187">
        <f>ROUND(I163*H163,2)</f>
        <v>0</v>
      </c>
      <c r="K163" s="183" t="s">
        <v>225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1.214E-2</v>
      </c>
      <c r="R163" s="190">
        <f>Q163*H163</f>
        <v>6.0699999999999997E-2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2178</v>
      </c>
    </row>
    <row r="164" spans="1:65" s="2" customFormat="1" ht="11.25">
      <c r="A164" s="37"/>
      <c r="B164" s="38"/>
      <c r="C164" s="39"/>
      <c r="D164" s="194" t="s">
        <v>228</v>
      </c>
      <c r="E164" s="39"/>
      <c r="F164" s="195" t="s">
        <v>585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228</v>
      </c>
      <c r="AU164" s="20" t="s">
        <v>81</v>
      </c>
    </row>
    <row r="165" spans="1:65" s="2" customFormat="1" ht="44.25" customHeight="1">
      <c r="A165" s="37"/>
      <c r="B165" s="38"/>
      <c r="C165" s="181" t="s">
        <v>362</v>
      </c>
      <c r="D165" s="181" t="s">
        <v>221</v>
      </c>
      <c r="E165" s="182" t="s">
        <v>586</v>
      </c>
      <c r="F165" s="183" t="s">
        <v>587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1E-4</v>
      </c>
      <c r="R165" s="190">
        <f>Q165*H165</f>
        <v>5.0000000000000001E-4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2179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589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37.9" customHeight="1">
      <c r="A167" s="37"/>
      <c r="B167" s="38"/>
      <c r="C167" s="181" t="s">
        <v>369</v>
      </c>
      <c r="D167" s="181" t="s">
        <v>221</v>
      </c>
      <c r="E167" s="182" t="s">
        <v>590</v>
      </c>
      <c r="F167" s="183" t="s">
        <v>591</v>
      </c>
      <c r="G167" s="184" t="s">
        <v>224</v>
      </c>
      <c r="H167" s="185">
        <v>11.55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1.25E-3</v>
      </c>
      <c r="R167" s="190">
        <f>Q167*H167</f>
        <v>1.4437500000000001E-2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2180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593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24.2" customHeight="1">
      <c r="A169" s="37"/>
      <c r="B169" s="38"/>
      <c r="C169" s="222" t="s">
        <v>374</v>
      </c>
      <c r="D169" s="222" t="s">
        <v>380</v>
      </c>
      <c r="E169" s="223" t="s">
        <v>594</v>
      </c>
      <c r="F169" s="224" t="s">
        <v>595</v>
      </c>
      <c r="G169" s="225" t="s">
        <v>224</v>
      </c>
      <c r="H169" s="226">
        <v>12.128</v>
      </c>
      <c r="I169" s="227"/>
      <c r="J169" s="228">
        <f>ROUND(I169*H169,2)</f>
        <v>0</v>
      </c>
      <c r="K169" s="224" t="s">
        <v>225</v>
      </c>
      <c r="L169" s="229"/>
      <c r="M169" s="230" t="s">
        <v>19</v>
      </c>
      <c r="N169" s="231" t="s">
        <v>43</v>
      </c>
      <c r="O169" s="67"/>
      <c r="P169" s="190">
        <f>O169*H169</f>
        <v>0</v>
      </c>
      <c r="Q169" s="190">
        <v>8.0000000000000002E-3</v>
      </c>
      <c r="R169" s="190">
        <f>Q169*H169</f>
        <v>9.7023999999999999E-2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383</v>
      </c>
      <c r="AT169" s="192" t="s">
        <v>380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2181</v>
      </c>
    </row>
    <row r="170" spans="1:65" s="13" customFormat="1" ht="11.25">
      <c r="B170" s="199"/>
      <c r="C170" s="200"/>
      <c r="D170" s="201" t="s">
        <v>230</v>
      </c>
      <c r="E170" s="200"/>
      <c r="F170" s="203" t="s">
        <v>597</v>
      </c>
      <c r="G170" s="200"/>
      <c r="H170" s="204">
        <v>12.128</v>
      </c>
      <c r="I170" s="205"/>
      <c r="J170" s="200"/>
      <c r="K170" s="200"/>
      <c r="L170" s="206"/>
      <c r="M170" s="207"/>
      <c r="N170" s="208"/>
      <c r="O170" s="208"/>
      <c r="P170" s="208"/>
      <c r="Q170" s="208"/>
      <c r="R170" s="208"/>
      <c r="S170" s="208"/>
      <c r="T170" s="209"/>
      <c r="AT170" s="210" t="s">
        <v>230</v>
      </c>
      <c r="AU170" s="210" t="s">
        <v>81</v>
      </c>
      <c r="AV170" s="13" t="s">
        <v>81</v>
      </c>
      <c r="AW170" s="13" t="s">
        <v>4</v>
      </c>
      <c r="AX170" s="13" t="s">
        <v>79</v>
      </c>
      <c r="AY170" s="210" t="s">
        <v>218</v>
      </c>
    </row>
    <row r="171" spans="1:65" s="2" customFormat="1" ht="78" customHeight="1">
      <c r="A171" s="37"/>
      <c r="B171" s="38"/>
      <c r="C171" s="181" t="s">
        <v>379</v>
      </c>
      <c r="D171" s="181" t="s">
        <v>221</v>
      </c>
      <c r="E171" s="182" t="s">
        <v>598</v>
      </c>
      <c r="F171" s="183" t="s">
        <v>599</v>
      </c>
      <c r="G171" s="184" t="s">
        <v>282</v>
      </c>
      <c r="H171" s="185">
        <v>0.17299999999999999</v>
      </c>
      <c r="I171" s="186"/>
      <c r="J171" s="187">
        <f>ROUND(I171*H171,2)</f>
        <v>0</v>
      </c>
      <c r="K171" s="183" t="s">
        <v>225</v>
      </c>
      <c r="L171" s="42"/>
      <c r="M171" s="188" t="s">
        <v>19</v>
      </c>
      <c r="N171" s="189" t="s">
        <v>43</v>
      </c>
      <c r="O171" s="67"/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137</v>
      </c>
      <c r="AT171" s="192" t="s">
        <v>221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2182</v>
      </c>
    </row>
    <row r="172" spans="1:65" s="2" customFormat="1" ht="11.25">
      <c r="A172" s="37"/>
      <c r="B172" s="38"/>
      <c r="C172" s="39"/>
      <c r="D172" s="194" t="s">
        <v>228</v>
      </c>
      <c r="E172" s="39"/>
      <c r="F172" s="195" t="s">
        <v>601</v>
      </c>
      <c r="G172" s="39"/>
      <c r="H172" s="39"/>
      <c r="I172" s="196"/>
      <c r="J172" s="39"/>
      <c r="K172" s="39"/>
      <c r="L172" s="42"/>
      <c r="M172" s="197"/>
      <c r="N172" s="198"/>
      <c r="O172" s="67"/>
      <c r="P172" s="67"/>
      <c r="Q172" s="67"/>
      <c r="R172" s="67"/>
      <c r="S172" s="67"/>
      <c r="T172" s="68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20" t="s">
        <v>228</v>
      </c>
      <c r="AU172" s="20" t="s">
        <v>81</v>
      </c>
    </row>
    <row r="173" spans="1:65" s="12" customFormat="1" ht="22.9" customHeight="1">
      <c r="B173" s="165"/>
      <c r="C173" s="166"/>
      <c r="D173" s="167" t="s">
        <v>71</v>
      </c>
      <c r="E173" s="179" t="s">
        <v>602</v>
      </c>
      <c r="F173" s="179" t="s">
        <v>603</v>
      </c>
      <c r="G173" s="166"/>
      <c r="H173" s="166"/>
      <c r="I173" s="169"/>
      <c r="J173" s="180">
        <f>BK173</f>
        <v>0</v>
      </c>
      <c r="K173" s="166"/>
      <c r="L173" s="171"/>
      <c r="M173" s="172"/>
      <c r="N173" s="173"/>
      <c r="O173" s="173"/>
      <c r="P173" s="174">
        <f>SUM(P174:P178)</f>
        <v>0</v>
      </c>
      <c r="Q173" s="173"/>
      <c r="R173" s="174">
        <f>SUM(R174:R178)</f>
        <v>8.2799999999999999E-2</v>
      </c>
      <c r="S173" s="173"/>
      <c r="T173" s="175">
        <f>SUM(T174:T178)</f>
        <v>0</v>
      </c>
      <c r="AR173" s="176" t="s">
        <v>81</v>
      </c>
      <c r="AT173" s="177" t="s">
        <v>71</v>
      </c>
      <c r="AU173" s="177" t="s">
        <v>79</v>
      </c>
      <c r="AY173" s="176" t="s">
        <v>218</v>
      </c>
      <c r="BK173" s="178">
        <f>SUM(BK174:BK178)</f>
        <v>0</v>
      </c>
    </row>
    <row r="174" spans="1:65" s="2" customFormat="1" ht="37.9" customHeight="1">
      <c r="A174" s="37"/>
      <c r="B174" s="38"/>
      <c r="C174" s="181" t="s">
        <v>386</v>
      </c>
      <c r="D174" s="181" t="s">
        <v>221</v>
      </c>
      <c r="E174" s="182" t="s">
        <v>604</v>
      </c>
      <c r="F174" s="183" t="s">
        <v>605</v>
      </c>
      <c r="G174" s="184" t="s">
        <v>249</v>
      </c>
      <c r="H174" s="185">
        <v>6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2183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607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2" customFormat="1" ht="24.2" customHeight="1">
      <c r="A176" s="37"/>
      <c r="B176" s="38"/>
      <c r="C176" s="222" t="s">
        <v>383</v>
      </c>
      <c r="D176" s="222" t="s">
        <v>380</v>
      </c>
      <c r="E176" s="223" t="s">
        <v>608</v>
      </c>
      <c r="F176" s="224" t="s">
        <v>609</v>
      </c>
      <c r="G176" s="225" t="s">
        <v>249</v>
      </c>
      <c r="H176" s="226">
        <v>6</v>
      </c>
      <c r="I176" s="227"/>
      <c r="J176" s="228">
        <f>ROUND(I176*H176,2)</f>
        <v>0</v>
      </c>
      <c r="K176" s="224" t="s">
        <v>19</v>
      </c>
      <c r="L176" s="229"/>
      <c r="M176" s="230" t="s">
        <v>19</v>
      </c>
      <c r="N176" s="231" t="s">
        <v>43</v>
      </c>
      <c r="O176" s="67"/>
      <c r="P176" s="190">
        <f>O176*H176</f>
        <v>0</v>
      </c>
      <c r="Q176" s="190">
        <v>1.38E-2</v>
      </c>
      <c r="R176" s="190">
        <f>Q176*H176</f>
        <v>8.2799999999999999E-2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383</v>
      </c>
      <c r="AT176" s="192" t="s">
        <v>380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2184</v>
      </c>
    </row>
    <row r="177" spans="1:65" s="2" customFormat="1" ht="55.5" customHeight="1">
      <c r="A177" s="37"/>
      <c r="B177" s="38"/>
      <c r="C177" s="181" t="s">
        <v>395</v>
      </c>
      <c r="D177" s="181" t="s">
        <v>221</v>
      </c>
      <c r="E177" s="182" t="s">
        <v>611</v>
      </c>
      <c r="F177" s="183" t="s">
        <v>612</v>
      </c>
      <c r="G177" s="184" t="s">
        <v>282</v>
      </c>
      <c r="H177" s="185">
        <v>8.3000000000000004E-2</v>
      </c>
      <c r="I177" s="186"/>
      <c r="J177" s="187">
        <f>ROUND(I177*H177,2)</f>
        <v>0</v>
      </c>
      <c r="K177" s="183" t="s">
        <v>225</v>
      </c>
      <c r="L177" s="42"/>
      <c r="M177" s="188" t="s">
        <v>19</v>
      </c>
      <c r="N177" s="189" t="s">
        <v>43</v>
      </c>
      <c r="O177" s="67"/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137</v>
      </c>
      <c r="AT177" s="192" t="s">
        <v>221</v>
      </c>
      <c r="AU177" s="192" t="s">
        <v>81</v>
      </c>
      <c r="AY177" s="20" t="s">
        <v>218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0" t="s">
        <v>79</v>
      </c>
      <c r="BK177" s="193">
        <f>ROUND(I177*H177,2)</f>
        <v>0</v>
      </c>
      <c r="BL177" s="20" t="s">
        <v>137</v>
      </c>
      <c r="BM177" s="192" t="s">
        <v>2185</v>
      </c>
    </row>
    <row r="178" spans="1:65" s="2" customFormat="1" ht="11.25">
      <c r="A178" s="37"/>
      <c r="B178" s="38"/>
      <c r="C178" s="39"/>
      <c r="D178" s="194" t="s">
        <v>228</v>
      </c>
      <c r="E178" s="39"/>
      <c r="F178" s="195" t="s">
        <v>614</v>
      </c>
      <c r="G178" s="39"/>
      <c r="H178" s="39"/>
      <c r="I178" s="196"/>
      <c r="J178" s="39"/>
      <c r="K178" s="39"/>
      <c r="L178" s="42"/>
      <c r="M178" s="197"/>
      <c r="N178" s="19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228</v>
      </c>
      <c r="AU178" s="20" t="s">
        <v>81</v>
      </c>
    </row>
    <row r="179" spans="1:65" s="12" customFormat="1" ht="22.9" customHeight="1">
      <c r="B179" s="165"/>
      <c r="C179" s="166"/>
      <c r="D179" s="167" t="s">
        <v>71</v>
      </c>
      <c r="E179" s="179" t="s">
        <v>615</v>
      </c>
      <c r="F179" s="179" t="s">
        <v>616</v>
      </c>
      <c r="G179" s="166"/>
      <c r="H179" s="166"/>
      <c r="I179" s="169"/>
      <c r="J179" s="180">
        <f>BK179</f>
        <v>0</v>
      </c>
      <c r="K179" s="166"/>
      <c r="L179" s="171"/>
      <c r="M179" s="172"/>
      <c r="N179" s="173"/>
      <c r="O179" s="173"/>
      <c r="P179" s="174">
        <f>SUM(P180:P181)</f>
        <v>0</v>
      </c>
      <c r="Q179" s="173"/>
      <c r="R179" s="174">
        <f>SUM(R180:R181)</f>
        <v>0</v>
      </c>
      <c r="S179" s="173"/>
      <c r="T179" s="175">
        <f>SUM(T180:T181)</f>
        <v>4.6200000000000005E-2</v>
      </c>
      <c r="AR179" s="176" t="s">
        <v>81</v>
      </c>
      <c r="AT179" s="177" t="s">
        <v>71</v>
      </c>
      <c r="AU179" s="177" t="s">
        <v>79</v>
      </c>
      <c r="AY179" s="176" t="s">
        <v>218</v>
      </c>
      <c r="BK179" s="178">
        <f>SUM(BK180:BK181)</f>
        <v>0</v>
      </c>
    </row>
    <row r="180" spans="1:65" s="2" customFormat="1" ht="16.5" customHeight="1">
      <c r="A180" s="37"/>
      <c r="B180" s="38"/>
      <c r="C180" s="181" t="s">
        <v>402</v>
      </c>
      <c r="D180" s="181" t="s">
        <v>221</v>
      </c>
      <c r="E180" s="182" t="s">
        <v>617</v>
      </c>
      <c r="F180" s="183" t="s">
        <v>618</v>
      </c>
      <c r="G180" s="184" t="s">
        <v>224</v>
      </c>
      <c r="H180" s="185">
        <v>11.55</v>
      </c>
      <c r="I180" s="186"/>
      <c r="J180" s="187">
        <f>ROUND(I180*H180,2)</f>
        <v>0</v>
      </c>
      <c r="K180" s="183" t="s">
        <v>225</v>
      </c>
      <c r="L180" s="42"/>
      <c r="M180" s="188" t="s">
        <v>19</v>
      </c>
      <c r="N180" s="189" t="s">
        <v>43</v>
      </c>
      <c r="O180" s="67"/>
      <c r="P180" s="190">
        <f>O180*H180</f>
        <v>0</v>
      </c>
      <c r="Q180" s="190">
        <v>0</v>
      </c>
      <c r="R180" s="190">
        <f>Q180*H180</f>
        <v>0</v>
      </c>
      <c r="S180" s="190">
        <v>4.0000000000000001E-3</v>
      </c>
      <c r="T180" s="191">
        <f>S180*H180</f>
        <v>4.6200000000000005E-2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137</v>
      </c>
      <c r="AT180" s="192" t="s">
        <v>221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2186</v>
      </c>
    </row>
    <row r="181" spans="1:65" s="2" customFormat="1" ht="11.25">
      <c r="A181" s="37"/>
      <c r="B181" s="38"/>
      <c r="C181" s="39"/>
      <c r="D181" s="194" t="s">
        <v>228</v>
      </c>
      <c r="E181" s="39"/>
      <c r="F181" s="195" t="s">
        <v>620</v>
      </c>
      <c r="G181" s="39"/>
      <c r="H181" s="39"/>
      <c r="I181" s="196"/>
      <c r="J181" s="39"/>
      <c r="K181" s="39"/>
      <c r="L181" s="42"/>
      <c r="M181" s="197"/>
      <c r="N181" s="198"/>
      <c r="O181" s="67"/>
      <c r="P181" s="67"/>
      <c r="Q181" s="67"/>
      <c r="R181" s="67"/>
      <c r="S181" s="67"/>
      <c r="T181" s="68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20" t="s">
        <v>228</v>
      </c>
      <c r="AU181" s="20" t="s">
        <v>81</v>
      </c>
    </row>
    <row r="182" spans="1:65" s="12" customFormat="1" ht="22.9" customHeight="1">
      <c r="B182" s="165"/>
      <c r="C182" s="166"/>
      <c r="D182" s="167" t="s">
        <v>71</v>
      </c>
      <c r="E182" s="179" t="s">
        <v>621</v>
      </c>
      <c r="F182" s="179" t="s">
        <v>622</v>
      </c>
      <c r="G182" s="166"/>
      <c r="H182" s="166"/>
      <c r="I182" s="169"/>
      <c r="J182" s="180">
        <f>BK182</f>
        <v>0</v>
      </c>
      <c r="K182" s="166"/>
      <c r="L182" s="171"/>
      <c r="M182" s="172"/>
      <c r="N182" s="173"/>
      <c r="O182" s="173"/>
      <c r="P182" s="174">
        <f>SUM(P183:P201)</f>
        <v>0</v>
      </c>
      <c r="Q182" s="173"/>
      <c r="R182" s="174">
        <f>SUM(R183:R201)</f>
        <v>0.44906399999999996</v>
      </c>
      <c r="S182" s="173"/>
      <c r="T182" s="175">
        <f>SUM(T183:T201)</f>
        <v>0.96061350000000001</v>
      </c>
      <c r="AR182" s="176" t="s">
        <v>81</v>
      </c>
      <c r="AT182" s="177" t="s">
        <v>71</v>
      </c>
      <c r="AU182" s="177" t="s">
        <v>79</v>
      </c>
      <c r="AY182" s="176" t="s">
        <v>218</v>
      </c>
      <c r="BK182" s="178">
        <f>SUM(BK183:BK201)</f>
        <v>0</v>
      </c>
    </row>
    <row r="183" spans="1:65" s="2" customFormat="1" ht="24.2" customHeight="1">
      <c r="A183" s="37"/>
      <c r="B183" s="38"/>
      <c r="C183" s="181" t="s">
        <v>407</v>
      </c>
      <c r="D183" s="181" t="s">
        <v>221</v>
      </c>
      <c r="E183" s="182" t="s">
        <v>623</v>
      </c>
      <c r="F183" s="183" t="s">
        <v>624</v>
      </c>
      <c r="G183" s="184" t="s">
        <v>224</v>
      </c>
      <c r="H183" s="185">
        <v>11.55</v>
      </c>
      <c r="I183" s="186"/>
      <c r="J183" s="187">
        <f>ROUND(I183*H183,2)</f>
        <v>0</v>
      </c>
      <c r="K183" s="183" t="s">
        <v>225</v>
      </c>
      <c r="L183" s="42"/>
      <c r="M183" s="188" t="s">
        <v>19</v>
      </c>
      <c r="N183" s="189" t="s">
        <v>43</v>
      </c>
      <c r="O183" s="67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137</v>
      </c>
      <c r="AT183" s="192" t="s">
        <v>221</v>
      </c>
      <c r="AU183" s="192" t="s">
        <v>81</v>
      </c>
      <c r="AY183" s="20" t="s">
        <v>218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79</v>
      </c>
      <c r="BK183" s="193">
        <f>ROUND(I183*H183,2)</f>
        <v>0</v>
      </c>
      <c r="BL183" s="20" t="s">
        <v>137</v>
      </c>
      <c r="BM183" s="192" t="s">
        <v>2187</v>
      </c>
    </row>
    <row r="184" spans="1:65" s="2" customFormat="1" ht="11.25">
      <c r="A184" s="37"/>
      <c r="B184" s="38"/>
      <c r="C184" s="39"/>
      <c r="D184" s="194" t="s">
        <v>228</v>
      </c>
      <c r="E184" s="39"/>
      <c r="F184" s="195" t="s">
        <v>626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228</v>
      </c>
      <c r="AU184" s="20" t="s">
        <v>81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628</v>
      </c>
      <c r="F185" s="183" t="s">
        <v>629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2.9999999999999997E-4</v>
      </c>
      <c r="R185" s="190">
        <f>Q185*H185</f>
        <v>3.4649999999999998E-3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2188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631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33" customHeight="1">
      <c r="A187" s="37"/>
      <c r="B187" s="38"/>
      <c r="C187" s="181" t="s">
        <v>627</v>
      </c>
      <c r="D187" s="181" t="s">
        <v>221</v>
      </c>
      <c r="E187" s="182" t="s">
        <v>633</v>
      </c>
      <c r="F187" s="183" t="s">
        <v>634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2189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636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7.9" customHeight="1">
      <c r="A189" s="37"/>
      <c r="B189" s="38"/>
      <c r="C189" s="181" t="s">
        <v>632</v>
      </c>
      <c r="D189" s="181" t="s">
        <v>221</v>
      </c>
      <c r="E189" s="182" t="s">
        <v>638</v>
      </c>
      <c r="F189" s="183" t="s">
        <v>639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7.4999999999999997E-3</v>
      </c>
      <c r="R189" s="190">
        <f>Q189*H189</f>
        <v>8.6625000000000008E-2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2190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641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24.2" customHeight="1">
      <c r="A191" s="37"/>
      <c r="B191" s="38"/>
      <c r="C191" s="181" t="s">
        <v>637</v>
      </c>
      <c r="D191" s="181" t="s">
        <v>221</v>
      </c>
      <c r="E191" s="182" t="s">
        <v>643</v>
      </c>
      <c r="F191" s="183" t="s">
        <v>644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0</v>
      </c>
      <c r="R191" s="190">
        <f>Q191*H191</f>
        <v>0</v>
      </c>
      <c r="S191" s="190">
        <v>8.3169999999999994E-2</v>
      </c>
      <c r="T191" s="191">
        <f>S191*H191</f>
        <v>0.96061350000000001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2191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646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44.25" customHeight="1">
      <c r="A193" s="37"/>
      <c r="B193" s="38"/>
      <c r="C193" s="181" t="s">
        <v>642</v>
      </c>
      <c r="D193" s="181" t="s">
        <v>221</v>
      </c>
      <c r="E193" s="182" t="s">
        <v>648</v>
      </c>
      <c r="F193" s="183" t="s">
        <v>649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5.3800000000000002E-3</v>
      </c>
      <c r="R193" s="190">
        <f>Q193*H193</f>
        <v>6.2139000000000007E-2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2192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651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13" customFormat="1" ht="11.25">
      <c r="B195" s="199"/>
      <c r="C195" s="200"/>
      <c r="D195" s="201" t="s">
        <v>230</v>
      </c>
      <c r="E195" s="202" t="s">
        <v>19</v>
      </c>
      <c r="F195" s="203" t="s">
        <v>652</v>
      </c>
      <c r="G195" s="200"/>
      <c r="H195" s="204">
        <v>11.55</v>
      </c>
      <c r="I195" s="205"/>
      <c r="J195" s="200"/>
      <c r="K195" s="200"/>
      <c r="L195" s="206"/>
      <c r="M195" s="207"/>
      <c r="N195" s="208"/>
      <c r="O195" s="208"/>
      <c r="P195" s="208"/>
      <c r="Q195" s="208"/>
      <c r="R195" s="208"/>
      <c r="S195" s="208"/>
      <c r="T195" s="209"/>
      <c r="AT195" s="210" t="s">
        <v>230</v>
      </c>
      <c r="AU195" s="210" t="s">
        <v>81</v>
      </c>
      <c r="AV195" s="13" t="s">
        <v>81</v>
      </c>
      <c r="AW195" s="13" t="s">
        <v>33</v>
      </c>
      <c r="AX195" s="13" t="s">
        <v>79</v>
      </c>
      <c r="AY195" s="210" t="s">
        <v>218</v>
      </c>
    </row>
    <row r="196" spans="1:65" s="2" customFormat="1" ht="24.2" customHeight="1">
      <c r="A196" s="37"/>
      <c r="B196" s="38"/>
      <c r="C196" s="222" t="s">
        <v>647</v>
      </c>
      <c r="D196" s="222" t="s">
        <v>380</v>
      </c>
      <c r="E196" s="223" t="s">
        <v>654</v>
      </c>
      <c r="F196" s="224" t="s">
        <v>655</v>
      </c>
      <c r="G196" s="225" t="s">
        <v>224</v>
      </c>
      <c r="H196" s="226">
        <v>12.705</v>
      </c>
      <c r="I196" s="227"/>
      <c r="J196" s="228">
        <f>ROUND(I196*H196,2)</f>
        <v>0</v>
      </c>
      <c r="K196" s="224" t="s">
        <v>225</v>
      </c>
      <c r="L196" s="229"/>
      <c r="M196" s="230" t="s">
        <v>19</v>
      </c>
      <c r="N196" s="231" t="s">
        <v>43</v>
      </c>
      <c r="O196" s="67"/>
      <c r="P196" s="190">
        <f>O196*H196</f>
        <v>0</v>
      </c>
      <c r="Q196" s="190">
        <v>2.1999999999999999E-2</v>
      </c>
      <c r="R196" s="190">
        <f>Q196*H196</f>
        <v>0.27950999999999998</v>
      </c>
      <c r="S196" s="190">
        <v>0</v>
      </c>
      <c r="T196" s="191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383</v>
      </c>
      <c r="AT196" s="192" t="s">
        <v>380</v>
      </c>
      <c r="AU196" s="192" t="s">
        <v>81</v>
      </c>
      <c r="AY196" s="20" t="s">
        <v>218</v>
      </c>
      <c r="BE196" s="193">
        <f>IF(N196="základní",J196,0)</f>
        <v>0</v>
      </c>
      <c r="BF196" s="193">
        <f>IF(N196="snížená",J196,0)</f>
        <v>0</v>
      </c>
      <c r="BG196" s="193">
        <f>IF(N196="zákl. přenesená",J196,0)</f>
        <v>0</v>
      </c>
      <c r="BH196" s="193">
        <f>IF(N196="sníž. přenesená",J196,0)</f>
        <v>0</v>
      </c>
      <c r="BI196" s="193">
        <f>IF(N196="nulová",J196,0)</f>
        <v>0</v>
      </c>
      <c r="BJ196" s="20" t="s">
        <v>79</v>
      </c>
      <c r="BK196" s="193">
        <f>ROUND(I196*H196,2)</f>
        <v>0</v>
      </c>
      <c r="BL196" s="20" t="s">
        <v>137</v>
      </c>
      <c r="BM196" s="192" t="s">
        <v>2193</v>
      </c>
    </row>
    <row r="197" spans="1:65" s="13" customFormat="1" ht="11.25">
      <c r="B197" s="199"/>
      <c r="C197" s="200"/>
      <c r="D197" s="201" t="s">
        <v>230</v>
      </c>
      <c r="E197" s="200"/>
      <c r="F197" s="203" t="s">
        <v>657</v>
      </c>
      <c r="G197" s="200"/>
      <c r="H197" s="204">
        <v>12.705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4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181" t="s">
        <v>653</v>
      </c>
      <c r="D198" s="181" t="s">
        <v>221</v>
      </c>
      <c r="E198" s="182" t="s">
        <v>659</v>
      </c>
      <c r="F198" s="183" t="s">
        <v>660</v>
      </c>
      <c r="G198" s="184" t="s">
        <v>224</v>
      </c>
      <c r="H198" s="185">
        <v>11.55</v>
      </c>
      <c r="I198" s="186"/>
      <c r="J198" s="187">
        <f>ROUND(I198*H198,2)</f>
        <v>0</v>
      </c>
      <c r="K198" s="183" t="s">
        <v>225</v>
      </c>
      <c r="L198" s="42"/>
      <c r="M198" s="188" t="s">
        <v>19</v>
      </c>
      <c r="N198" s="189" t="s">
        <v>43</v>
      </c>
      <c r="O198" s="67"/>
      <c r="P198" s="190">
        <f>O198*H198</f>
        <v>0</v>
      </c>
      <c r="Q198" s="190">
        <v>1.5E-3</v>
      </c>
      <c r="R198" s="190">
        <f>Q198*H198</f>
        <v>1.7325E-2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137</v>
      </c>
      <c r="AT198" s="192" t="s">
        <v>221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2194</v>
      </c>
    </row>
    <row r="199" spans="1:65" s="2" customFormat="1" ht="11.25">
      <c r="A199" s="37"/>
      <c r="B199" s="38"/>
      <c r="C199" s="39"/>
      <c r="D199" s="194" t="s">
        <v>228</v>
      </c>
      <c r="E199" s="39"/>
      <c r="F199" s="195" t="s">
        <v>662</v>
      </c>
      <c r="G199" s="39"/>
      <c r="H199" s="39"/>
      <c r="I199" s="196"/>
      <c r="J199" s="39"/>
      <c r="K199" s="39"/>
      <c r="L199" s="42"/>
      <c r="M199" s="197"/>
      <c r="N199" s="198"/>
      <c r="O199" s="67"/>
      <c r="P199" s="67"/>
      <c r="Q199" s="67"/>
      <c r="R199" s="67"/>
      <c r="S199" s="67"/>
      <c r="T199" s="68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20" t="s">
        <v>228</v>
      </c>
      <c r="AU199" s="20" t="s">
        <v>81</v>
      </c>
    </row>
    <row r="200" spans="1:65" s="2" customFormat="1" ht="55.5" customHeight="1">
      <c r="A200" s="37"/>
      <c r="B200" s="38"/>
      <c r="C200" s="181" t="s">
        <v>658</v>
      </c>
      <c r="D200" s="181" t="s">
        <v>221</v>
      </c>
      <c r="E200" s="182" t="s">
        <v>664</v>
      </c>
      <c r="F200" s="183" t="s">
        <v>665</v>
      </c>
      <c r="G200" s="184" t="s">
        <v>282</v>
      </c>
      <c r="H200" s="185">
        <v>0.44900000000000001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0</v>
      </c>
      <c r="R200" s="190">
        <f>Q200*H200</f>
        <v>0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2195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667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12" customFormat="1" ht="22.9" customHeight="1">
      <c r="B202" s="165"/>
      <c r="C202" s="166"/>
      <c r="D202" s="167" t="s">
        <v>71</v>
      </c>
      <c r="E202" s="179" t="s">
        <v>367</v>
      </c>
      <c r="F202" s="179" t="s">
        <v>368</v>
      </c>
      <c r="G202" s="166"/>
      <c r="H202" s="166"/>
      <c r="I202" s="169"/>
      <c r="J202" s="180">
        <f>BK202</f>
        <v>0</v>
      </c>
      <c r="K202" s="166"/>
      <c r="L202" s="171"/>
      <c r="M202" s="172"/>
      <c r="N202" s="173"/>
      <c r="O202" s="173"/>
      <c r="P202" s="174">
        <f>SUM(P203:P218)</f>
        <v>0</v>
      </c>
      <c r="Q202" s="173"/>
      <c r="R202" s="174">
        <f>SUM(R203:R218)</f>
        <v>1.85598796</v>
      </c>
      <c r="S202" s="173"/>
      <c r="T202" s="175">
        <f>SUM(T203:T218)</f>
        <v>0</v>
      </c>
      <c r="AR202" s="176" t="s">
        <v>81</v>
      </c>
      <c r="AT202" s="177" t="s">
        <v>71</v>
      </c>
      <c r="AU202" s="177" t="s">
        <v>79</v>
      </c>
      <c r="AY202" s="176" t="s">
        <v>218</v>
      </c>
      <c r="BK202" s="178">
        <f>SUM(BK203:BK218)</f>
        <v>0</v>
      </c>
    </row>
    <row r="203" spans="1:65" s="2" customFormat="1" ht="24.2" customHeight="1">
      <c r="A203" s="37"/>
      <c r="B203" s="38"/>
      <c r="C203" s="181" t="s">
        <v>663</v>
      </c>
      <c r="D203" s="181" t="s">
        <v>221</v>
      </c>
      <c r="E203" s="182" t="s">
        <v>370</v>
      </c>
      <c r="F203" s="183" t="s">
        <v>371</v>
      </c>
      <c r="G203" s="184" t="s">
        <v>224</v>
      </c>
      <c r="H203" s="185">
        <v>79.59</v>
      </c>
      <c r="I203" s="186"/>
      <c r="J203" s="187">
        <f>ROUND(I203*H203,2)</f>
        <v>0</v>
      </c>
      <c r="K203" s="183" t="s">
        <v>225</v>
      </c>
      <c r="L203" s="42"/>
      <c r="M203" s="188" t="s">
        <v>19</v>
      </c>
      <c r="N203" s="189" t="s">
        <v>43</v>
      </c>
      <c r="O203" s="67"/>
      <c r="P203" s="190">
        <f>O203*H203</f>
        <v>0</v>
      </c>
      <c r="Q203" s="190">
        <v>2.9999999999999997E-4</v>
      </c>
      <c r="R203" s="190">
        <f>Q203*H203</f>
        <v>2.3876999999999999E-2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137</v>
      </c>
      <c r="AT203" s="192" t="s">
        <v>221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2196</v>
      </c>
    </row>
    <row r="204" spans="1:65" s="2" customFormat="1" ht="11.25">
      <c r="A204" s="37"/>
      <c r="B204" s="38"/>
      <c r="C204" s="39"/>
      <c r="D204" s="194" t="s">
        <v>228</v>
      </c>
      <c r="E204" s="39"/>
      <c r="F204" s="195" t="s">
        <v>373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228</v>
      </c>
      <c r="AU204" s="20" t="s">
        <v>81</v>
      </c>
    </row>
    <row r="205" spans="1:65" s="2" customFormat="1" ht="37.9" customHeight="1">
      <c r="A205" s="37"/>
      <c r="B205" s="38"/>
      <c r="C205" s="181" t="s">
        <v>668</v>
      </c>
      <c r="D205" s="181" t="s">
        <v>221</v>
      </c>
      <c r="E205" s="182" t="s">
        <v>375</v>
      </c>
      <c r="F205" s="183" t="s">
        <v>376</v>
      </c>
      <c r="G205" s="184" t="s">
        <v>224</v>
      </c>
      <c r="H205" s="185">
        <v>79.591999999999999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5.3800000000000002E-3</v>
      </c>
      <c r="R205" s="190">
        <f>Q205*H205</f>
        <v>0.42820496000000002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2197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378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13" customFormat="1" ht="11.25">
      <c r="B207" s="199"/>
      <c r="C207" s="200"/>
      <c r="D207" s="201" t="s">
        <v>230</v>
      </c>
      <c r="E207" s="202" t="s">
        <v>19</v>
      </c>
      <c r="F207" s="203" t="s">
        <v>672</v>
      </c>
      <c r="G207" s="200"/>
      <c r="H207" s="204">
        <v>47.32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230</v>
      </c>
      <c r="AU207" s="210" t="s">
        <v>81</v>
      </c>
      <c r="AV207" s="13" t="s">
        <v>81</v>
      </c>
      <c r="AW207" s="13" t="s">
        <v>33</v>
      </c>
      <c r="AX207" s="13" t="s">
        <v>72</v>
      </c>
      <c r="AY207" s="210" t="s">
        <v>218</v>
      </c>
    </row>
    <row r="208" spans="1:65" s="13" customFormat="1" ht="11.25">
      <c r="B208" s="199"/>
      <c r="C208" s="200"/>
      <c r="D208" s="201" t="s">
        <v>230</v>
      </c>
      <c r="E208" s="202" t="s">
        <v>19</v>
      </c>
      <c r="F208" s="203" t="s">
        <v>673</v>
      </c>
      <c r="G208" s="200"/>
      <c r="H208" s="204">
        <v>39.363999999999997</v>
      </c>
      <c r="I208" s="205"/>
      <c r="J208" s="200"/>
      <c r="K208" s="200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230</v>
      </c>
      <c r="AU208" s="210" t="s">
        <v>81</v>
      </c>
      <c r="AV208" s="13" t="s">
        <v>81</v>
      </c>
      <c r="AW208" s="13" t="s">
        <v>33</v>
      </c>
      <c r="AX208" s="13" t="s">
        <v>72</v>
      </c>
      <c r="AY208" s="210" t="s">
        <v>218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535</v>
      </c>
      <c r="G209" s="200"/>
      <c r="H209" s="204">
        <v>-7.0919999999999996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4" customFormat="1" ht="11.25">
      <c r="B210" s="211"/>
      <c r="C210" s="212"/>
      <c r="D210" s="201" t="s">
        <v>230</v>
      </c>
      <c r="E210" s="213" t="s">
        <v>19</v>
      </c>
      <c r="F210" s="214" t="s">
        <v>246</v>
      </c>
      <c r="G210" s="212"/>
      <c r="H210" s="215">
        <v>79.591999999999999</v>
      </c>
      <c r="I210" s="216"/>
      <c r="J210" s="212"/>
      <c r="K210" s="212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230</v>
      </c>
      <c r="AU210" s="221" t="s">
        <v>81</v>
      </c>
      <c r="AV210" s="14" t="s">
        <v>226</v>
      </c>
      <c r="AW210" s="14" t="s">
        <v>33</v>
      </c>
      <c r="AX210" s="14" t="s">
        <v>79</v>
      </c>
      <c r="AY210" s="221" t="s">
        <v>218</v>
      </c>
    </row>
    <row r="211" spans="1:65" s="2" customFormat="1" ht="24.2" customHeight="1">
      <c r="A211" s="37"/>
      <c r="B211" s="38"/>
      <c r="C211" s="222" t="s">
        <v>670</v>
      </c>
      <c r="D211" s="222" t="s">
        <v>380</v>
      </c>
      <c r="E211" s="223" t="s">
        <v>381</v>
      </c>
      <c r="F211" s="224" t="s">
        <v>382</v>
      </c>
      <c r="G211" s="225" t="s">
        <v>224</v>
      </c>
      <c r="H211" s="226">
        <v>87.551000000000002</v>
      </c>
      <c r="I211" s="227"/>
      <c r="J211" s="228">
        <f>ROUND(I211*H211,2)</f>
        <v>0</v>
      </c>
      <c r="K211" s="224" t="s">
        <v>225</v>
      </c>
      <c r="L211" s="229"/>
      <c r="M211" s="230" t="s">
        <v>19</v>
      </c>
      <c r="N211" s="231" t="s">
        <v>43</v>
      </c>
      <c r="O211" s="67"/>
      <c r="P211" s="190">
        <f>O211*H211</f>
        <v>0</v>
      </c>
      <c r="Q211" s="190">
        <v>1.6E-2</v>
      </c>
      <c r="R211" s="190">
        <f>Q211*H211</f>
        <v>1.4008160000000001</v>
      </c>
      <c r="S211" s="190">
        <v>0</v>
      </c>
      <c r="T211" s="19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2" t="s">
        <v>383</v>
      </c>
      <c r="AT211" s="192" t="s">
        <v>380</v>
      </c>
      <c r="AU211" s="192" t="s">
        <v>81</v>
      </c>
      <c r="AY211" s="20" t="s">
        <v>218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20" t="s">
        <v>79</v>
      </c>
      <c r="BK211" s="193">
        <f>ROUND(I211*H211,2)</f>
        <v>0</v>
      </c>
      <c r="BL211" s="20" t="s">
        <v>137</v>
      </c>
      <c r="BM211" s="192" t="s">
        <v>2198</v>
      </c>
    </row>
    <row r="212" spans="1:65" s="13" customFormat="1" ht="11.25">
      <c r="B212" s="199"/>
      <c r="C212" s="200"/>
      <c r="D212" s="201" t="s">
        <v>230</v>
      </c>
      <c r="E212" s="200"/>
      <c r="F212" s="203" t="s">
        <v>676</v>
      </c>
      <c r="G212" s="200"/>
      <c r="H212" s="204">
        <v>87.551000000000002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230</v>
      </c>
      <c r="AU212" s="210" t="s">
        <v>81</v>
      </c>
      <c r="AV212" s="13" t="s">
        <v>81</v>
      </c>
      <c r="AW212" s="13" t="s">
        <v>4</v>
      </c>
      <c r="AX212" s="13" t="s">
        <v>79</v>
      </c>
      <c r="AY212" s="210" t="s">
        <v>218</v>
      </c>
    </row>
    <row r="213" spans="1:65" s="2" customFormat="1" ht="33" customHeight="1">
      <c r="A213" s="37"/>
      <c r="B213" s="38"/>
      <c r="C213" s="181" t="s">
        <v>674</v>
      </c>
      <c r="D213" s="181" t="s">
        <v>221</v>
      </c>
      <c r="E213" s="182" t="s">
        <v>387</v>
      </c>
      <c r="F213" s="183" t="s">
        <v>388</v>
      </c>
      <c r="G213" s="184" t="s">
        <v>234</v>
      </c>
      <c r="H213" s="185">
        <v>6</v>
      </c>
      <c r="I213" s="186"/>
      <c r="J213" s="187">
        <f>ROUND(I213*H213,2)</f>
        <v>0</v>
      </c>
      <c r="K213" s="183" t="s">
        <v>225</v>
      </c>
      <c r="L213" s="42"/>
      <c r="M213" s="188" t="s">
        <v>19</v>
      </c>
      <c r="N213" s="189" t="s">
        <v>43</v>
      </c>
      <c r="O213" s="67"/>
      <c r="P213" s="190">
        <f>O213*H213</f>
        <v>0</v>
      </c>
      <c r="Q213" s="190">
        <v>2.0000000000000001E-4</v>
      </c>
      <c r="R213" s="190">
        <f>Q213*H213</f>
        <v>1.2000000000000001E-3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137</v>
      </c>
      <c r="AT213" s="192" t="s">
        <v>221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2199</v>
      </c>
    </row>
    <row r="214" spans="1:65" s="2" customFormat="1" ht="11.25">
      <c r="A214" s="37"/>
      <c r="B214" s="38"/>
      <c r="C214" s="39"/>
      <c r="D214" s="194" t="s">
        <v>228</v>
      </c>
      <c r="E214" s="39"/>
      <c r="F214" s="195" t="s">
        <v>390</v>
      </c>
      <c r="G214" s="39"/>
      <c r="H214" s="39"/>
      <c r="I214" s="196"/>
      <c r="J214" s="39"/>
      <c r="K214" s="39"/>
      <c r="L214" s="42"/>
      <c r="M214" s="197"/>
      <c r="N214" s="198"/>
      <c r="O214" s="67"/>
      <c r="P214" s="67"/>
      <c r="Q214" s="67"/>
      <c r="R214" s="67"/>
      <c r="S214" s="67"/>
      <c r="T214" s="68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20" t="s">
        <v>228</v>
      </c>
      <c r="AU214" s="20" t="s">
        <v>81</v>
      </c>
    </row>
    <row r="215" spans="1:65" s="2" customFormat="1" ht="16.5" customHeight="1">
      <c r="A215" s="37"/>
      <c r="B215" s="38"/>
      <c r="C215" s="222" t="s">
        <v>677</v>
      </c>
      <c r="D215" s="222" t="s">
        <v>380</v>
      </c>
      <c r="E215" s="223" t="s">
        <v>391</v>
      </c>
      <c r="F215" s="224" t="s">
        <v>392</v>
      </c>
      <c r="G215" s="225" t="s">
        <v>234</v>
      </c>
      <c r="H215" s="226">
        <v>6.3</v>
      </c>
      <c r="I215" s="227"/>
      <c r="J215" s="228">
        <f>ROUND(I215*H215,2)</f>
        <v>0</v>
      </c>
      <c r="K215" s="224" t="s">
        <v>225</v>
      </c>
      <c r="L215" s="229"/>
      <c r="M215" s="230" t="s">
        <v>19</v>
      </c>
      <c r="N215" s="231" t="s">
        <v>43</v>
      </c>
      <c r="O215" s="67"/>
      <c r="P215" s="190">
        <f>O215*H215</f>
        <v>0</v>
      </c>
      <c r="Q215" s="190">
        <v>2.9999999999999997E-4</v>
      </c>
      <c r="R215" s="190">
        <f>Q215*H215</f>
        <v>1.8899999999999998E-3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383</v>
      </c>
      <c r="AT215" s="192" t="s">
        <v>380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2200</v>
      </c>
    </row>
    <row r="216" spans="1:65" s="13" customFormat="1" ht="11.25">
      <c r="B216" s="199"/>
      <c r="C216" s="200"/>
      <c r="D216" s="201" t="s">
        <v>230</v>
      </c>
      <c r="E216" s="200"/>
      <c r="F216" s="203" t="s">
        <v>465</v>
      </c>
      <c r="G216" s="200"/>
      <c r="H216" s="204">
        <v>6.3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230</v>
      </c>
      <c r="AU216" s="210" t="s">
        <v>81</v>
      </c>
      <c r="AV216" s="13" t="s">
        <v>81</v>
      </c>
      <c r="AW216" s="13" t="s">
        <v>4</v>
      </c>
      <c r="AX216" s="13" t="s">
        <v>79</v>
      </c>
      <c r="AY216" s="210" t="s">
        <v>218</v>
      </c>
    </row>
    <row r="217" spans="1:65" s="2" customFormat="1" ht="55.5" customHeight="1">
      <c r="A217" s="37"/>
      <c r="B217" s="38"/>
      <c r="C217" s="181" t="s">
        <v>679</v>
      </c>
      <c r="D217" s="181" t="s">
        <v>221</v>
      </c>
      <c r="E217" s="182" t="s">
        <v>396</v>
      </c>
      <c r="F217" s="183" t="s">
        <v>397</v>
      </c>
      <c r="G217" s="184" t="s">
        <v>282</v>
      </c>
      <c r="H217" s="185">
        <v>1.8560000000000001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2201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399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12" customFormat="1" ht="22.9" customHeight="1">
      <c r="B219" s="165"/>
      <c r="C219" s="166"/>
      <c r="D219" s="167" t="s">
        <v>71</v>
      </c>
      <c r="E219" s="179" t="s">
        <v>683</v>
      </c>
      <c r="F219" s="179" t="s">
        <v>684</v>
      </c>
      <c r="G219" s="166"/>
      <c r="H219" s="166"/>
      <c r="I219" s="169"/>
      <c r="J219" s="180">
        <f>BK219</f>
        <v>0</v>
      </c>
      <c r="K219" s="166"/>
      <c r="L219" s="171"/>
      <c r="M219" s="172"/>
      <c r="N219" s="173"/>
      <c r="O219" s="173"/>
      <c r="P219" s="174">
        <f>SUM(P220:P228)</f>
        <v>0</v>
      </c>
      <c r="Q219" s="173"/>
      <c r="R219" s="174">
        <f>SUM(R220:R228)</f>
        <v>2.5944000000000002E-3</v>
      </c>
      <c r="S219" s="173"/>
      <c r="T219" s="175">
        <f>SUM(T220:T228)</f>
        <v>0</v>
      </c>
      <c r="AR219" s="176" t="s">
        <v>81</v>
      </c>
      <c r="AT219" s="177" t="s">
        <v>71</v>
      </c>
      <c r="AU219" s="177" t="s">
        <v>79</v>
      </c>
      <c r="AY219" s="176" t="s">
        <v>218</v>
      </c>
      <c r="BK219" s="178">
        <f>SUM(BK220:BK228)</f>
        <v>0</v>
      </c>
    </row>
    <row r="220" spans="1:65" s="2" customFormat="1" ht="24.2" customHeight="1">
      <c r="A220" s="37"/>
      <c r="B220" s="38"/>
      <c r="C220" s="181" t="s">
        <v>681</v>
      </c>
      <c r="D220" s="181" t="s">
        <v>221</v>
      </c>
      <c r="E220" s="182" t="s">
        <v>686</v>
      </c>
      <c r="F220" s="183" t="s">
        <v>687</v>
      </c>
      <c r="G220" s="184" t="s">
        <v>224</v>
      </c>
      <c r="H220" s="185">
        <v>5.52</v>
      </c>
      <c r="I220" s="186"/>
      <c r="J220" s="187">
        <f>ROUND(I220*H220,2)</f>
        <v>0</v>
      </c>
      <c r="K220" s="183" t="s">
        <v>225</v>
      </c>
      <c r="L220" s="42"/>
      <c r="M220" s="188" t="s">
        <v>19</v>
      </c>
      <c r="N220" s="189" t="s">
        <v>43</v>
      </c>
      <c r="O220" s="67"/>
      <c r="P220" s="190">
        <f>O220*H220</f>
        <v>0</v>
      </c>
      <c r="Q220" s="190">
        <v>6.0000000000000002E-5</v>
      </c>
      <c r="R220" s="190">
        <f>Q220*H220</f>
        <v>3.3119999999999997E-4</v>
      </c>
      <c r="S220" s="190">
        <v>0</v>
      </c>
      <c r="T220" s="19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92" t="s">
        <v>137</v>
      </c>
      <c r="AT220" s="192" t="s">
        <v>221</v>
      </c>
      <c r="AU220" s="192" t="s">
        <v>81</v>
      </c>
      <c r="AY220" s="20" t="s">
        <v>218</v>
      </c>
      <c r="BE220" s="193">
        <f>IF(N220="základní",J220,0)</f>
        <v>0</v>
      </c>
      <c r="BF220" s="193">
        <f>IF(N220="snížená",J220,0)</f>
        <v>0</v>
      </c>
      <c r="BG220" s="193">
        <f>IF(N220="zákl. přenesená",J220,0)</f>
        <v>0</v>
      </c>
      <c r="BH220" s="193">
        <f>IF(N220="sníž. přenesená",J220,0)</f>
        <v>0</v>
      </c>
      <c r="BI220" s="193">
        <f>IF(N220="nulová",J220,0)</f>
        <v>0</v>
      </c>
      <c r="BJ220" s="20" t="s">
        <v>79</v>
      </c>
      <c r="BK220" s="193">
        <f>ROUND(I220*H220,2)</f>
        <v>0</v>
      </c>
      <c r="BL220" s="20" t="s">
        <v>137</v>
      </c>
      <c r="BM220" s="192" t="s">
        <v>2202</v>
      </c>
    </row>
    <row r="221" spans="1:65" s="2" customFormat="1" ht="11.25">
      <c r="A221" s="37"/>
      <c r="B221" s="38"/>
      <c r="C221" s="39"/>
      <c r="D221" s="194" t="s">
        <v>228</v>
      </c>
      <c r="E221" s="39"/>
      <c r="F221" s="195" t="s">
        <v>689</v>
      </c>
      <c r="G221" s="39"/>
      <c r="H221" s="39"/>
      <c r="I221" s="196"/>
      <c r="J221" s="39"/>
      <c r="K221" s="39"/>
      <c r="L221" s="42"/>
      <c r="M221" s="197"/>
      <c r="N221" s="198"/>
      <c r="O221" s="67"/>
      <c r="P221" s="67"/>
      <c r="Q221" s="67"/>
      <c r="R221" s="67"/>
      <c r="S221" s="67"/>
      <c r="T221" s="68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20" t="s">
        <v>228</v>
      </c>
      <c r="AU221" s="20" t="s">
        <v>81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691</v>
      </c>
      <c r="F222" s="183" t="s">
        <v>692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1.7000000000000001E-4</v>
      </c>
      <c r="R222" s="190">
        <f>Q222*H222</f>
        <v>9.3840000000000004E-4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2203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694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13" customFormat="1" ht="11.25">
      <c r="B224" s="199"/>
      <c r="C224" s="200"/>
      <c r="D224" s="201" t="s">
        <v>230</v>
      </c>
      <c r="E224" s="202" t="s">
        <v>19</v>
      </c>
      <c r="F224" s="203" t="s">
        <v>695</v>
      </c>
      <c r="G224" s="200"/>
      <c r="H224" s="204">
        <v>5.52</v>
      </c>
      <c r="I224" s="205"/>
      <c r="J224" s="200"/>
      <c r="K224" s="200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230</v>
      </c>
      <c r="AU224" s="210" t="s">
        <v>81</v>
      </c>
      <c r="AV224" s="13" t="s">
        <v>81</v>
      </c>
      <c r="AW224" s="13" t="s">
        <v>33</v>
      </c>
      <c r="AX224" s="13" t="s">
        <v>79</v>
      </c>
      <c r="AY224" s="210" t="s">
        <v>218</v>
      </c>
    </row>
    <row r="225" spans="1:65" s="2" customFormat="1" ht="24.2" customHeight="1">
      <c r="A225" s="37"/>
      <c r="B225" s="38"/>
      <c r="C225" s="181" t="s">
        <v>690</v>
      </c>
      <c r="D225" s="181" t="s">
        <v>221</v>
      </c>
      <c r="E225" s="182" t="s">
        <v>697</v>
      </c>
      <c r="F225" s="183" t="s">
        <v>698</v>
      </c>
      <c r="G225" s="184" t="s">
        <v>224</v>
      </c>
      <c r="H225" s="185">
        <v>5.52</v>
      </c>
      <c r="I225" s="186"/>
      <c r="J225" s="187">
        <f>ROUND(I225*H225,2)</f>
        <v>0</v>
      </c>
      <c r="K225" s="183" t="s">
        <v>225</v>
      </c>
      <c r="L225" s="42"/>
      <c r="M225" s="188" t="s">
        <v>19</v>
      </c>
      <c r="N225" s="189" t="s">
        <v>43</v>
      </c>
      <c r="O225" s="67"/>
      <c r="P225" s="190">
        <f>O225*H225</f>
        <v>0</v>
      </c>
      <c r="Q225" s="190">
        <v>1.2E-4</v>
      </c>
      <c r="R225" s="190">
        <f>Q225*H225</f>
        <v>6.6239999999999995E-4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137</v>
      </c>
      <c r="AT225" s="192" t="s">
        <v>221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2204</v>
      </c>
    </row>
    <row r="226" spans="1:65" s="2" customFormat="1" ht="11.25">
      <c r="A226" s="37"/>
      <c r="B226" s="38"/>
      <c r="C226" s="39"/>
      <c r="D226" s="194" t="s">
        <v>228</v>
      </c>
      <c r="E226" s="39"/>
      <c r="F226" s="195" t="s">
        <v>700</v>
      </c>
      <c r="G226" s="39"/>
      <c r="H226" s="39"/>
      <c r="I226" s="196"/>
      <c r="J226" s="39"/>
      <c r="K226" s="39"/>
      <c r="L226" s="42"/>
      <c r="M226" s="197"/>
      <c r="N226" s="198"/>
      <c r="O226" s="67"/>
      <c r="P226" s="67"/>
      <c r="Q226" s="67"/>
      <c r="R226" s="67"/>
      <c r="S226" s="67"/>
      <c r="T226" s="68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20" t="s">
        <v>228</v>
      </c>
      <c r="AU226" s="20" t="s">
        <v>81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702</v>
      </c>
      <c r="F227" s="183" t="s">
        <v>703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2205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705</v>
      </c>
      <c r="G228" s="39"/>
      <c r="H228" s="39"/>
      <c r="I228" s="196"/>
      <c r="J228" s="39"/>
      <c r="K228" s="39"/>
      <c r="L228" s="42"/>
      <c r="M228" s="246"/>
      <c r="N228" s="247"/>
      <c r="O228" s="248"/>
      <c r="P228" s="248"/>
      <c r="Q228" s="248"/>
      <c r="R228" s="248"/>
      <c r="S228" s="248"/>
      <c r="T228" s="249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6.95" customHeight="1">
      <c r="A229" s="37"/>
      <c r="B229" s="50"/>
      <c r="C229" s="51"/>
      <c r="D229" s="51"/>
      <c r="E229" s="51"/>
      <c r="F229" s="51"/>
      <c r="G229" s="51"/>
      <c r="H229" s="51"/>
      <c r="I229" s="51"/>
      <c r="J229" s="51"/>
      <c r="K229" s="51"/>
      <c r="L229" s="42"/>
      <c r="M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</row>
  </sheetData>
  <sheetProtection algorithmName="SHA-512" hashValue="q4r876RoJ4q31YMPyvHkOd9/oIaUveSOptmngiR48ygOQrBYNgUvIelF6XWYHOxNZzY3Ij/y15/noyGC5/tYog==" saltValue="kduuUmA3SeORMao2RtNWIxVUXdm1Y5f0XD3FR4dITttNcOtpD62UPyEbNIR90lWRgkug73wKIVqSUSzbs6K8IQ==" spinCount="100000" sheet="1" objects="1" scenarios="1" formatColumns="0" formatRows="0" autoFilter="0"/>
  <autoFilter ref="C99:K228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2" r:id="rId7"/>
    <hyperlink ref="F125" r:id="rId8"/>
    <hyperlink ref="F130" r:id="rId9"/>
    <hyperlink ref="F138" r:id="rId10"/>
    <hyperlink ref="F140" r:id="rId11"/>
    <hyperlink ref="F142" r:id="rId12"/>
    <hyperlink ref="F145" r:id="rId13"/>
    <hyperlink ref="F148" r:id="rId14"/>
    <hyperlink ref="F164" r:id="rId15"/>
    <hyperlink ref="F166" r:id="rId16"/>
    <hyperlink ref="F168" r:id="rId17"/>
    <hyperlink ref="F172" r:id="rId18"/>
    <hyperlink ref="F175" r:id="rId19"/>
    <hyperlink ref="F178" r:id="rId20"/>
    <hyperlink ref="F181" r:id="rId21"/>
    <hyperlink ref="F184" r:id="rId22"/>
    <hyperlink ref="F186" r:id="rId23"/>
    <hyperlink ref="F188" r:id="rId24"/>
    <hyperlink ref="F190" r:id="rId25"/>
    <hyperlink ref="F192" r:id="rId26"/>
    <hyperlink ref="F194" r:id="rId27"/>
    <hyperlink ref="F199" r:id="rId28"/>
    <hyperlink ref="F201" r:id="rId29"/>
    <hyperlink ref="F204" r:id="rId30"/>
    <hyperlink ref="F206" r:id="rId31"/>
    <hyperlink ref="F214" r:id="rId32"/>
    <hyperlink ref="F218" r:id="rId33"/>
    <hyperlink ref="F221" r:id="rId34"/>
    <hyperlink ref="F223" r:id="rId35"/>
    <hyperlink ref="F226" r:id="rId36"/>
    <hyperlink ref="F228" r:id="rId37"/>
  </hyperlinks>
  <pageMargins left="0.39374999999999999" right="0.39374999999999999" top="0.39374999999999999" bottom="0.39374999999999999" header="0" footer="0"/>
  <pageSetup paperSize="9" scale="76" fitToHeight="100" orientation="portrait" blackAndWhite="1" r:id="rId38"/>
  <headerFooter>
    <oddFooter>&amp;CStrana &amp;P z &amp;N</oddFooter>
  </headerFooter>
  <drawing r:id="rId39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165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2" customFormat="1" ht="12" customHeight="1">
      <c r="A8" s="37"/>
      <c r="B8" s="42"/>
      <c r="C8" s="37"/>
      <c r="D8" s="115" t="s">
        <v>182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402" t="s">
        <v>2206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9. 7. 2024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19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27</v>
      </c>
      <c r="F15" s="37"/>
      <c r="G15" s="37"/>
      <c r="H15" s="37"/>
      <c r="I15" s="115" t="s">
        <v>28</v>
      </c>
      <c r="J15" s="106" t="s">
        <v>19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29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3" t="str">
        <f>'Rekapitulace stavby'!E14</f>
        <v>Vyplň údaj</v>
      </c>
      <c r="F18" s="404"/>
      <c r="G18" s="404"/>
      <c r="H18" s="404"/>
      <c r="I18" s="115" t="s">
        <v>28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31</v>
      </c>
      <c r="E20" s="37"/>
      <c r="F20" s="37"/>
      <c r="G20" s="37"/>
      <c r="H20" s="37"/>
      <c r="I20" s="115" t="s">
        <v>26</v>
      </c>
      <c r="J20" s="106" t="s">
        <v>19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32</v>
      </c>
      <c r="F21" s="37"/>
      <c r="G21" s="37"/>
      <c r="H21" s="37"/>
      <c r="I21" s="115" t="s">
        <v>28</v>
      </c>
      <c r="J21" s="106" t="s">
        <v>19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34</v>
      </c>
      <c r="E23" s="37"/>
      <c r="F23" s="37"/>
      <c r="G23" s="37"/>
      <c r="H23" s="37"/>
      <c r="I23" s="115" t="s">
        <v>26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35</v>
      </c>
      <c r="F24" s="37"/>
      <c r="G24" s="37"/>
      <c r="H24" s="37"/>
      <c r="I24" s="115" t="s">
        <v>28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36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5" t="s">
        <v>19</v>
      </c>
      <c r="F27" s="405"/>
      <c r="G27" s="405"/>
      <c r="H27" s="405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38</v>
      </c>
      <c r="E30" s="37"/>
      <c r="F30" s="37"/>
      <c r="G30" s="37"/>
      <c r="H30" s="37"/>
      <c r="I30" s="37"/>
      <c r="J30" s="123">
        <f>ROUND(J88,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40</v>
      </c>
      <c r="G32" s="37"/>
      <c r="H32" s="37"/>
      <c r="I32" s="124" t="s">
        <v>39</v>
      </c>
      <c r="J32" s="124" t="s">
        <v>41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42</v>
      </c>
      <c r="E33" s="115" t="s">
        <v>43</v>
      </c>
      <c r="F33" s="126">
        <f>ROUND((SUM(BE88:BE145)),  2)</f>
        <v>0</v>
      </c>
      <c r="G33" s="37"/>
      <c r="H33" s="37"/>
      <c r="I33" s="127">
        <v>0.21</v>
      </c>
      <c r="J33" s="126">
        <f>ROUND(((SUM(BE88:BE145))*I33),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44</v>
      </c>
      <c r="F34" s="126">
        <f>ROUND((SUM(BF88:BF145)),  2)</f>
        <v>0</v>
      </c>
      <c r="G34" s="37"/>
      <c r="H34" s="37"/>
      <c r="I34" s="127">
        <v>0.12</v>
      </c>
      <c r="J34" s="126">
        <f>ROUND(((SUM(BF88:BF145))*I34),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45</v>
      </c>
      <c r="F35" s="126">
        <f>ROUND((SUM(BG88:BG145)),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46</v>
      </c>
      <c r="F36" s="126">
        <f>ROUND((SUM(BH88:BH145)),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47</v>
      </c>
      <c r="F37" s="126">
        <f>ROUND((SUM(BI88:BI145)),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48</v>
      </c>
      <c r="E39" s="130"/>
      <c r="F39" s="130"/>
      <c r="G39" s="131" t="s">
        <v>49</v>
      </c>
      <c r="H39" s="132" t="s">
        <v>50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186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6" t="str">
        <f>E7</f>
        <v>Výměna stoupaček na Poliklinice</v>
      </c>
      <c r="F48" s="407"/>
      <c r="G48" s="407"/>
      <c r="H48" s="407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182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79" t="str">
        <f>E9</f>
        <v>S3 - stoupačka ozn. 3</v>
      </c>
      <c r="F50" s="408"/>
      <c r="G50" s="408"/>
      <c r="H50" s="408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Česká Lípa</v>
      </c>
      <c r="G52" s="39"/>
      <c r="H52" s="39"/>
      <c r="I52" s="32" t="s">
        <v>23</v>
      </c>
      <c r="J52" s="62" t="str">
        <f>IF(J12="","",J12)</f>
        <v>9. 7. 2024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40.15" customHeight="1">
      <c r="A54" s="37"/>
      <c r="B54" s="38"/>
      <c r="C54" s="32" t="s">
        <v>25</v>
      </c>
      <c r="D54" s="39"/>
      <c r="E54" s="39"/>
      <c r="F54" s="30" t="str">
        <f>E15</f>
        <v>Nemocnice s poliklinikou Česká Lípa a.s.,Purkyňova</v>
      </c>
      <c r="G54" s="39"/>
      <c r="H54" s="39"/>
      <c r="I54" s="32" t="s">
        <v>31</v>
      </c>
      <c r="J54" s="35" t="str">
        <f>E21</f>
        <v>STORING spol. s r.o.,Žitavská 727/16, Liberec 3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29</v>
      </c>
      <c r="D55" s="39"/>
      <c r="E55" s="39"/>
      <c r="F55" s="30" t="str">
        <f>IF(E18="","",E18)</f>
        <v>Vyplň údaj</v>
      </c>
      <c r="G55" s="39"/>
      <c r="H55" s="39"/>
      <c r="I55" s="32" t="s">
        <v>34</v>
      </c>
      <c r="J55" s="35" t="str">
        <f>E24</f>
        <v>Zuzana Morávková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187</v>
      </c>
      <c r="D57" s="140"/>
      <c r="E57" s="140"/>
      <c r="F57" s="140"/>
      <c r="G57" s="140"/>
      <c r="H57" s="140"/>
      <c r="I57" s="140"/>
      <c r="J57" s="141" t="s">
        <v>188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70</v>
      </c>
      <c r="D59" s="39"/>
      <c r="E59" s="39"/>
      <c r="F59" s="39"/>
      <c r="G59" s="39"/>
      <c r="H59" s="39"/>
      <c r="I59" s="39"/>
      <c r="J59" s="80">
        <f>J88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189</v>
      </c>
    </row>
    <row r="60" spans="1:47" s="9" customFormat="1" ht="24.95" customHeight="1">
      <c r="B60" s="143"/>
      <c r="C60" s="144"/>
      <c r="D60" s="145" t="s">
        <v>190</v>
      </c>
      <c r="E60" s="146"/>
      <c r="F60" s="146"/>
      <c r="G60" s="146"/>
      <c r="H60" s="146"/>
      <c r="I60" s="146"/>
      <c r="J60" s="147">
        <f>J89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191</v>
      </c>
      <c r="E61" s="151"/>
      <c r="F61" s="151"/>
      <c r="G61" s="151"/>
      <c r="H61" s="151"/>
      <c r="I61" s="151"/>
      <c r="J61" s="152">
        <f>J90</f>
        <v>0</v>
      </c>
      <c r="K61" s="100"/>
      <c r="L61" s="153"/>
    </row>
    <row r="62" spans="1:47" s="10" customFormat="1" ht="19.899999999999999" customHeight="1">
      <c r="B62" s="149"/>
      <c r="C62" s="100"/>
      <c r="D62" s="150" t="s">
        <v>192</v>
      </c>
      <c r="E62" s="151"/>
      <c r="F62" s="151"/>
      <c r="G62" s="151"/>
      <c r="H62" s="151"/>
      <c r="I62" s="151"/>
      <c r="J62" s="152">
        <f>J95</f>
        <v>0</v>
      </c>
      <c r="K62" s="100"/>
      <c r="L62" s="153"/>
    </row>
    <row r="63" spans="1:47" s="10" customFormat="1" ht="19.899999999999999" customHeight="1">
      <c r="B63" s="149"/>
      <c r="C63" s="100"/>
      <c r="D63" s="150" t="s">
        <v>193</v>
      </c>
      <c r="E63" s="151"/>
      <c r="F63" s="151"/>
      <c r="G63" s="151"/>
      <c r="H63" s="151"/>
      <c r="I63" s="151"/>
      <c r="J63" s="152">
        <f>J98</f>
        <v>0</v>
      </c>
      <c r="K63" s="100"/>
      <c r="L63" s="153"/>
    </row>
    <row r="64" spans="1:47" s="10" customFormat="1" ht="19.899999999999999" customHeight="1">
      <c r="B64" s="149"/>
      <c r="C64" s="100"/>
      <c r="D64" s="150" t="s">
        <v>194</v>
      </c>
      <c r="E64" s="151"/>
      <c r="F64" s="151"/>
      <c r="G64" s="151"/>
      <c r="H64" s="151"/>
      <c r="I64" s="151"/>
      <c r="J64" s="152">
        <f>J104</f>
        <v>0</v>
      </c>
      <c r="K64" s="100"/>
      <c r="L64" s="153"/>
    </row>
    <row r="65" spans="1:31" s="10" customFormat="1" ht="19.899999999999999" customHeight="1">
      <c r="B65" s="149"/>
      <c r="C65" s="100"/>
      <c r="D65" s="150" t="s">
        <v>195</v>
      </c>
      <c r="E65" s="151"/>
      <c r="F65" s="151"/>
      <c r="G65" s="151"/>
      <c r="H65" s="151"/>
      <c r="I65" s="151"/>
      <c r="J65" s="152">
        <f>J114</f>
        <v>0</v>
      </c>
      <c r="K65" s="100"/>
      <c r="L65" s="153"/>
    </row>
    <row r="66" spans="1:31" s="9" customFormat="1" ht="24.95" customHeight="1">
      <c r="B66" s="143"/>
      <c r="C66" s="144"/>
      <c r="D66" s="145" t="s">
        <v>196</v>
      </c>
      <c r="E66" s="146"/>
      <c r="F66" s="146"/>
      <c r="G66" s="146"/>
      <c r="H66" s="146"/>
      <c r="I66" s="146"/>
      <c r="J66" s="147">
        <f>J117</f>
        <v>0</v>
      </c>
      <c r="K66" s="144"/>
      <c r="L66" s="148"/>
    </row>
    <row r="67" spans="1:31" s="10" customFormat="1" ht="19.899999999999999" customHeight="1">
      <c r="B67" s="149"/>
      <c r="C67" s="100"/>
      <c r="D67" s="150" t="s">
        <v>201</v>
      </c>
      <c r="E67" s="151"/>
      <c r="F67" s="151"/>
      <c r="G67" s="151"/>
      <c r="H67" s="151"/>
      <c r="I67" s="151"/>
      <c r="J67" s="152">
        <f>J118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202</v>
      </c>
      <c r="E68" s="151"/>
      <c r="F68" s="151"/>
      <c r="G68" s="151"/>
      <c r="H68" s="151"/>
      <c r="I68" s="151"/>
      <c r="J68" s="152">
        <f>J121</f>
        <v>0</v>
      </c>
      <c r="K68" s="100"/>
      <c r="L68" s="153"/>
    </row>
    <row r="69" spans="1:31" s="2" customFormat="1" ht="21.75" customHeight="1">
      <c r="A69" s="37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116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s="2" customFormat="1" ht="6.95" customHeight="1">
      <c r="A70" s="37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4" spans="1:31" s="2" customFormat="1" ht="6.95" customHeight="1">
      <c r="A74" s="37"/>
      <c r="B74" s="52"/>
      <c r="C74" s="53"/>
      <c r="D74" s="53"/>
      <c r="E74" s="53"/>
      <c r="F74" s="53"/>
      <c r="G74" s="53"/>
      <c r="H74" s="53"/>
      <c r="I74" s="53"/>
      <c r="J74" s="53"/>
      <c r="K74" s="53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24.95" customHeight="1">
      <c r="A75" s="37"/>
      <c r="B75" s="38"/>
      <c r="C75" s="26" t="s">
        <v>203</v>
      </c>
      <c r="D75" s="39"/>
      <c r="E75" s="39"/>
      <c r="F75" s="39"/>
      <c r="G75" s="39"/>
      <c r="H75" s="39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6.95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2" t="s">
        <v>16</v>
      </c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6.5" customHeight="1">
      <c r="A78" s="37"/>
      <c r="B78" s="38"/>
      <c r="C78" s="39"/>
      <c r="D78" s="39"/>
      <c r="E78" s="406" t="str">
        <f>E7</f>
        <v>Výměna stoupaček na Poliklinice</v>
      </c>
      <c r="F78" s="407"/>
      <c r="G78" s="407"/>
      <c r="H78" s="407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2" customHeight="1">
      <c r="A79" s="37"/>
      <c r="B79" s="38"/>
      <c r="C79" s="32" t="s">
        <v>182</v>
      </c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6.5" customHeight="1">
      <c r="A80" s="37"/>
      <c r="B80" s="38"/>
      <c r="C80" s="39"/>
      <c r="D80" s="39"/>
      <c r="E80" s="379" t="str">
        <f>E9</f>
        <v>S3 - stoupačka ozn. 3</v>
      </c>
      <c r="F80" s="408"/>
      <c r="G80" s="408"/>
      <c r="H80" s="408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6.9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2" customHeight="1">
      <c r="A82" s="37"/>
      <c r="B82" s="38"/>
      <c r="C82" s="32" t="s">
        <v>21</v>
      </c>
      <c r="D82" s="39"/>
      <c r="E82" s="39"/>
      <c r="F82" s="30" t="str">
        <f>F12</f>
        <v>Česká Lípa</v>
      </c>
      <c r="G82" s="39"/>
      <c r="H82" s="39"/>
      <c r="I82" s="32" t="s">
        <v>23</v>
      </c>
      <c r="J82" s="62" t="str">
        <f>IF(J12="","",J12)</f>
        <v>9. 7. 2024</v>
      </c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6.95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40.15" customHeight="1">
      <c r="A84" s="37"/>
      <c r="B84" s="38"/>
      <c r="C84" s="32" t="s">
        <v>25</v>
      </c>
      <c r="D84" s="39"/>
      <c r="E84" s="39"/>
      <c r="F84" s="30" t="str">
        <f>E15</f>
        <v>Nemocnice s poliklinikou Česká Lípa a.s.,Purkyňova</v>
      </c>
      <c r="G84" s="39"/>
      <c r="H84" s="39"/>
      <c r="I84" s="32" t="s">
        <v>31</v>
      </c>
      <c r="J84" s="35" t="str">
        <f>E21</f>
        <v>STORING spol. s r.o.,Žitavská 727/16, Liberec 3</v>
      </c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15.2" customHeight="1">
      <c r="A85" s="37"/>
      <c r="B85" s="38"/>
      <c r="C85" s="32" t="s">
        <v>29</v>
      </c>
      <c r="D85" s="39"/>
      <c r="E85" s="39"/>
      <c r="F85" s="30" t="str">
        <f>IF(E18="","",E18)</f>
        <v>Vyplň údaj</v>
      </c>
      <c r="G85" s="39"/>
      <c r="H85" s="39"/>
      <c r="I85" s="32" t="s">
        <v>34</v>
      </c>
      <c r="J85" s="35" t="str">
        <f>E24</f>
        <v>Zuzana Morávková</v>
      </c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2" customFormat="1" ht="10.3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65" s="11" customFormat="1" ht="29.25" customHeight="1">
      <c r="A87" s="154"/>
      <c r="B87" s="155"/>
      <c r="C87" s="156" t="s">
        <v>204</v>
      </c>
      <c r="D87" s="157" t="s">
        <v>57</v>
      </c>
      <c r="E87" s="157" t="s">
        <v>53</v>
      </c>
      <c r="F87" s="157" t="s">
        <v>54</v>
      </c>
      <c r="G87" s="157" t="s">
        <v>205</v>
      </c>
      <c r="H87" s="157" t="s">
        <v>206</v>
      </c>
      <c r="I87" s="157" t="s">
        <v>207</v>
      </c>
      <c r="J87" s="157" t="s">
        <v>188</v>
      </c>
      <c r="K87" s="158" t="s">
        <v>208</v>
      </c>
      <c r="L87" s="159"/>
      <c r="M87" s="71" t="s">
        <v>19</v>
      </c>
      <c r="N87" s="72" t="s">
        <v>42</v>
      </c>
      <c r="O87" s="72" t="s">
        <v>209</v>
      </c>
      <c r="P87" s="72" t="s">
        <v>210</v>
      </c>
      <c r="Q87" s="72" t="s">
        <v>211</v>
      </c>
      <c r="R87" s="72" t="s">
        <v>212</v>
      </c>
      <c r="S87" s="72" t="s">
        <v>213</v>
      </c>
      <c r="T87" s="73" t="s">
        <v>214</v>
      </c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</row>
    <row r="88" spans="1:65" s="2" customFormat="1" ht="22.9" customHeight="1">
      <c r="A88" s="37"/>
      <c r="B88" s="38"/>
      <c r="C88" s="78" t="s">
        <v>215</v>
      </c>
      <c r="D88" s="39"/>
      <c r="E88" s="39"/>
      <c r="F88" s="39"/>
      <c r="G88" s="39"/>
      <c r="H88" s="39"/>
      <c r="I88" s="39"/>
      <c r="J88" s="160">
        <f>BK88</f>
        <v>0</v>
      </c>
      <c r="K88" s="39"/>
      <c r="L88" s="42"/>
      <c r="M88" s="74"/>
      <c r="N88" s="161"/>
      <c r="O88" s="75"/>
      <c r="P88" s="162">
        <f>P89+P117</f>
        <v>0</v>
      </c>
      <c r="Q88" s="75"/>
      <c r="R88" s="162">
        <f>R89+R117</f>
        <v>0.33889200000000003</v>
      </c>
      <c r="S88" s="75"/>
      <c r="T88" s="163">
        <f>T89+T117</f>
        <v>0.25600000000000001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20" t="s">
        <v>71</v>
      </c>
      <c r="AU88" s="20" t="s">
        <v>189</v>
      </c>
      <c r="BK88" s="164">
        <f>BK89+BK117</f>
        <v>0</v>
      </c>
    </row>
    <row r="89" spans="1:65" s="12" customFormat="1" ht="25.9" customHeight="1">
      <c r="B89" s="165"/>
      <c r="C89" s="166"/>
      <c r="D89" s="167" t="s">
        <v>71</v>
      </c>
      <c r="E89" s="168" t="s">
        <v>216</v>
      </c>
      <c r="F89" s="168" t="s">
        <v>217</v>
      </c>
      <c r="G89" s="166"/>
      <c r="H89" s="166"/>
      <c r="I89" s="169"/>
      <c r="J89" s="170">
        <f>BK89</f>
        <v>0</v>
      </c>
      <c r="K89" s="166"/>
      <c r="L89" s="171"/>
      <c r="M89" s="172"/>
      <c r="N89" s="173"/>
      <c r="O89" s="173"/>
      <c r="P89" s="174">
        <f>P90+P95+P98+P104+P114</f>
        <v>0</v>
      </c>
      <c r="Q89" s="173"/>
      <c r="R89" s="174">
        <f>R90+R95+R98+R104+R114</f>
        <v>0.33599200000000001</v>
      </c>
      <c r="S89" s="173"/>
      <c r="T89" s="175">
        <f>T90+T95+T98+T104+T114</f>
        <v>0.25600000000000001</v>
      </c>
      <c r="AR89" s="176" t="s">
        <v>79</v>
      </c>
      <c r="AT89" s="177" t="s">
        <v>71</v>
      </c>
      <c r="AU89" s="177" t="s">
        <v>72</v>
      </c>
      <c r="AY89" s="176" t="s">
        <v>218</v>
      </c>
      <c r="BK89" s="178">
        <f>BK90+BK95+BK98+BK104+BK114</f>
        <v>0</v>
      </c>
    </row>
    <row r="90" spans="1:65" s="12" customFormat="1" ht="22.9" customHeight="1">
      <c r="B90" s="165"/>
      <c r="C90" s="166"/>
      <c r="D90" s="167" t="s">
        <v>71</v>
      </c>
      <c r="E90" s="179" t="s">
        <v>219</v>
      </c>
      <c r="F90" s="179" t="s">
        <v>220</v>
      </c>
      <c r="G90" s="166"/>
      <c r="H90" s="166"/>
      <c r="I90" s="169"/>
      <c r="J90" s="180">
        <f>BK90</f>
        <v>0</v>
      </c>
      <c r="K90" s="166"/>
      <c r="L90" s="171"/>
      <c r="M90" s="172"/>
      <c r="N90" s="173"/>
      <c r="O90" s="173"/>
      <c r="P90" s="174">
        <f>SUM(P91:P94)</f>
        <v>0</v>
      </c>
      <c r="Q90" s="173"/>
      <c r="R90" s="174">
        <f>SUM(R91:R94)</f>
        <v>0.169792</v>
      </c>
      <c r="S90" s="173"/>
      <c r="T90" s="175">
        <f>SUM(T91:T94)</f>
        <v>0</v>
      </c>
      <c r="AR90" s="176" t="s">
        <v>79</v>
      </c>
      <c r="AT90" s="177" t="s">
        <v>71</v>
      </c>
      <c r="AU90" s="177" t="s">
        <v>79</v>
      </c>
      <c r="AY90" s="176" t="s">
        <v>218</v>
      </c>
      <c r="BK90" s="178">
        <f>SUM(BK91:BK94)</f>
        <v>0</v>
      </c>
    </row>
    <row r="91" spans="1:65" s="2" customFormat="1" ht="44.25" customHeight="1">
      <c r="A91" s="37"/>
      <c r="B91" s="38"/>
      <c r="C91" s="181" t="s">
        <v>79</v>
      </c>
      <c r="D91" s="181" t="s">
        <v>221</v>
      </c>
      <c r="E91" s="182" t="s">
        <v>2207</v>
      </c>
      <c r="F91" s="183" t="s">
        <v>2208</v>
      </c>
      <c r="G91" s="184" t="s">
        <v>224</v>
      </c>
      <c r="H91" s="185">
        <v>3.2</v>
      </c>
      <c r="I91" s="186"/>
      <c r="J91" s="187">
        <f>ROUND(I91*H91,2)</f>
        <v>0</v>
      </c>
      <c r="K91" s="183" t="s">
        <v>225</v>
      </c>
      <c r="L91" s="42"/>
      <c r="M91" s="188" t="s">
        <v>19</v>
      </c>
      <c r="N91" s="189" t="s">
        <v>43</v>
      </c>
      <c r="O91" s="67"/>
      <c r="P91" s="190">
        <f>O91*H91</f>
        <v>0</v>
      </c>
      <c r="Q91" s="190">
        <v>5.2859999999999997E-2</v>
      </c>
      <c r="R91" s="190">
        <f>Q91*H91</f>
        <v>0.169152</v>
      </c>
      <c r="S91" s="190">
        <v>0</v>
      </c>
      <c r="T91" s="191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92" t="s">
        <v>226</v>
      </c>
      <c r="AT91" s="192" t="s">
        <v>221</v>
      </c>
      <c r="AU91" s="192" t="s">
        <v>81</v>
      </c>
      <c r="AY91" s="20" t="s">
        <v>218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0" t="s">
        <v>79</v>
      </c>
      <c r="BK91" s="193">
        <f>ROUND(I91*H91,2)</f>
        <v>0</v>
      </c>
      <c r="BL91" s="20" t="s">
        <v>226</v>
      </c>
      <c r="BM91" s="192" t="s">
        <v>2209</v>
      </c>
    </row>
    <row r="92" spans="1:65" s="2" customFormat="1" ht="11.25">
      <c r="A92" s="37"/>
      <c r="B92" s="38"/>
      <c r="C92" s="39"/>
      <c r="D92" s="194" t="s">
        <v>228</v>
      </c>
      <c r="E92" s="39"/>
      <c r="F92" s="195" t="s">
        <v>2210</v>
      </c>
      <c r="G92" s="39"/>
      <c r="H92" s="39"/>
      <c r="I92" s="196"/>
      <c r="J92" s="39"/>
      <c r="K92" s="39"/>
      <c r="L92" s="42"/>
      <c r="M92" s="197"/>
      <c r="N92" s="198"/>
      <c r="O92" s="67"/>
      <c r="P92" s="67"/>
      <c r="Q92" s="67"/>
      <c r="R92" s="67"/>
      <c r="S92" s="67"/>
      <c r="T92" s="68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20" t="s">
        <v>228</v>
      </c>
      <c r="AU92" s="20" t="s">
        <v>81</v>
      </c>
    </row>
    <row r="93" spans="1:65" s="2" customFormat="1" ht="24.2" customHeight="1">
      <c r="A93" s="37"/>
      <c r="B93" s="38"/>
      <c r="C93" s="181" t="s">
        <v>81</v>
      </c>
      <c r="D93" s="181" t="s">
        <v>221</v>
      </c>
      <c r="E93" s="182" t="s">
        <v>232</v>
      </c>
      <c r="F93" s="183" t="s">
        <v>233</v>
      </c>
      <c r="G93" s="184" t="s">
        <v>234</v>
      </c>
      <c r="H93" s="185">
        <v>3.2</v>
      </c>
      <c r="I93" s="186"/>
      <c r="J93" s="187">
        <f>ROUND(I93*H93,2)</f>
        <v>0</v>
      </c>
      <c r="K93" s="183" t="s">
        <v>225</v>
      </c>
      <c r="L93" s="42"/>
      <c r="M93" s="188" t="s">
        <v>19</v>
      </c>
      <c r="N93" s="189" t="s">
        <v>43</v>
      </c>
      <c r="O93" s="67"/>
      <c r="P93" s="190">
        <f>O93*H93</f>
        <v>0</v>
      </c>
      <c r="Q93" s="190">
        <v>2.0000000000000001E-4</v>
      </c>
      <c r="R93" s="190">
        <f>Q93*H93</f>
        <v>6.4000000000000005E-4</v>
      </c>
      <c r="S93" s="190">
        <v>0</v>
      </c>
      <c r="T93" s="191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92" t="s">
        <v>226</v>
      </c>
      <c r="AT93" s="192" t="s">
        <v>221</v>
      </c>
      <c r="AU93" s="192" t="s">
        <v>81</v>
      </c>
      <c r="AY93" s="20" t="s">
        <v>218</v>
      </c>
      <c r="BE93" s="193">
        <f>IF(N93="základní",J93,0)</f>
        <v>0</v>
      </c>
      <c r="BF93" s="193">
        <f>IF(N93="snížená",J93,0)</f>
        <v>0</v>
      </c>
      <c r="BG93" s="193">
        <f>IF(N93="zákl. přenesená",J93,0)</f>
        <v>0</v>
      </c>
      <c r="BH93" s="193">
        <f>IF(N93="sníž. přenesená",J93,0)</f>
        <v>0</v>
      </c>
      <c r="BI93" s="193">
        <f>IF(N93="nulová",J93,0)</f>
        <v>0</v>
      </c>
      <c r="BJ93" s="20" t="s">
        <v>79</v>
      </c>
      <c r="BK93" s="193">
        <f>ROUND(I93*H93,2)</f>
        <v>0</v>
      </c>
      <c r="BL93" s="20" t="s">
        <v>226</v>
      </c>
      <c r="BM93" s="192" t="s">
        <v>2211</v>
      </c>
    </row>
    <row r="94" spans="1:65" s="2" customFormat="1" ht="11.25">
      <c r="A94" s="37"/>
      <c r="B94" s="38"/>
      <c r="C94" s="39"/>
      <c r="D94" s="194" t="s">
        <v>228</v>
      </c>
      <c r="E94" s="39"/>
      <c r="F94" s="195" t="s">
        <v>236</v>
      </c>
      <c r="G94" s="39"/>
      <c r="H94" s="39"/>
      <c r="I94" s="196"/>
      <c r="J94" s="39"/>
      <c r="K94" s="39"/>
      <c r="L94" s="42"/>
      <c r="M94" s="197"/>
      <c r="N94" s="198"/>
      <c r="O94" s="67"/>
      <c r="P94" s="67"/>
      <c r="Q94" s="67"/>
      <c r="R94" s="67"/>
      <c r="S94" s="67"/>
      <c r="T94" s="68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20" t="s">
        <v>228</v>
      </c>
      <c r="AU94" s="20" t="s">
        <v>81</v>
      </c>
    </row>
    <row r="95" spans="1:65" s="12" customFormat="1" ht="22.9" customHeight="1">
      <c r="B95" s="165"/>
      <c r="C95" s="166"/>
      <c r="D95" s="167" t="s">
        <v>71</v>
      </c>
      <c r="E95" s="179" t="s">
        <v>238</v>
      </c>
      <c r="F95" s="179" t="s">
        <v>239</v>
      </c>
      <c r="G95" s="166"/>
      <c r="H95" s="166"/>
      <c r="I95" s="169"/>
      <c r="J95" s="180">
        <f>BK95</f>
        <v>0</v>
      </c>
      <c r="K95" s="166"/>
      <c r="L95" s="171"/>
      <c r="M95" s="172"/>
      <c r="N95" s="173"/>
      <c r="O95" s="173"/>
      <c r="P95" s="174">
        <f>SUM(P96:P97)</f>
        <v>0</v>
      </c>
      <c r="Q95" s="173"/>
      <c r="R95" s="174">
        <f>SUM(R96:R97)</f>
        <v>0.1658</v>
      </c>
      <c r="S95" s="173"/>
      <c r="T95" s="175">
        <f>SUM(T96:T97)</f>
        <v>0</v>
      </c>
      <c r="AR95" s="176" t="s">
        <v>79</v>
      </c>
      <c r="AT95" s="177" t="s">
        <v>71</v>
      </c>
      <c r="AU95" s="177" t="s">
        <v>79</v>
      </c>
      <c r="AY95" s="176" t="s">
        <v>218</v>
      </c>
      <c r="BK95" s="178">
        <f>SUM(BK96:BK97)</f>
        <v>0</v>
      </c>
    </row>
    <row r="96" spans="1:65" s="2" customFormat="1" ht="37.9" customHeight="1">
      <c r="A96" s="37"/>
      <c r="B96" s="38"/>
      <c r="C96" s="181" t="s">
        <v>219</v>
      </c>
      <c r="D96" s="181" t="s">
        <v>221</v>
      </c>
      <c r="E96" s="182" t="s">
        <v>247</v>
      </c>
      <c r="F96" s="183" t="s">
        <v>248</v>
      </c>
      <c r="G96" s="184" t="s">
        <v>249</v>
      </c>
      <c r="H96" s="185">
        <v>1</v>
      </c>
      <c r="I96" s="186"/>
      <c r="J96" s="187">
        <f>ROUND(I96*H96,2)</f>
        <v>0</v>
      </c>
      <c r="K96" s="183" t="s">
        <v>225</v>
      </c>
      <c r="L96" s="42"/>
      <c r="M96" s="188" t="s">
        <v>19</v>
      </c>
      <c r="N96" s="189" t="s">
        <v>43</v>
      </c>
      <c r="O96" s="67"/>
      <c r="P96" s="190">
        <f>O96*H96</f>
        <v>0</v>
      </c>
      <c r="Q96" s="190">
        <v>0.1658</v>
      </c>
      <c r="R96" s="190">
        <f>Q96*H96</f>
        <v>0.1658</v>
      </c>
      <c r="S96" s="190">
        <v>0</v>
      </c>
      <c r="T96" s="191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92" t="s">
        <v>226</v>
      </c>
      <c r="AT96" s="192" t="s">
        <v>221</v>
      </c>
      <c r="AU96" s="192" t="s">
        <v>81</v>
      </c>
      <c r="AY96" s="20" t="s">
        <v>218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20" t="s">
        <v>79</v>
      </c>
      <c r="BK96" s="193">
        <f>ROUND(I96*H96,2)</f>
        <v>0</v>
      </c>
      <c r="BL96" s="20" t="s">
        <v>226</v>
      </c>
      <c r="BM96" s="192" t="s">
        <v>2212</v>
      </c>
    </row>
    <row r="97" spans="1:65" s="2" customFormat="1" ht="11.25">
      <c r="A97" s="37"/>
      <c r="B97" s="38"/>
      <c r="C97" s="39"/>
      <c r="D97" s="194" t="s">
        <v>228</v>
      </c>
      <c r="E97" s="39"/>
      <c r="F97" s="195" t="s">
        <v>251</v>
      </c>
      <c r="G97" s="39"/>
      <c r="H97" s="39"/>
      <c r="I97" s="196"/>
      <c r="J97" s="39"/>
      <c r="K97" s="39"/>
      <c r="L97" s="42"/>
      <c r="M97" s="197"/>
      <c r="N97" s="198"/>
      <c r="O97" s="67"/>
      <c r="P97" s="67"/>
      <c r="Q97" s="67"/>
      <c r="R97" s="67"/>
      <c r="S97" s="67"/>
      <c r="T97" s="68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20" t="s">
        <v>228</v>
      </c>
      <c r="AU97" s="20" t="s">
        <v>81</v>
      </c>
    </row>
    <row r="98" spans="1:65" s="12" customFormat="1" ht="22.9" customHeight="1">
      <c r="B98" s="165"/>
      <c r="C98" s="166"/>
      <c r="D98" s="167" t="s">
        <v>71</v>
      </c>
      <c r="E98" s="179" t="s">
        <v>257</v>
      </c>
      <c r="F98" s="179" t="s">
        <v>258</v>
      </c>
      <c r="G98" s="166"/>
      <c r="H98" s="166"/>
      <c r="I98" s="169"/>
      <c r="J98" s="180">
        <f>BK98</f>
        <v>0</v>
      </c>
      <c r="K98" s="166"/>
      <c r="L98" s="171"/>
      <c r="M98" s="172"/>
      <c r="N98" s="173"/>
      <c r="O98" s="173"/>
      <c r="P98" s="174">
        <f>SUM(P99:P103)</f>
        <v>0</v>
      </c>
      <c r="Q98" s="173"/>
      <c r="R98" s="174">
        <f>SUM(R99:R103)</f>
        <v>4.0000000000000002E-4</v>
      </c>
      <c r="S98" s="173"/>
      <c r="T98" s="175">
        <f>SUM(T99:T103)</f>
        <v>0.25600000000000001</v>
      </c>
      <c r="AR98" s="176" t="s">
        <v>79</v>
      </c>
      <c r="AT98" s="177" t="s">
        <v>71</v>
      </c>
      <c r="AU98" s="177" t="s">
        <v>79</v>
      </c>
      <c r="AY98" s="176" t="s">
        <v>218</v>
      </c>
      <c r="BK98" s="178">
        <f>SUM(BK99:BK103)</f>
        <v>0</v>
      </c>
    </row>
    <row r="99" spans="1:65" s="2" customFormat="1" ht="37.9" customHeight="1">
      <c r="A99" s="37"/>
      <c r="B99" s="38"/>
      <c r="C99" s="181" t="s">
        <v>226</v>
      </c>
      <c r="D99" s="181" t="s">
        <v>221</v>
      </c>
      <c r="E99" s="182" t="s">
        <v>516</v>
      </c>
      <c r="F99" s="183" t="s">
        <v>517</v>
      </c>
      <c r="G99" s="184" t="s">
        <v>224</v>
      </c>
      <c r="H99" s="185">
        <v>10</v>
      </c>
      <c r="I99" s="186"/>
      <c r="J99" s="187">
        <f>ROUND(I99*H99,2)</f>
        <v>0</v>
      </c>
      <c r="K99" s="183" t="s">
        <v>225</v>
      </c>
      <c r="L99" s="42"/>
      <c r="M99" s="188" t="s">
        <v>19</v>
      </c>
      <c r="N99" s="189" t="s">
        <v>43</v>
      </c>
      <c r="O99" s="67"/>
      <c r="P99" s="190">
        <f>O99*H99</f>
        <v>0</v>
      </c>
      <c r="Q99" s="190">
        <v>4.0000000000000003E-5</v>
      </c>
      <c r="R99" s="190">
        <f>Q99*H99</f>
        <v>4.0000000000000002E-4</v>
      </c>
      <c r="S99" s="190">
        <v>0</v>
      </c>
      <c r="T99" s="191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92" t="s">
        <v>226</v>
      </c>
      <c r="AT99" s="192" t="s">
        <v>221</v>
      </c>
      <c r="AU99" s="192" t="s">
        <v>81</v>
      </c>
      <c r="AY99" s="20" t="s">
        <v>218</v>
      </c>
      <c r="BE99" s="193">
        <f>IF(N99="základní",J99,0)</f>
        <v>0</v>
      </c>
      <c r="BF99" s="193">
        <f>IF(N99="snížená",J99,0)</f>
        <v>0</v>
      </c>
      <c r="BG99" s="193">
        <f>IF(N99="zákl. přenesená",J99,0)</f>
        <v>0</v>
      </c>
      <c r="BH99" s="193">
        <f>IF(N99="sníž. přenesená",J99,0)</f>
        <v>0</v>
      </c>
      <c r="BI99" s="193">
        <f>IF(N99="nulová",J99,0)</f>
        <v>0</v>
      </c>
      <c r="BJ99" s="20" t="s">
        <v>79</v>
      </c>
      <c r="BK99" s="193">
        <f>ROUND(I99*H99,2)</f>
        <v>0</v>
      </c>
      <c r="BL99" s="20" t="s">
        <v>226</v>
      </c>
      <c r="BM99" s="192" t="s">
        <v>2213</v>
      </c>
    </row>
    <row r="100" spans="1:65" s="2" customFormat="1" ht="11.25">
      <c r="A100" s="37"/>
      <c r="B100" s="38"/>
      <c r="C100" s="39"/>
      <c r="D100" s="194" t="s">
        <v>228</v>
      </c>
      <c r="E100" s="39"/>
      <c r="F100" s="195" t="s">
        <v>519</v>
      </c>
      <c r="G100" s="39"/>
      <c r="H100" s="39"/>
      <c r="I100" s="196"/>
      <c r="J100" s="39"/>
      <c r="K100" s="39"/>
      <c r="L100" s="42"/>
      <c r="M100" s="197"/>
      <c r="N100" s="198"/>
      <c r="O100" s="67"/>
      <c r="P100" s="67"/>
      <c r="Q100" s="67"/>
      <c r="R100" s="67"/>
      <c r="S100" s="67"/>
      <c r="T100" s="68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228</v>
      </c>
      <c r="AU100" s="20" t="s">
        <v>81</v>
      </c>
    </row>
    <row r="101" spans="1:65" s="2" customFormat="1" ht="24.2" customHeight="1">
      <c r="A101" s="37"/>
      <c r="B101" s="38"/>
      <c r="C101" s="181" t="s">
        <v>252</v>
      </c>
      <c r="D101" s="181" t="s">
        <v>221</v>
      </c>
      <c r="E101" s="182" t="s">
        <v>259</v>
      </c>
      <c r="F101" s="183" t="s">
        <v>260</v>
      </c>
      <c r="G101" s="184" t="s">
        <v>224</v>
      </c>
      <c r="H101" s="185">
        <v>3.2</v>
      </c>
      <c r="I101" s="186"/>
      <c r="J101" s="187">
        <f>ROUND(I101*H101,2)</f>
        <v>0</v>
      </c>
      <c r="K101" s="183" t="s">
        <v>225</v>
      </c>
      <c r="L101" s="42"/>
      <c r="M101" s="188" t="s">
        <v>19</v>
      </c>
      <c r="N101" s="189" t="s">
        <v>43</v>
      </c>
      <c r="O101" s="67"/>
      <c r="P101" s="190">
        <f>O101*H101</f>
        <v>0</v>
      </c>
      <c r="Q101" s="190">
        <v>0</v>
      </c>
      <c r="R101" s="190">
        <f>Q101*H101</f>
        <v>0</v>
      </c>
      <c r="S101" s="190">
        <v>0.08</v>
      </c>
      <c r="T101" s="191">
        <f>S101*H101</f>
        <v>0.25600000000000001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226</v>
      </c>
      <c r="AT101" s="192" t="s">
        <v>221</v>
      </c>
      <c r="AU101" s="192" t="s">
        <v>81</v>
      </c>
      <c r="AY101" s="20" t="s">
        <v>218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79</v>
      </c>
      <c r="BK101" s="193">
        <f>ROUND(I101*H101,2)</f>
        <v>0</v>
      </c>
      <c r="BL101" s="20" t="s">
        <v>226</v>
      </c>
      <c r="BM101" s="192" t="s">
        <v>2214</v>
      </c>
    </row>
    <row r="102" spans="1:65" s="2" customFormat="1" ht="11.25">
      <c r="A102" s="37"/>
      <c r="B102" s="38"/>
      <c r="C102" s="39"/>
      <c r="D102" s="194" t="s">
        <v>228</v>
      </c>
      <c r="E102" s="39"/>
      <c r="F102" s="195" t="s">
        <v>262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228</v>
      </c>
      <c r="AU102" s="20" t="s">
        <v>81</v>
      </c>
    </row>
    <row r="103" spans="1:65" s="13" customFormat="1" ht="11.25">
      <c r="B103" s="199"/>
      <c r="C103" s="200"/>
      <c r="D103" s="201" t="s">
        <v>230</v>
      </c>
      <c r="E103" s="202" t="s">
        <v>19</v>
      </c>
      <c r="F103" s="203" t="s">
        <v>2215</v>
      </c>
      <c r="G103" s="200"/>
      <c r="H103" s="204">
        <v>3.2</v>
      </c>
      <c r="I103" s="205"/>
      <c r="J103" s="200"/>
      <c r="K103" s="200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230</v>
      </c>
      <c r="AU103" s="210" t="s">
        <v>81</v>
      </c>
      <c r="AV103" s="13" t="s">
        <v>81</v>
      </c>
      <c r="AW103" s="13" t="s">
        <v>33</v>
      </c>
      <c r="AX103" s="13" t="s">
        <v>79</v>
      </c>
      <c r="AY103" s="210" t="s">
        <v>218</v>
      </c>
    </row>
    <row r="104" spans="1:65" s="12" customFormat="1" ht="22.9" customHeight="1">
      <c r="B104" s="165"/>
      <c r="C104" s="166"/>
      <c r="D104" s="167" t="s">
        <v>71</v>
      </c>
      <c r="E104" s="179" t="s">
        <v>278</v>
      </c>
      <c r="F104" s="179" t="s">
        <v>279</v>
      </c>
      <c r="G104" s="166"/>
      <c r="H104" s="166"/>
      <c r="I104" s="169"/>
      <c r="J104" s="180">
        <f>BK104</f>
        <v>0</v>
      </c>
      <c r="K104" s="166"/>
      <c r="L104" s="171"/>
      <c r="M104" s="172"/>
      <c r="N104" s="173"/>
      <c r="O104" s="173"/>
      <c r="P104" s="174">
        <f>SUM(P105:P113)</f>
        <v>0</v>
      </c>
      <c r="Q104" s="173"/>
      <c r="R104" s="174">
        <f>SUM(R105:R113)</f>
        <v>0</v>
      </c>
      <c r="S104" s="173"/>
      <c r="T104" s="175">
        <f>SUM(T105:T113)</f>
        <v>0</v>
      </c>
      <c r="AR104" s="176" t="s">
        <v>79</v>
      </c>
      <c r="AT104" s="177" t="s">
        <v>71</v>
      </c>
      <c r="AU104" s="177" t="s">
        <v>79</v>
      </c>
      <c r="AY104" s="176" t="s">
        <v>218</v>
      </c>
      <c r="BK104" s="178">
        <f>SUM(BK105:BK113)</f>
        <v>0</v>
      </c>
    </row>
    <row r="105" spans="1:65" s="2" customFormat="1" ht="37.9" customHeight="1">
      <c r="A105" s="37"/>
      <c r="B105" s="38"/>
      <c r="C105" s="181" t="s">
        <v>238</v>
      </c>
      <c r="D105" s="181" t="s">
        <v>221</v>
      </c>
      <c r="E105" s="182" t="s">
        <v>280</v>
      </c>
      <c r="F105" s="183" t="s">
        <v>281</v>
      </c>
      <c r="G105" s="184" t="s">
        <v>282</v>
      </c>
      <c r="H105" s="185">
        <v>0.25600000000000001</v>
      </c>
      <c r="I105" s="186"/>
      <c r="J105" s="187">
        <f>ROUND(I105*H105,2)</f>
        <v>0</v>
      </c>
      <c r="K105" s="183" t="s">
        <v>225</v>
      </c>
      <c r="L105" s="42"/>
      <c r="M105" s="188" t="s">
        <v>19</v>
      </c>
      <c r="N105" s="189" t="s">
        <v>43</v>
      </c>
      <c r="O105" s="67"/>
      <c r="P105" s="190">
        <f>O105*H105</f>
        <v>0</v>
      </c>
      <c r="Q105" s="190">
        <v>0</v>
      </c>
      <c r="R105" s="190">
        <f>Q105*H105</f>
        <v>0</v>
      </c>
      <c r="S105" s="190">
        <v>0</v>
      </c>
      <c r="T105" s="191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92" t="s">
        <v>226</v>
      </c>
      <c r="AT105" s="192" t="s">
        <v>221</v>
      </c>
      <c r="AU105" s="192" t="s">
        <v>81</v>
      </c>
      <c r="AY105" s="20" t="s">
        <v>218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20" t="s">
        <v>79</v>
      </c>
      <c r="BK105" s="193">
        <f>ROUND(I105*H105,2)</f>
        <v>0</v>
      </c>
      <c r="BL105" s="20" t="s">
        <v>226</v>
      </c>
      <c r="BM105" s="192" t="s">
        <v>2216</v>
      </c>
    </row>
    <row r="106" spans="1:65" s="2" customFormat="1" ht="11.25">
      <c r="A106" s="37"/>
      <c r="B106" s="38"/>
      <c r="C106" s="39"/>
      <c r="D106" s="194" t="s">
        <v>228</v>
      </c>
      <c r="E106" s="39"/>
      <c r="F106" s="195" t="s">
        <v>284</v>
      </c>
      <c r="G106" s="39"/>
      <c r="H106" s="39"/>
      <c r="I106" s="196"/>
      <c r="J106" s="39"/>
      <c r="K106" s="39"/>
      <c r="L106" s="42"/>
      <c r="M106" s="197"/>
      <c r="N106" s="198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20" t="s">
        <v>228</v>
      </c>
      <c r="AU106" s="20" t="s">
        <v>81</v>
      </c>
    </row>
    <row r="107" spans="1:65" s="2" customFormat="1" ht="33" customHeight="1">
      <c r="A107" s="37"/>
      <c r="B107" s="38"/>
      <c r="C107" s="181" t="s">
        <v>263</v>
      </c>
      <c r="D107" s="181" t="s">
        <v>221</v>
      </c>
      <c r="E107" s="182" t="s">
        <v>285</v>
      </c>
      <c r="F107" s="183" t="s">
        <v>286</v>
      </c>
      <c r="G107" s="184" t="s">
        <v>282</v>
      </c>
      <c r="H107" s="185">
        <v>0.25600000000000001</v>
      </c>
      <c r="I107" s="186"/>
      <c r="J107" s="187">
        <f>ROUND(I107*H107,2)</f>
        <v>0</v>
      </c>
      <c r="K107" s="183" t="s">
        <v>225</v>
      </c>
      <c r="L107" s="42"/>
      <c r="M107" s="188" t="s">
        <v>19</v>
      </c>
      <c r="N107" s="189" t="s">
        <v>43</v>
      </c>
      <c r="O107" s="67"/>
      <c r="P107" s="190">
        <f>O107*H107</f>
        <v>0</v>
      </c>
      <c r="Q107" s="190">
        <v>0</v>
      </c>
      <c r="R107" s="190">
        <f>Q107*H107</f>
        <v>0</v>
      </c>
      <c r="S107" s="190">
        <v>0</v>
      </c>
      <c r="T107" s="191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92" t="s">
        <v>226</v>
      </c>
      <c r="AT107" s="192" t="s">
        <v>221</v>
      </c>
      <c r="AU107" s="192" t="s">
        <v>81</v>
      </c>
      <c r="AY107" s="20" t="s">
        <v>218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20" t="s">
        <v>79</v>
      </c>
      <c r="BK107" s="193">
        <f>ROUND(I107*H107,2)</f>
        <v>0</v>
      </c>
      <c r="BL107" s="20" t="s">
        <v>226</v>
      </c>
      <c r="BM107" s="192" t="s">
        <v>2217</v>
      </c>
    </row>
    <row r="108" spans="1:65" s="2" customFormat="1" ht="11.25">
      <c r="A108" s="37"/>
      <c r="B108" s="38"/>
      <c r="C108" s="39"/>
      <c r="D108" s="194" t="s">
        <v>228</v>
      </c>
      <c r="E108" s="39"/>
      <c r="F108" s="195" t="s">
        <v>288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228</v>
      </c>
      <c r="AU108" s="20" t="s">
        <v>81</v>
      </c>
    </row>
    <row r="109" spans="1:65" s="2" customFormat="1" ht="44.25" customHeight="1">
      <c r="A109" s="37"/>
      <c r="B109" s="38"/>
      <c r="C109" s="181" t="s">
        <v>270</v>
      </c>
      <c r="D109" s="181" t="s">
        <v>221</v>
      </c>
      <c r="E109" s="182" t="s">
        <v>289</v>
      </c>
      <c r="F109" s="183" t="s">
        <v>290</v>
      </c>
      <c r="G109" s="184" t="s">
        <v>282</v>
      </c>
      <c r="H109" s="185">
        <v>4.8639999999999999</v>
      </c>
      <c r="I109" s="186"/>
      <c r="J109" s="187">
        <f>ROUND(I109*H109,2)</f>
        <v>0</v>
      </c>
      <c r="K109" s="183" t="s">
        <v>225</v>
      </c>
      <c r="L109" s="42"/>
      <c r="M109" s="188" t="s">
        <v>19</v>
      </c>
      <c r="N109" s="189" t="s">
        <v>43</v>
      </c>
      <c r="O109" s="67"/>
      <c r="P109" s="190">
        <f>O109*H109</f>
        <v>0</v>
      </c>
      <c r="Q109" s="190">
        <v>0</v>
      </c>
      <c r="R109" s="190">
        <f>Q109*H109</f>
        <v>0</v>
      </c>
      <c r="S109" s="190">
        <v>0</v>
      </c>
      <c r="T109" s="191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92" t="s">
        <v>226</v>
      </c>
      <c r="AT109" s="192" t="s">
        <v>221</v>
      </c>
      <c r="AU109" s="192" t="s">
        <v>81</v>
      </c>
      <c r="AY109" s="20" t="s">
        <v>218</v>
      </c>
      <c r="BE109" s="193">
        <f>IF(N109="základní",J109,0)</f>
        <v>0</v>
      </c>
      <c r="BF109" s="193">
        <f>IF(N109="snížená",J109,0)</f>
        <v>0</v>
      </c>
      <c r="BG109" s="193">
        <f>IF(N109="zákl. přenesená",J109,0)</f>
        <v>0</v>
      </c>
      <c r="BH109" s="193">
        <f>IF(N109="sníž. přenesená",J109,0)</f>
        <v>0</v>
      </c>
      <c r="BI109" s="193">
        <f>IF(N109="nulová",J109,0)</f>
        <v>0</v>
      </c>
      <c r="BJ109" s="20" t="s">
        <v>79</v>
      </c>
      <c r="BK109" s="193">
        <f>ROUND(I109*H109,2)</f>
        <v>0</v>
      </c>
      <c r="BL109" s="20" t="s">
        <v>226</v>
      </c>
      <c r="BM109" s="192" t="s">
        <v>2218</v>
      </c>
    </row>
    <row r="110" spans="1:65" s="2" customFormat="1" ht="11.25">
      <c r="A110" s="37"/>
      <c r="B110" s="38"/>
      <c r="C110" s="39"/>
      <c r="D110" s="194" t="s">
        <v>228</v>
      </c>
      <c r="E110" s="39"/>
      <c r="F110" s="195" t="s">
        <v>292</v>
      </c>
      <c r="G110" s="39"/>
      <c r="H110" s="39"/>
      <c r="I110" s="196"/>
      <c r="J110" s="39"/>
      <c r="K110" s="39"/>
      <c r="L110" s="42"/>
      <c r="M110" s="197"/>
      <c r="N110" s="198"/>
      <c r="O110" s="67"/>
      <c r="P110" s="67"/>
      <c r="Q110" s="67"/>
      <c r="R110" s="67"/>
      <c r="S110" s="67"/>
      <c r="T110" s="68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20" t="s">
        <v>228</v>
      </c>
      <c r="AU110" s="20" t="s">
        <v>81</v>
      </c>
    </row>
    <row r="111" spans="1:65" s="13" customFormat="1" ht="11.25">
      <c r="B111" s="199"/>
      <c r="C111" s="200"/>
      <c r="D111" s="201" t="s">
        <v>230</v>
      </c>
      <c r="E111" s="202" t="s">
        <v>19</v>
      </c>
      <c r="F111" s="203" t="s">
        <v>2219</v>
      </c>
      <c r="G111" s="200"/>
      <c r="H111" s="204">
        <v>4.8639999999999999</v>
      </c>
      <c r="I111" s="205"/>
      <c r="J111" s="200"/>
      <c r="K111" s="200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230</v>
      </c>
      <c r="AU111" s="210" t="s">
        <v>81</v>
      </c>
      <c r="AV111" s="13" t="s">
        <v>81</v>
      </c>
      <c r="AW111" s="13" t="s">
        <v>33</v>
      </c>
      <c r="AX111" s="13" t="s">
        <v>79</v>
      </c>
      <c r="AY111" s="210" t="s">
        <v>218</v>
      </c>
    </row>
    <row r="112" spans="1:65" s="2" customFormat="1" ht="44.25" customHeight="1">
      <c r="A112" s="37"/>
      <c r="B112" s="38"/>
      <c r="C112" s="181" t="s">
        <v>257</v>
      </c>
      <c r="D112" s="181" t="s">
        <v>221</v>
      </c>
      <c r="E112" s="182" t="s">
        <v>294</v>
      </c>
      <c r="F112" s="183" t="s">
        <v>295</v>
      </c>
      <c r="G112" s="184" t="s">
        <v>282</v>
      </c>
      <c r="H112" s="185">
        <v>0.25600000000000001</v>
      </c>
      <c r="I112" s="186"/>
      <c r="J112" s="187">
        <f>ROUND(I112*H112,2)</f>
        <v>0</v>
      </c>
      <c r="K112" s="183" t="s">
        <v>225</v>
      </c>
      <c r="L112" s="42"/>
      <c r="M112" s="188" t="s">
        <v>19</v>
      </c>
      <c r="N112" s="189" t="s">
        <v>43</v>
      </c>
      <c r="O112" s="67"/>
      <c r="P112" s="190">
        <f>O112*H112</f>
        <v>0</v>
      </c>
      <c r="Q112" s="190">
        <v>0</v>
      </c>
      <c r="R112" s="190">
        <f>Q112*H112</f>
        <v>0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226</v>
      </c>
      <c r="AT112" s="192" t="s">
        <v>221</v>
      </c>
      <c r="AU112" s="192" t="s">
        <v>81</v>
      </c>
      <c r="AY112" s="20" t="s">
        <v>218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79</v>
      </c>
      <c r="BK112" s="193">
        <f>ROUND(I112*H112,2)</f>
        <v>0</v>
      </c>
      <c r="BL112" s="20" t="s">
        <v>226</v>
      </c>
      <c r="BM112" s="192" t="s">
        <v>2220</v>
      </c>
    </row>
    <row r="113" spans="1:65" s="2" customFormat="1" ht="11.25">
      <c r="A113" s="37"/>
      <c r="B113" s="38"/>
      <c r="C113" s="39"/>
      <c r="D113" s="194" t="s">
        <v>228</v>
      </c>
      <c r="E113" s="39"/>
      <c r="F113" s="195" t="s">
        <v>297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228</v>
      </c>
      <c r="AU113" s="20" t="s">
        <v>81</v>
      </c>
    </row>
    <row r="114" spans="1:65" s="12" customFormat="1" ht="22.9" customHeight="1">
      <c r="B114" s="165"/>
      <c r="C114" s="166"/>
      <c r="D114" s="167" t="s">
        <v>71</v>
      </c>
      <c r="E114" s="179" t="s">
        <v>298</v>
      </c>
      <c r="F114" s="179" t="s">
        <v>299</v>
      </c>
      <c r="G114" s="166"/>
      <c r="H114" s="166"/>
      <c r="I114" s="169"/>
      <c r="J114" s="180">
        <f>BK114</f>
        <v>0</v>
      </c>
      <c r="K114" s="166"/>
      <c r="L114" s="171"/>
      <c r="M114" s="172"/>
      <c r="N114" s="173"/>
      <c r="O114" s="173"/>
      <c r="P114" s="174">
        <f>SUM(P115:P116)</f>
        <v>0</v>
      </c>
      <c r="Q114" s="173"/>
      <c r="R114" s="174">
        <f>SUM(R115:R116)</f>
        <v>0</v>
      </c>
      <c r="S114" s="173"/>
      <c r="T114" s="175">
        <f>SUM(T115:T116)</f>
        <v>0</v>
      </c>
      <c r="AR114" s="176" t="s">
        <v>79</v>
      </c>
      <c r="AT114" s="177" t="s">
        <v>71</v>
      </c>
      <c r="AU114" s="177" t="s">
        <v>79</v>
      </c>
      <c r="AY114" s="176" t="s">
        <v>218</v>
      </c>
      <c r="BK114" s="178">
        <f>SUM(BK115:BK116)</f>
        <v>0</v>
      </c>
    </row>
    <row r="115" spans="1:65" s="2" customFormat="1" ht="66.75" customHeight="1">
      <c r="A115" s="37"/>
      <c r="B115" s="38"/>
      <c r="C115" s="181" t="s">
        <v>120</v>
      </c>
      <c r="D115" s="181" t="s">
        <v>221</v>
      </c>
      <c r="E115" s="182" t="s">
        <v>300</v>
      </c>
      <c r="F115" s="183" t="s">
        <v>301</v>
      </c>
      <c r="G115" s="184" t="s">
        <v>282</v>
      </c>
      <c r="H115" s="185">
        <v>0.33600000000000002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0</v>
      </c>
      <c r="R115" s="190">
        <f>Q115*H115</f>
        <v>0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2221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303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5.9" customHeight="1">
      <c r="B117" s="165"/>
      <c r="C117" s="166"/>
      <c r="D117" s="167" t="s">
        <v>71</v>
      </c>
      <c r="E117" s="168" t="s">
        <v>304</v>
      </c>
      <c r="F117" s="168" t="s">
        <v>305</v>
      </c>
      <c r="G117" s="166"/>
      <c r="H117" s="166"/>
      <c r="I117" s="169"/>
      <c r="J117" s="170">
        <f>BK117</f>
        <v>0</v>
      </c>
      <c r="K117" s="166"/>
      <c r="L117" s="171"/>
      <c r="M117" s="172"/>
      <c r="N117" s="173"/>
      <c r="O117" s="173"/>
      <c r="P117" s="174">
        <f>P118+P121</f>
        <v>0</v>
      </c>
      <c r="Q117" s="173"/>
      <c r="R117" s="174">
        <f>R118+R121</f>
        <v>2.8999999999999998E-3</v>
      </c>
      <c r="S117" s="173"/>
      <c r="T117" s="175">
        <f>T118+T121</f>
        <v>0</v>
      </c>
      <c r="AR117" s="176" t="s">
        <v>81</v>
      </c>
      <c r="AT117" s="177" t="s">
        <v>71</v>
      </c>
      <c r="AU117" s="177" t="s">
        <v>72</v>
      </c>
      <c r="AY117" s="176" t="s">
        <v>218</v>
      </c>
      <c r="BK117" s="178">
        <f>BK118+BK121</f>
        <v>0</v>
      </c>
    </row>
    <row r="118" spans="1:65" s="12" customFormat="1" ht="22.9" customHeight="1">
      <c r="B118" s="165"/>
      <c r="C118" s="166"/>
      <c r="D118" s="167" t="s">
        <v>71</v>
      </c>
      <c r="E118" s="179" t="s">
        <v>400</v>
      </c>
      <c r="F118" s="179" t="s">
        <v>401</v>
      </c>
      <c r="G118" s="166"/>
      <c r="H118" s="166"/>
      <c r="I118" s="169"/>
      <c r="J118" s="180">
        <f>BK118</f>
        <v>0</v>
      </c>
      <c r="K118" s="166"/>
      <c r="L118" s="171"/>
      <c r="M118" s="172"/>
      <c r="N118" s="173"/>
      <c r="O118" s="173"/>
      <c r="P118" s="174">
        <f>SUM(P119:P120)</f>
        <v>0</v>
      </c>
      <c r="Q118" s="173"/>
      <c r="R118" s="174">
        <f>SUM(R119:R120)</f>
        <v>2.8999999999999998E-3</v>
      </c>
      <c r="S118" s="173"/>
      <c r="T118" s="175">
        <f>SUM(T119:T120)</f>
        <v>0</v>
      </c>
      <c r="AR118" s="176" t="s">
        <v>81</v>
      </c>
      <c r="AT118" s="177" t="s">
        <v>71</v>
      </c>
      <c r="AU118" s="177" t="s">
        <v>79</v>
      </c>
      <c r="AY118" s="176" t="s">
        <v>218</v>
      </c>
      <c r="BK118" s="178">
        <f>SUM(BK119:BK120)</f>
        <v>0</v>
      </c>
    </row>
    <row r="119" spans="1:65" s="2" customFormat="1" ht="37.9" customHeight="1">
      <c r="A119" s="37"/>
      <c r="B119" s="38"/>
      <c r="C119" s="181" t="s">
        <v>123</v>
      </c>
      <c r="D119" s="181" t="s">
        <v>221</v>
      </c>
      <c r="E119" s="182" t="s">
        <v>408</v>
      </c>
      <c r="F119" s="183" t="s">
        <v>409</v>
      </c>
      <c r="G119" s="184" t="s">
        <v>224</v>
      </c>
      <c r="H119" s="185">
        <v>10</v>
      </c>
      <c r="I119" s="186"/>
      <c r="J119" s="187">
        <f>ROUND(I119*H119,2)</f>
        <v>0</v>
      </c>
      <c r="K119" s="183" t="s">
        <v>225</v>
      </c>
      <c r="L119" s="42"/>
      <c r="M119" s="188" t="s">
        <v>19</v>
      </c>
      <c r="N119" s="189" t="s">
        <v>43</v>
      </c>
      <c r="O119" s="67"/>
      <c r="P119" s="190">
        <f>O119*H119</f>
        <v>0</v>
      </c>
      <c r="Q119" s="190">
        <v>2.9E-4</v>
      </c>
      <c r="R119" s="190">
        <f>Q119*H119</f>
        <v>2.8999999999999998E-3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137</v>
      </c>
      <c r="AT119" s="192" t="s">
        <v>221</v>
      </c>
      <c r="AU119" s="192" t="s">
        <v>81</v>
      </c>
      <c r="AY119" s="20" t="s">
        <v>218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79</v>
      </c>
      <c r="BK119" s="193">
        <f>ROUND(I119*H119,2)</f>
        <v>0</v>
      </c>
      <c r="BL119" s="20" t="s">
        <v>137</v>
      </c>
      <c r="BM119" s="192" t="s">
        <v>2222</v>
      </c>
    </row>
    <row r="120" spans="1:65" s="2" customFormat="1" ht="11.25">
      <c r="A120" s="37"/>
      <c r="B120" s="38"/>
      <c r="C120" s="39"/>
      <c r="D120" s="194" t="s">
        <v>228</v>
      </c>
      <c r="E120" s="39"/>
      <c r="F120" s="195" t="s">
        <v>411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228</v>
      </c>
      <c r="AU120" s="20" t="s">
        <v>81</v>
      </c>
    </row>
    <row r="121" spans="1:65" s="12" customFormat="1" ht="22.9" customHeight="1">
      <c r="B121" s="165"/>
      <c r="C121" s="166"/>
      <c r="D121" s="167" t="s">
        <v>71</v>
      </c>
      <c r="E121" s="179" t="s">
        <v>412</v>
      </c>
      <c r="F121" s="179" t="s">
        <v>413</v>
      </c>
      <c r="G121" s="166"/>
      <c r="H121" s="166"/>
      <c r="I121" s="169"/>
      <c r="J121" s="180">
        <f>BK121</f>
        <v>0</v>
      </c>
      <c r="K121" s="166"/>
      <c r="L121" s="171"/>
      <c r="M121" s="172"/>
      <c r="N121" s="173"/>
      <c r="O121" s="173"/>
      <c r="P121" s="174">
        <f>SUM(P122:P145)</f>
        <v>0</v>
      </c>
      <c r="Q121" s="173"/>
      <c r="R121" s="174">
        <f>SUM(R122:R145)</f>
        <v>0</v>
      </c>
      <c r="S121" s="173"/>
      <c r="T121" s="175">
        <f>SUM(T122:T145)</f>
        <v>0</v>
      </c>
      <c r="AR121" s="176" t="s">
        <v>81</v>
      </c>
      <c r="AT121" s="177" t="s">
        <v>71</v>
      </c>
      <c r="AU121" s="177" t="s">
        <v>79</v>
      </c>
      <c r="AY121" s="176" t="s">
        <v>218</v>
      </c>
      <c r="BK121" s="178">
        <f>SUM(BK122:BK145)</f>
        <v>0</v>
      </c>
    </row>
    <row r="122" spans="1:65" s="2" customFormat="1" ht="21.75" customHeight="1">
      <c r="A122" s="37"/>
      <c r="B122" s="38"/>
      <c r="C122" s="181" t="s">
        <v>8</v>
      </c>
      <c r="D122" s="181" t="s">
        <v>221</v>
      </c>
      <c r="E122" s="182" t="s">
        <v>2223</v>
      </c>
      <c r="F122" s="183" t="s">
        <v>2224</v>
      </c>
      <c r="G122" s="184" t="s">
        <v>249</v>
      </c>
      <c r="H122" s="185">
        <v>99</v>
      </c>
      <c r="I122" s="186"/>
      <c r="J122" s="187">
        <f>ROUND(I122*H122,2)</f>
        <v>0</v>
      </c>
      <c r="K122" s="183" t="s">
        <v>19</v>
      </c>
      <c r="L122" s="42"/>
      <c r="M122" s="188" t="s">
        <v>19</v>
      </c>
      <c r="N122" s="189" t="s">
        <v>43</v>
      </c>
      <c r="O122" s="67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137</v>
      </c>
      <c r="AT122" s="192" t="s">
        <v>221</v>
      </c>
      <c r="AU122" s="192" t="s">
        <v>81</v>
      </c>
      <c r="AY122" s="20" t="s">
        <v>218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20" t="s">
        <v>79</v>
      </c>
      <c r="BK122" s="193">
        <f>ROUND(I122*H122,2)</f>
        <v>0</v>
      </c>
      <c r="BL122" s="20" t="s">
        <v>137</v>
      </c>
      <c r="BM122" s="192" t="s">
        <v>2225</v>
      </c>
    </row>
    <row r="123" spans="1:65" s="16" customFormat="1" ht="11.25">
      <c r="B123" s="253"/>
      <c r="C123" s="254"/>
      <c r="D123" s="201" t="s">
        <v>230</v>
      </c>
      <c r="E123" s="255" t="s">
        <v>19</v>
      </c>
      <c r="F123" s="256" t="s">
        <v>2226</v>
      </c>
      <c r="G123" s="254"/>
      <c r="H123" s="255" t="s">
        <v>19</v>
      </c>
      <c r="I123" s="257"/>
      <c r="J123" s="254"/>
      <c r="K123" s="254"/>
      <c r="L123" s="258"/>
      <c r="M123" s="259"/>
      <c r="N123" s="260"/>
      <c r="O123" s="260"/>
      <c r="P123" s="260"/>
      <c r="Q123" s="260"/>
      <c r="R123" s="260"/>
      <c r="S123" s="260"/>
      <c r="T123" s="261"/>
      <c r="AT123" s="262" t="s">
        <v>230</v>
      </c>
      <c r="AU123" s="262" t="s">
        <v>81</v>
      </c>
      <c r="AV123" s="16" t="s">
        <v>79</v>
      </c>
      <c r="AW123" s="16" t="s">
        <v>33</v>
      </c>
      <c r="AX123" s="16" t="s">
        <v>72</v>
      </c>
      <c r="AY123" s="262" t="s">
        <v>218</v>
      </c>
    </row>
    <row r="124" spans="1:65" s="13" customFormat="1" ht="11.25">
      <c r="B124" s="199"/>
      <c r="C124" s="200"/>
      <c r="D124" s="201" t="s">
        <v>230</v>
      </c>
      <c r="E124" s="202" t="s">
        <v>19</v>
      </c>
      <c r="F124" s="203" t="s">
        <v>2227</v>
      </c>
      <c r="G124" s="200"/>
      <c r="H124" s="204">
        <v>17</v>
      </c>
      <c r="I124" s="205"/>
      <c r="J124" s="200"/>
      <c r="K124" s="200"/>
      <c r="L124" s="206"/>
      <c r="M124" s="207"/>
      <c r="N124" s="208"/>
      <c r="O124" s="208"/>
      <c r="P124" s="208"/>
      <c r="Q124" s="208"/>
      <c r="R124" s="208"/>
      <c r="S124" s="208"/>
      <c r="T124" s="209"/>
      <c r="AT124" s="210" t="s">
        <v>230</v>
      </c>
      <c r="AU124" s="210" t="s">
        <v>81</v>
      </c>
      <c r="AV124" s="13" t="s">
        <v>81</v>
      </c>
      <c r="AW124" s="13" t="s">
        <v>33</v>
      </c>
      <c r="AX124" s="13" t="s">
        <v>72</v>
      </c>
      <c r="AY124" s="210" t="s">
        <v>218</v>
      </c>
    </row>
    <row r="125" spans="1:65" s="16" customFormat="1" ht="11.25">
      <c r="B125" s="253"/>
      <c r="C125" s="254"/>
      <c r="D125" s="201" t="s">
        <v>230</v>
      </c>
      <c r="E125" s="255" t="s">
        <v>19</v>
      </c>
      <c r="F125" s="256" t="s">
        <v>2228</v>
      </c>
      <c r="G125" s="254"/>
      <c r="H125" s="255" t="s">
        <v>19</v>
      </c>
      <c r="I125" s="257"/>
      <c r="J125" s="254"/>
      <c r="K125" s="254"/>
      <c r="L125" s="258"/>
      <c r="M125" s="259"/>
      <c r="N125" s="260"/>
      <c r="O125" s="260"/>
      <c r="P125" s="260"/>
      <c r="Q125" s="260"/>
      <c r="R125" s="260"/>
      <c r="S125" s="260"/>
      <c r="T125" s="261"/>
      <c r="AT125" s="262" t="s">
        <v>230</v>
      </c>
      <c r="AU125" s="262" t="s">
        <v>81</v>
      </c>
      <c r="AV125" s="16" t="s">
        <v>79</v>
      </c>
      <c r="AW125" s="16" t="s">
        <v>33</v>
      </c>
      <c r="AX125" s="16" t="s">
        <v>72</v>
      </c>
      <c r="AY125" s="262" t="s">
        <v>218</v>
      </c>
    </row>
    <row r="126" spans="1:65" s="13" customFormat="1" ht="11.25">
      <c r="B126" s="199"/>
      <c r="C126" s="200"/>
      <c r="D126" s="201" t="s">
        <v>230</v>
      </c>
      <c r="E126" s="202" t="s">
        <v>19</v>
      </c>
      <c r="F126" s="203" t="s">
        <v>2229</v>
      </c>
      <c r="G126" s="200"/>
      <c r="H126" s="204">
        <v>20</v>
      </c>
      <c r="I126" s="205"/>
      <c r="J126" s="200"/>
      <c r="K126" s="200"/>
      <c r="L126" s="206"/>
      <c r="M126" s="207"/>
      <c r="N126" s="208"/>
      <c r="O126" s="208"/>
      <c r="P126" s="208"/>
      <c r="Q126" s="208"/>
      <c r="R126" s="208"/>
      <c r="S126" s="208"/>
      <c r="T126" s="209"/>
      <c r="AT126" s="210" t="s">
        <v>230</v>
      </c>
      <c r="AU126" s="210" t="s">
        <v>81</v>
      </c>
      <c r="AV126" s="13" t="s">
        <v>81</v>
      </c>
      <c r="AW126" s="13" t="s">
        <v>33</v>
      </c>
      <c r="AX126" s="13" t="s">
        <v>72</v>
      </c>
      <c r="AY126" s="210" t="s">
        <v>218</v>
      </c>
    </row>
    <row r="127" spans="1:65" s="16" customFormat="1" ht="11.25">
      <c r="B127" s="253"/>
      <c r="C127" s="254"/>
      <c r="D127" s="201" t="s">
        <v>230</v>
      </c>
      <c r="E127" s="255" t="s">
        <v>19</v>
      </c>
      <c r="F127" s="256" t="s">
        <v>2230</v>
      </c>
      <c r="G127" s="254"/>
      <c r="H127" s="255" t="s">
        <v>19</v>
      </c>
      <c r="I127" s="257"/>
      <c r="J127" s="254"/>
      <c r="K127" s="254"/>
      <c r="L127" s="258"/>
      <c r="M127" s="259"/>
      <c r="N127" s="260"/>
      <c r="O127" s="260"/>
      <c r="P127" s="260"/>
      <c r="Q127" s="260"/>
      <c r="R127" s="260"/>
      <c r="S127" s="260"/>
      <c r="T127" s="261"/>
      <c r="AT127" s="262" t="s">
        <v>230</v>
      </c>
      <c r="AU127" s="262" t="s">
        <v>81</v>
      </c>
      <c r="AV127" s="16" t="s">
        <v>79</v>
      </c>
      <c r="AW127" s="16" t="s">
        <v>33</v>
      </c>
      <c r="AX127" s="16" t="s">
        <v>72</v>
      </c>
      <c r="AY127" s="262" t="s">
        <v>218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2231</v>
      </c>
      <c r="G128" s="200"/>
      <c r="H128" s="204">
        <v>11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2:51" s="16" customFormat="1" ht="11.25">
      <c r="B129" s="253"/>
      <c r="C129" s="254"/>
      <c r="D129" s="201" t="s">
        <v>230</v>
      </c>
      <c r="E129" s="255" t="s">
        <v>19</v>
      </c>
      <c r="F129" s="256" t="s">
        <v>2232</v>
      </c>
      <c r="G129" s="254"/>
      <c r="H129" s="255" t="s">
        <v>19</v>
      </c>
      <c r="I129" s="257"/>
      <c r="J129" s="254"/>
      <c r="K129" s="254"/>
      <c r="L129" s="258"/>
      <c r="M129" s="259"/>
      <c r="N129" s="260"/>
      <c r="O129" s="260"/>
      <c r="P129" s="260"/>
      <c r="Q129" s="260"/>
      <c r="R129" s="260"/>
      <c r="S129" s="260"/>
      <c r="T129" s="261"/>
      <c r="AT129" s="262" t="s">
        <v>230</v>
      </c>
      <c r="AU129" s="262" t="s">
        <v>81</v>
      </c>
      <c r="AV129" s="16" t="s">
        <v>79</v>
      </c>
      <c r="AW129" s="16" t="s">
        <v>33</v>
      </c>
      <c r="AX129" s="16" t="s">
        <v>72</v>
      </c>
      <c r="AY129" s="262" t="s">
        <v>218</v>
      </c>
    </row>
    <row r="130" spans="2:51" s="13" customFormat="1" ht="11.25">
      <c r="B130" s="199"/>
      <c r="C130" s="200"/>
      <c r="D130" s="201" t="s">
        <v>230</v>
      </c>
      <c r="E130" s="202" t="s">
        <v>19</v>
      </c>
      <c r="F130" s="203" t="s">
        <v>2233</v>
      </c>
      <c r="G130" s="200"/>
      <c r="H130" s="204">
        <v>17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230</v>
      </c>
      <c r="AU130" s="210" t="s">
        <v>81</v>
      </c>
      <c r="AV130" s="13" t="s">
        <v>81</v>
      </c>
      <c r="AW130" s="13" t="s">
        <v>33</v>
      </c>
      <c r="AX130" s="13" t="s">
        <v>72</v>
      </c>
      <c r="AY130" s="210" t="s">
        <v>218</v>
      </c>
    </row>
    <row r="131" spans="2:51" s="16" customFormat="1" ht="11.25">
      <c r="B131" s="253"/>
      <c r="C131" s="254"/>
      <c r="D131" s="201" t="s">
        <v>230</v>
      </c>
      <c r="E131" s="255" t="s">
        <v>19</v>
      </c>
      <c r="F131" s="256" t="s">
        <v>2234</v>
      </c>
      <c r="G131" s="254"/>
      <c r="H131" s="255" t="s">
        <v>19</v>
      </c>
      <c r="I131" s="257"/>
      <c r="J131" s="254"/>
      <c r="K131" s="254"/>
      <c r="L131" s="258"/>
      <c r="M131" s="259"/>
      <c r="N131" s="260"/>
      <c r="O131" s="260"/>
      <c r="P131" s="260"/>
      <c r="Q131" s="260"/>
      <c r="R131" s="260"/>
      <c r="S131" s="260"/>
      <c r="T131" s="261"/>
      <c r="AT131" s="262" t="s">
        <v>230</v>
      </c>
      <c r="AU131" s="262" t="s">
        <v>81</v>
      </c>
      <c r="AV131" s="16" t="s">
        <v>79</v>
      </c>
      <c r="AW131" s="16" t="s">
        <v>33</v>
      </c>
      <c r="AX131" s="16" t="s">
        <v>72</v>
      </c>
      <c r="AY131" s="262" t="s">
        <v>218</v>
      </c>
    </row>
    <row r="132" spans="2:51" s="13" customFormat="1" ht="11.25">
      <c r="B132" s="199"/>
      <c r="C132" s="200"/>
      <c r="D132" s="201" t="s">
        <v>230</v>
      </c>
      <c r="E132" s="202" t="s">
        <v>19</v>
      </c>
      <c r="F132" s="203" t="s">
        <v>2235</v>
      </c>
      <c r="G132" s="200"/>
      <c r="H132" s="204">
        <v>8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2:51" s="16" customFormat="1" ht="11.25">
      <c r="B133" s="253"/>
      <c r="C133" s="254"/>
      <c r="D133" s="201" t="s">
        <v>230</v>
      </c>
      <c r="E133" s="255" t="s">
        <v>19</v>
      </c>
      <c r="F133" s="256" t="s">
        <v>2236</v>
      </c>
      <c r="G133" s="254"/>
      <c r="H133" s="255" t="s">
        <v>19</v>
      </c>
      <c r="I133" s="257"/>
      <c r="J133" s="254"/>
      <c r="K133" s="254"/>
      <c r="L133" s="258"/>
      <c r="M133" s="259"/>
      <c r="N133" s="260"/>
      <c r="O133" s="260"/>
      <c r="P133" s="260"/>
      <c r="Q133" s="260"/>
      <c r="R133" s="260"/>
      <c r="S133" s="260"/>
      <c r="T133" s="261"/>
      <c r="AT133" s="262" t="s">
        <v>230</v>
      </c>
      <c r="AU133" s="262" t="s">
        <v>81</v>
      </c>
      <c r="AV133" s="16" t="s">
        <v>79</v>
      </c>
      <c r="AW133" s="16" t="s">
        <v>33</v>
      </c>
      <c r="AX133" s="16" t="s">
        <v>72</v>
      </c>
      <c r="AY133" s="262" t="s">
        <v>218</v>
      </c>
    </row>
    <row r="134" spans="2:51" s="13" customFormat="1" ht="11.25">
      <c r="B134" s="199"/>
      <c r="C134" s="200"/>
      <c r="D134" s="201" t="s">
        <v>230</v>
      </c>
      <c r="E134" s="202" t="s">
        <v>19</v>
      </c>
      <c r="F134" s="203" t="s">
        <v>2237</v>
      </c>
      <c r="G134" s="200"/>
      <c r="H134" s="204">
        <v>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2:51" s="16" customFormat="1" ht="11.25">
      <c r="B135" s="253"/>
      <c r="C135" s="254"/>
      <c r="D135" s="201" t="s">
        <v>230</v>
      </c>
      <c r="E135" s="255" t="s">
        <v>19</v>
      </c>
      <c r="F135" s="256" t="s">
        <v>2238</v>
      </c>
      <c r="G135" s="254"/>
      <c r="H135" s="255" t="s">
        <v>19</v>
      </c>
      <c r="I135" s="257"/>
      <c r="J135" s="254"/>
      <c r="K135" s="254"/>
      <c r="L135" s="258"/>
      <c r="M135" s="259"/>
      <c r="N135" s="260"/>
      <c r="O135" s="260"/>
      <c r="P135" s="260"/>
      <c r="Q135" s="260"/>
      <c r="R135" s="260"/>
      <c r="S135" s="260"/>
      <c r="T135" s="261"/>
      <c r="AT135" s="262" t="s">
        <v>230</v>
      </c>
      <c r="AU135" s="262" t="s">
        <v>81</v>
      </c>
      <c r="AV135" s="16" t="s">
        <v>79</v>
      </c>
      <c r="AW135" s="16" t="s">
        <v>33</v>
      </c>
      <c r="AX135" s="16" t="s">
        <v>72</v>
      </c>
      <c r="AY135" s="262" t="s">
        <v>218</v>
      </c>
    </row>
    <row r="136" spans="2:51" s="13" customFormat="1" ht="11.25">
      <c r="B136" s="199"/>
      <c r="C136" s="200"/>
      <c r="D136" s="201" t="s">
        <v>230</v>
      </c>
      <c r="E136" s="202" t="s">
        <v>19</v>
      </c>
      <c r="F136" s="203" t="s">
        <v>2239</v>
      </c>
      <c r="G136" s="200"/>
      <c r="H136" s="204">
        <v>7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72</v>
      </c>
      <c r="AY136" s="210" t="s">
        <v>218</v>
      </c>
    </row>
    <row r="137" spans="2:51" s="16" customFormat="1" ht="11.25">
      <c r="B137" s="253"/>
      <c r="C137" s="254"/>
      <c r="D137" s="201" t="s">
        <v>230</v>
      </c>
      <c r="E137" s="255" t="s">
        <v>19</v>
      </c>
      <c r="F137" s="256" t="s">
        <v>2240</v>
      </c>
      <c r="G137" s="254"/>
      <c r="H137" s="255" t="s">
        <v>19</v>
      </c>
      <c r="I137" s="257"/>
      <c r="J137" s="254"/>
      <c r="K137" s="254"/>
      <c r="L137" s="258"/>
      <c r="M137" s="259"/>
      <c r="N137" s="260"/>
      <c r="O137" s="260"/>
      <c r="P137" s="260"/>
      <c r="Q137" s="260"/>
      <c r="R137" s="260"/>
      <c r="S137" s="260"/>
      <c r="T137" s="261"/>
      <c r="AT137" s="262" t="s">
        <v>230</v>
      </c>
      <c r="AU137" s="262" t="s">
        <v>81</v>
      </c>
      <c r="AV137" s="16" t="s">
        <v>79</v>
      </c>
      <c r="AW137" s="16" t="s">
        <v>33</v>
      </c>
      <c r="AX137" s="16" t="s">
        <v>72</v>
      </c>
      <c r="AY137" s="262" t="s">
        <v>218</v>
      </c>
    </row>
    <row r="138" spans="2:51" s="13" customFormat="1" ht="11.25">
      <c r="B138" s="199"/>
      <c r="C138" s="200"/>
      <c r="D138" s="201" t="s">
        <v>230</v>
      </c>
      <c r="E138" s="202" t="s">
        <v>19</v>
      </c>
      <c r="F138" s="203" t="s">
        <v>2241</v>
      </c>
      <c r="G138" s="200"/>
      <c r="H138" s="204">
        <v>6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230</v>
      </c>
      <c r="AU138" s="210" t="s">
        <v>81</v>
      </c>
      <c r="AV138" s="13" t="s">
        <v>81</v>
      </c>
      <c r="AW138" s="13" t="s">
        <v>33</v>
      </c>
      <c r="AX138" s="13" t="s">
        <v>72</v>
      </c>
      <c r="AY138" s="210" t="s">
        <v>218</v>
      </c>
    </row>
    <row r="139" spans="2:51" s="16" customFormat="1" ht="11.25">
      <c r="B139" s="253"/>
      <c r="C139" s="254"/>
      <c r="D139" s="201" t="s">
        <v>230</v>
      </c>
      <c r="E139" s="255" t="s">
        <v>19</v>
      </c>
      <c r="F139" s="256" t="s">
        <v>2242</v>
      </c>
      <c r="G139" s="254"/>
      <c r="H139" s="255" t="s">
        <v>19</v>
      </c>
      <c r="I139" s="257"/>
      <c r="J139" s="254"/>
      <c r="K139" s="254"/>
      <c r="L139" s="258"/>
      <c r="M139" s="259"/>
      <c r="N139" s="260"/>
      <c r="O139" s="260"/>
      <c r="P139" s="260"/>
      <c r="Q139" s="260"/>
      <c r="R139" s="260"/>
      <c r="S139" s="260"/>
      <c r="T139" s="261"/>
      <c r="AT139" s="262" t="s">
        <v>230</v>
      </c>
      <c r="AU139" s="262" t="s">
        <v>81</v>
      </c>
      <c r="AV139" s="16" t="s">
        <v>79</v>
      </c>
      <c r="AW139" s="16" t="s">
        <v>33</v>
      </c>
      <c r="AX139" s="16" t="s">
        <v>72</v>
      </c>
      <c r="AY139" s="262" t="s">
        <v>218</v>
      </c>
    </row>
    <row r="140" spans="2:51" s="13" customFormat="1" ht="11.25">
      <c r="B140" s="199"/>
      <c r="C140" s="200"/>
      <c r="D140" s="201" t="s">
        <v>230</v>
      </c>
      <c r="E140" s="202" t="s">
        <v>19</v>
      </c>
      <c r="F140" s="203" t="s">
        <v>2243</v>
      </c>
      <c r="G140" s="200"/>
      <c r="H140" s="204">
        <v>5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230</v>
      </c>
      <c r="AU140" s="210" t="s">
        <v>81</v>
      </c>
      <c r="AV140" s="13" t="s">
        <v>81</v>
      </c>
      <c r="AW140" s="13" t="s">
        <v>33</v>
      </c>
      <c r="AX140" s="13" t="s">
        <v>72</v>
      </c>
      <c r="AY140" s="210" t="s">
        <v>218</v>
      </c>
    </row>
    <row r="141" spans="2:51" s="16" customFormat="1" ht="11.25">
      <c r="B141" s="253"/>
      <c r="C141" s="254"/>
      <c r="D141" s="201" t="s">
        <v>230</v>
      </c>
      <c r="E141" s="255" t="s">
        <v>19</v>
      </c>
      <c r="F141" s="256" t="s">
        <v>2244</v>
      </c>
      <c r="G141" s="254"/>
      <c r="H141" s="255" t="s">
        <v>19</v>
      </c>
      <c r="I141" s="257"/>
      <c r="J141" s="254"/>
      <c r="K141" s="254"/>
      <c r="L141" s="258"/>
      <c r="M141" s="259"/>
      <c r="N141" s="260"/>
      <c r="O141" s="260"/>
      <c r="P141" s="260"/>
      <c r="Q141" s="260"/>
      <c r="R141" s="260"/>
      <c r="S141" s="260"/>
      <c r="T141" s="261"/>
      <c r="AT141" s="262" t="s">
        <v>230</v>
      </c>
      <c r="AU141" s="262" t="s">
        <v>81</v>
      </c>
      <c r="AV141" s="16" t="s">
        <v>79</v>
      </c>
      <c r="AW141" s="16" t="s">
        <v>33</v>
      </c>
      <c r="AX141" s="16" t="s">
        <v>72</v>
      </c>
      <c r="AY141" s="262" t="s">
        <v>218</v>
      </c>
    </row>
    <row r="142" spans="2:51" s="13" customFormat="1" ht="11.25">
      <c r="B142" s="199"/>
      <c r="C142" s="200"/>
      <c r="D142" s="201" t="s">
        <v>230</v>
      </c>
      <c r="E142" s="202" t="s">
        <v>19</v>
      </c>
      <c r="F142" s="203" t="s">
        <v>2245</v>
      </c>
      <c r="G142" s="200"/>
      <c r="H142" s="204">
        <v>1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230</v>
      </c>
      <c r="AU142" s="210" t="s">
        <v>81</v>
      </c>
      <c r="AV142" s="13" t="s">
        <v>81</v>
      </c>
      <c r="AW142" s="13" t="s">
        <v>33</v>
      </c>
      <c r="AX142" s="13" t="s">
        <v>72</v>
      </c>
      <c r="AY142" s="210" t="s">
        <v>218</v>
      </c>
    </row>
    <row r="143" spans="2:51" s="15" customFormat="1" ht="11.25">
      <c r="B143" s="232"/>
      <c r="C143" s="233"/>
      <c r="D143" s="201" t="s">
        <v>230</v>
      </c>
      <c r="E143" s="234" t="s">
        <v>19</v>
      </c>
      <c r="F143" s="235" t="s">
        <v>428</v>
      </c>
      <c r="G143" s="233"/>
      <c r="H143" s="236">
        <v>100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230</v>
      </c>
      <c r="AU143" s="242" t="s">
        <v>81</v>
      </c>
      <c r="AV143" s="15" t="s">
        <v>219</v>
      </c>
      <c r="AW143" s="15" t="s">
        <v>33</v>
      </c>
      <c r="AX143" s="15" t="s">
        <v>72</v>
      </c>
      <c r="AY143" s="242" t="s">
        <v>218</v>
      </c>
    </row>
    <row r="144" spans="2:51" s="13" customFormat="1" ht="11.25">
      <c r="B144" s="199"/>
      <c r="C144" s="200"/>
      <c r="D144" s="201" t="s">
        <v>230</v>
      </c>
      <c r="E144" s="202" t="s">
        <v>19</v>
      </c>
      <c r="F144" s="203" t="s">
        <v>429</v>
      </c>
      <c r="G144" s="200"/>
      <c r="H144" s="204">
        <v>-1</v>
      </c>
      <c r="I144" s="205"/>
      <c r="J144" s="200"/>
      <c r="K144" s="200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230</v>
      </c>
      <c r="AU144" s="210" t="s">
        <v>81</v>
      </c>
      <c r="AV144" s="13" t="s">
        <v>81</v>
      </c>
      <c r="AW144" s="13" t="s">
        <v>33</v>
      </c>
      <c r="AX144" s="13" t="s">
        <v>72</v>
      </c>
      <c r="AY144" s="210" t="s">
        <v>218</v>
      </c>
    </row>
    <row r="145" spans="1:51" s="14" customFormat="1" ht="11.25">
      <c r="B145" s="211"/>
      <c r="C145" s="212"/>
      <c r="D145" s="201" t="s">
        <v>230</v>
      </c>
      <c r="E145" s="213" t="s">
        <v>19</v>
      </c>
      <c r="F145" s="214" t="s">
        <v>246</v>
      </c>
      <c r="G145" s="212"/>
      <c r="H145" s="215">
        <v>99</v>
      </c>
      <c r="I145" s="216"/>
      <c r="J145" s="212"/>
      <c r="K145" s="212"/>
      <c r="L145" s="217"/>
      <c r="M145" s="243"/>
      <c r="N145" s="244"/>
      <c r="O145" s="244"/>
      <c r="P145" s="244"/>
      <c r="Q145" s="244"/>
      <c r="R145" s="244"/>
      <c r="S145" s="244"/>
      <c r="T145" s="245"/>
      <c r="AT145" s="221" t="s">
        <v>230</v>
      </c>
      <c r="AU145" s="221" t="s">
        <v>81</v>
      </c>
      <c r="AV145" s="14" t="s">
        <v>226</v>
      </c>
      <c r="AW145" s="14" t="s">
        <v>33</v>
      </c>
      <c r="AX145" s="14" t="s">
        <v>79</v>
      </c>
      <c r="AY145" s="221" t="s">
        <v>218</v>
      </c>
    </row>
    <row r="146" spans="1:51" s="2" customFormat="1" ht="6.95" customHeight="1">
      <c r="A146" s="37"/>
      <c r="B146" s="50"/>
      <c r="C146" s="51"/>
      <c r="D146" s="51"/>
      <c r="E146" s="51"/>
      <c r="F146" s="51"/>
      <c r="G146" s="51"/>
      <c r="H146" s="51"/>
      <c r="I146" s="51"/>
      <c r="J146" s="51"/>
      <c r="K146" s="51"/>
      <c r="L146" s="42"/>
      <c r="M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sheetProtection algorithmName="SHA-512" hashValue="pe9ny46k1SAE1nnLap0yi4VZ9BcjIfcf7r0irXagjBreVvnmesFyO1473XZoMkRpO/cSjCpRdGxUMh8/kQ5ycg==" saltValue="xC9ViB2xIPRk+uV70Lt54gb8Csbn9E+FNotNxpCZvurdbnV/broJVA2T4eyaXkOGni8NVdwpk9Uwiy3667+sGw==" spinCount="100000" sheet="1" objects="1" scenarios="1" formatColumns="0" formatRows="0" autoFilter="0"/>
  <autoFilter ref="C87:K145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/>
    <hyperlink ref="F94" r:id="rId2"/>
    <hyperlink ref="F97" r:id="rId3"/>
    <hyperlink ref="F100" r:id="rId4"/>
    <hyperlink ref="F102" r:id="rId5"/>
    <hyperlink ref="F106" r:id="rId6"/>
    <hyperlink ref="F108" r:id="rId7"/>
    <hyperlink ref="F110" r:id="rId8"/>
    <hyperlink ref="F113" r:id="rId9"/>
    <hyperlink ref="F116" r:id="rId10"/>
    <hyperlink ref="F120" r:id="rId11"/>
  </hyperlinks>
  <pageMargins left="0.39374999999999999" right="0.39374999999999999" top="0.39374999999999999" bottom="0.39374999999999999" header="0" footer="0"/>
  <pageSetup paperSize="9" scale="76" fitToHeight="100" orientation="portrait" blackAndWhite="1" r:id="rId12"/>
  <headerFooter>
    <oddFooter>&amp;CStrana &amp;P z &amp;N</oddFooter>
  </headerFooter>
  <drawing r:id="rId1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168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2" customFormat="1" ht="12" customHeight="1">
      <c r="A8" s="37"/>
      <c r="B8" s="42"/>
      <c r="C8" s="37"/>
      <c r="D8" s="115" t="s">
        <v>182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402" t="s">
        <v>2246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9. 7. 2024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19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27</v>
      </c>
      <c r="F15" s="37"/>
      <c r="G15" s="37"/>
      <c r="H15" s="37"/>
      <c r="I15" s="115" t="s">
        <v>28</v>
      </c>
      <c r="J15" s="106" t="s">
        <v>19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29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3" t="str">
        <f>'Rekapitulace stavby'!E14</f>
        <v>Vyplň údaj</v>
      </c>
      <c r="F18" s="404"/>
      <c r="G18" s="404"/>
      <c r="H18" s="404"/>
      <c r="I18" s="115" t="s">
        <v>28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31</v>
      </c>
      <c r="E20" s="37"/>
      <c r="F20" s="37"/>
      <c r="G20" s="37"/>
      <c r="H20" s="37"/>
      <c r="I20" s="115" t="s">
        <v>26</v>
      </c>
      <c r="J20" s="106" t="s">
        <v>19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32</v>
      </c>
      <c r="F21" s="37"/>
      <c r="G21" s="37"/>
      <c r="H21" s="37"/>
      <c r="I21" s="115" t="s">
        <v>28</v>
      </c>
      <c r="J21" s="106" t="s">
        <v>19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34</v>
      </c>
      <c r="E23" s="37"/>
      <c r="F23" s="37"/>
      <c r="G23" s="37"/>
      <c r="H23" s="37"/>
      <c r="I23" s="115" t="s">
        <v>26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35</v>
      </c>
      <c r="F24" s="37"/>
      <c r="G24" s="37"/>
      <c r="H24" s="37"/>
      <c r="I24" s="115" t="s">
        <v>28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36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5" t="s">
        <v>19</v>
      </c>
      <c r="F27" s="405"/>
      <c r="G27" s="405"/>
      <c r="H27" s="405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38</v>
      </c>
      <c r="E30" s="37"/>
      <c r="F30" s="37"/>
      <c r="G30" s="37"/>
      <c r="H30" s="37"/>
      <c r="I30" s="37"/>
      <c r="J30" s="123">
        <f>ROUND(J85,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40</v>
      </c>
      <c r="G32" s="37"/>
      <c r="H32" s="37"/>
      <c r="I32" s="124" t="s">
        <v>39</v>
      </c>
      <c r="J32" s="124" t="s">
        <v>41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42</v>
      </c>
      <c r="E33" s="115" t="s">
        <v>43</v>
      </c>
      <c r="F33" s="126">
        <f>ROUND((SUM(BE85:BE133)),  2)</f>
        <v>0</v>
      </c>
      <c r="G33" s="37"/>
      <c r="H33" s="37"/>
      <c r="I33" s="127">
        <v>0.21</v>
      </c>
      <c r="J33" s="126">
        <f>ROUND(((SUM(BE85:BE133))*I33),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44</v>
      </c>
      <c r="F34" s="126">
        <f>ROUND((SUM(BF85:BF133)),  2)</f>
        <v>0</v>
      </c>
      <c r="G34" s="37"/>
      <c r="H34" s="37"/>
      <c r="I34" s="127">
        <v>0.12</v>
      </c>
      <c r="J34" s="126">
        <f>ROUND(((SUM(BF85:BF133))*I34),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45</v>
      </c>
      <c r="F35" s="126">
        <f>ROUND((SUM(BG85:BG133)),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46</v>
      </c>
      <c r="F36" s="126">
        <f>ROUND((SUM(BH85:BH133)),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47</v>
      </c>
      <c r="F37" s="126">
        <f>ROUND((SUM(BI85:BI133)),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48</v>
      </c>
      <c r="E39" s="130"/>
      <c r="F39" s="130"/>
      <c r="G39" s="131" t="s">
        <v>49</v>
      </c>
      <c r="H39" s="132" t="s">
        <v>50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186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6" t="str">
        <f>E7</f>
        <v>Výměna stoupaček na Poliklinice</v>
      </c>
      <c r="F48" s="407"/>
      <c r="G48" s="407"/>
      <c r="H48" s="407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182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79" t="str">
        <f>E9</f>
        <v>S4 - Vodovod 2.PP-2.NP</v>
      </c>
      <c r="F50" s="408"/>
      <c r="G50" s="408"/>
      <c r="H50" s="408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Česká Lípa</v>
      </c>
      <c r="G52" s="39"/>
      <c r="H52" s="39"/>
      <c r="I52" s="32" t="s">
        <v>23</v>
      </c>
      <c r="J52" s="62" t="str">
        <f>IF(J12="","",J12)</f>
        <v>9. 7. 2024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40.15" customHeight="1">
      <c r="A54" s="37"/>
      <c r="B54" s="38"/>
      <c r="C54" s="32" t="s">
        <v>25</v>
      </c>
      <c r="D54" s="39"/>
      <c r="E54" s="39"/>
      <c r="F54" s="30" t="str">
        <f>E15</f>
        <v>Nemocnice s poliklinikou Česká Lípa a.s.,Purkyňova</v>
      </c>
      <c r="G54" s="39"/>
      <c r="H54" s="39"/>
      <c r="I54" s="32" t="s">
        <v>31</v>
      </c>
      <c r="J54" s="35" t="str">
        <f>E21</f>
        <v>STORING spol. s r.o.,Žitavská 727/16, Liberec 3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29</v>
      </c>
      <c r="D55" s="39"/>
      <c r="E55" s="39"/>
      <c r="F55" s="30" t="str">
        <f>IF(E18="","",E18)</f>
        <v>Vyplň údaj</v>
      </c>
      <c r="G55" s="39"/>
      <c r="H55" s="39"/>
      <c r="I55" s="32" t="s">
        <v>34</v>
      </c>
      <c r="J55" s="35" t="str">
        <f>E24</f>
        <v>Zuzana Morávková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187</v>
      </c>
      <c r="D57" s="140"/>
      <c r="E57" s="140"/>
      <c r="F57" s="140"/>
      <c r="G57" s="140"/>
      <c r="H57" s="140"/>
      <c r="I57" s="140"/>
      <c r="J57" s="141" t="s">
        <v>188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70</v>
      </c>
      <c r="D59" s="39"/>
      <c r="E59" s="39"/>
      <c r="F59" s="39"/>
      <c r="G59" s="39"/>
      <c r="H59" s="39"/>
      <c r="I59" s="39"/>
      <c r="J59" s="80">
        <f>J85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189</v>
      </c>
    </row>
    <row r="60" spans="1:47" s="9" customFormat="1" ht="24.95" customHeight="1">
      <c r="B60" s="143"/>
      <c r="C60" s="144"/>
      <c r="D60" s="145" t="s">
        <v>190</v>
      </c>
      <c r="E60" s="146"/>
      <c r="F60" s="146"/>
      <c r="G60" s="146"/>
      <c r="H60" s="146"/>
      <c r="I60" s="146"/>
      <c r="J60" s="147">
        <f>J86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193</v>
      </c>
      <c r="E61" s="151"/>
      <c r="F61" s="151"/>
      <c r="G61" s="151"/>
      <c r="H61" s="151"/>
      <c r="I61" s="151"/>
      <c r="J61" s="152">
        <f>J87</f>
        <v>0</v>
      </c>
      <c r="K61" s="100"/>
      <c r="L61" s="153"/>
    </row>
    <row r="62" spans="1:47" s="10" customFormat="1" ht="19.899999999999999" customHeight="1">
      <c r="B62" s="149"/>
      <c r="C62" s="100"/>
      <c r="D62" s="150" t="s">
        <v>194</v>
      </c>
      <c r="E62" s="151"/>
      <c r="F62" s="151"/>
      <c r="G62" s="151"/>
      <c r="H62" s="151"/>
      <c r="I62" s="151"/>
      <c r="J62" s="152">
        <f>J95</f>
        <v>0</v>
      </c>
      <c r="K62" s="100"/>
      <c r="L62" s="153"/>
    </row>
    <row r="63" spans="1:47" s="9" customFormat="1" ht="24.95" customHeight="1">
      <c r="B63" s="143"/>
      <c r="C63" s="144"/>
      <c r="D63" s="145" t="s">
        <v>196</v>
      </c>
      <c r="E63" s="146"/>
      <c r="F63" s="146"/>
      <c r="G63" s="146"/>
      <c r="H63" s="146"/>
      <c r="I63" s="146"/>
      <c r="J63" s="147">
        <f>J105</f>
        <v>0</v>
      </c>
      <c r="K63" s="144"/>
      <c r="L63" s="148"/>
    </row>
    <row r="64" spans="1:47" s="10" customFormat="1" ht="19.899999999999999" customHeight="1">
      <c r="B64" s="149"/>
      <c r="C64" s="100"/>
      <c r="D64" s="150" t="s">
        <v>198</v>
      </c>
      <c r="E64" s="151"/>
      <c r="F64" s="151"/>
      <c r="G64" s="151"/>
      <c r="H64" s="151"/>
      <c r="I64" s="151"/>
      <c r="J64" s="152">
        <f>J106</f>
        <v>0</v>
      </c>
      <c r="K64" s="100"/>
      <c r="L64" s="153"/>
    </row>
    <row r="65" spans="1:31" s="10" customFormat="1" ht="19.899999999999999" customHeight="1">
      <c r="B65" s="149"/>
      <c r="C65" s="100"/>
      <c r="D65" s="150" t="s">
        <v>2247</v>
      </c>
      <c r="E65" s="151"/>
      <c r="F65" s="151"/>
      <c r="G65" s="151"/>
      <c r="H65" s="151"/>
      <c r="I65" s="151"/>
      <c r="J65" s="152">
        <f>J132</f>
        <v>0</v>
      </c>
      <c r="K65" s="100"/>
      <c r="L65" s="153"/>
    </row>
    <row r="66" spans="1:31" s="2" customFormat="1" ht="21.75" customHeight="1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116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s="2" customFormat="1" ht="6.95" customHeight="1">
      <c r="A67" s="37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16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71" spans="1:31" s="2" customFormat="1" ht="6.95" customHeight="1">
      <c r="A71" s="37"/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24.95" customHeight="1">
      <c r="A72" s="37"/>
      <c r="B72" s="38"/>
      <c r="C72" s="26" t="s">
        <v>203</v>
      </c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6.95" customHeight="1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2" t="s">
        <v>16</v>
      </c>
      <c r="D74" s="39"/>
      <c r="E74" s="39"/>
      <c r="F74" s="39"/>
      <c r="G74" s="39"/>
      <c r="H74" s="39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406" t="str">
        <f>E7</f>
        <v>Výměna stoupaček na Poliklinice</v>
      </c>
      <c r="F75" s="407"/>
      <c r="G75" s="407"/>
      <c r="H75" s="407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2" customHeight="1">
      <c r="A76" s="37"/>
      <c r="B76" s="38"/>
      <c r="C76" s="32" t="s">
        <v>182</v>
      </c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6.5" customHeight="1">
      <c r="A77" s="37"/>
      <c r="B77" s="38"/>
      <c r="C77" s="39"/>
      <c r="D77" s="39"/>
      <c r="E77" s="379" t="str">
        <f>E9</f>
        <v>S4 - Vodovod 2.PP-2.NP</v>
      </c>
      <c r="F77" s="408"/>
      <c r="G77" s="408"/>
      <c r="H77" s="408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2" customHeight="1">
      <c r="A79" s="37"/>
      <c r="B79" s="38"/>
      <c r="C79" s="32" t="s">
        <v>21</v>
      </c>
      <c r="D79" s="39"/>
      <c r="E79" s="39"/>
      <c r="F79" s="30" t="str">
        <f>F12</f>
        <v>Česká Lípa</v>
      </c>
      <c r="G79" s="39"/>
      <c r="H79" s="39"/>
      <c r="I79" s="32" t="s">
        <v>23</v>
      </c>
      <c r="J79" s="62" t="str">
        <f>IF(J12="","",J12)</f>
        <v>9. 7. 2024</v>
      </c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40.15" customHeight="1">
      <c r="A81" s="37"/>
      <c r="B81" s="38"/>
      <c r="C81" s="32" t="s">
        <v>25</v>
      </c>
      <c r="D81" s="39"/>
      <c r="E81" s="39"/>
      <c r="F81" s="30" t="str">
        <f>E15</f>
        <v>Nemocnice s poliklinikou Česká Lípa a.s.,Purkyňova</v>
      </c>
      <c r="G81" s="39"/>
      <c r="H81" s="39"/>
      <c r="I81" s="32" t="s">
        <v>31</v>
      </c>
      <c r="J81" s="35" t="str">
        <f>E21</f>
        <v>STORING spol. s r.o.,Žitavská 727/16, Liberec 3</v>
      </c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5.2" customHeight="1">
      <c r="A82" s="37"/>
      <c r="B82" s="38"/>
      <c r="C82" s="32" t="s">
        <v>29</v>
      </c>
      <c r="D82" s="39"/>
      <c r="E82" s="39"/>
      <c r="F82" s="30" t="str">
        <f>IF(E18="","",E18)</f>
        <v>Vyplň údaj</v>
      </c>
      <c r="G82" s="39"/>
      <c r="H82" s="39"/>
      <c r="I82" s="32" t="s">
        <v>34</v>
      </c>
      <c r="J82" s="35" t="str">
        <f>E24</f>
        <v>Zuzana Morávková</v>
      </c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0.35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11" customFormat="1" ht="29.25" customHeight="1">
      <c r="A84" s="154"/>
      <c r="B84" s="155"/>
      <c r="C84" s="156" t="s">
        <v>204</v>
      </c>
      <c r="D84" s="157" t="s">
        <v>57</v>
      </c>
      <c r="E84" s="157" t="s">
        <v>53</v>
      </c>
      <c r="F84" s="157" t="s">
        <v>54</v>
      </c>
      <c r="G84" s="157" t="s">
        <v>205</v>
      </c>
      <c r="H84" s="157" t="s">
        <v>206</v>
      </c>
      <c r="I84" s="157" t="s">
        <v>207</v>
      </c>
      <c r="J84" s="157" t="s">
        <v>188</v>
      </c>
      <c r="K84" s="158" t="s">
        <v>208</v>
      </c>
      <c r="L84" s="159"/>
      <c r="M84" s="71" t="s">
        <v>19</v>
      </c>
      <c r="N84" s="72" t="s">
        <v>42</v>
      </c>
      <c r="O84" s="72" t="s">
        <v>209</v>
      </c>
      <c r="P84" s="72" t="s">
        <v>210</v>
      </c>
      <c r="Q84" s="72" t="s">
        <v>211</v>
      </c>
      <c r="R84" s="72" t="s">
        <v>212</v>
      </c>
      <c r="S84" s="72" t="s">
        <v>213</v>
      </c>
      <c r="T84" s="73" t="s">
        <v>214</v>
      </c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</row>
    <row r="85" spans="1:65" s="2" customFormat="1" ht="22.9" customHeight="1">
      <c r="A85" s="37"/>
      <c r="B85" s="38"/>
      <c r="C85" s="78" t="s">
        <v>215</v>
      </c>
      <c r="D85" s="39"/>
      <c r="E85" s="39"/>
      <c r="F85" s="39"/>
      <c r="G85" s="39"/>
      <c r="H85" s="39"/>
      <c r="I85" s="39"/>
      <c r="J85" s="160">
        <f>BK85</f>
        <v>0</v>
      </c>
      <c r="K85" s="39"/>
      <c r="L85" s="42"/>
      <c r="M85" s="74"/>
      <c r="N85" s="161"/>
      <c r="O85" s="75"/>
      <c r="P85" s="162">
        <f>P86+P105</f>
        <v>0</v>
      </c>
      <c r="Q85" s="75"/>
      <c r="R85" s="162">
        <f>R86+R105</f>
        <v>9.9959999999999993E-2</v>
      </c>
      <c r="S85" s="75"/>
      <c r="T85" s="163">
        <f>T86+T105</f>
        <v>0.25274000000000002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T85" s="20" t="s">
        <v>71</v>
      </c>
      <c r="AU85" s="20" t="s">
        <v>189</v>
      </c>
      <c r="BK85" s="164">
        <f>BK86+BK105</f>
        <v>0</v>
      </c>
    </row>
    <row r="86" spans="1:65" s="12" customFormat="1" ht="25.9" customHeight="1">
      <c r="B86" s="165"/>
      <c r="C86" s="166"/>
      <c r="D86" s="167" t="s">
        <v>71</v>
      </c>
      <c r="E86" s="168" t="s">
        <v>216</v>
      </c>
      <c r="F86" s="168" t="s">
        <v>217</v>
      </c>
      <c r="G86" s="166"/>
      <c r="H86" s="166"/>
      <c r="I86" s="169"/>
      <c r="J86" s="170">
        <f>BK86</f>
        <v>0</v>
      </c>
      <c r="K86" s="166"/>
      <c r="L86" s="171"/>
      <c r="M86" s="172"/>
      <c r="N86" s="173"/>
      <c r="O86" s="173"/>
      <c r="P86" s="174">
        <f>P87+P95</f>
        <v>0</v>
      </c>
      <c r="Q86" s="173"/>
      <c r="R86" s="174">
        <f>R87+R95</f>
        <v>3.7080000000000002E-2</v>
      </c>
      <c r="S86" s="173"/>
      <c r="T86" s="175">
        <f>T87+T95</f>
        <v>0</v>
      </c>
      <c r="AR86" s="176" t="s">
        <v>79</v>
      </c>
      <c r="AT86" s="177" t="s">
        <v>71</v>
      </c>
      <c r="AU86" s="177" t="s">
        <v>72</v>
      </c>
      <c r="AY86" s="176" t="s">
        <v>218</v>
      </c>
      <c r="BK86" s="178">
        <f>BK87+BK95</f>
        <v>0</v>
      </c>
    </row>
    <row r="87" spans="1:65" s="12" customFormat="1" ht="22.9" customHeight="1">
      <c r="B87" s="165"/>
      <c r="C87" s="166"/>
      <c r="D87" s="167" t="s">
        <v>71</v>
      </c>
      <c r="E87" s="179" t="s">
        <v>257</v>
      </c>
      <c r="F87" s="179" t="s">
        <v>258</v>
      </c>
      <c r="G87" s="166"/>
      <c r="H87" s="166"/>
      <c r="I87" s="169"/>
      <c r="J87" s="180">
        <f>BK87</f>
        <v>0</v>
      </c>
      <c r="K87" s="166"/>
      <c r="L87" s="171"/>
      <c r="M87" s="172"/>
      <c r="N87" s="173"/>
      <c r="O87" s="173"/>
      <c r="P87" s="174">
        <f>SUM(P88:P94)</f>
        <v>0</v>
      </c>
      <c r="Q87" s="173"/>
      <c r="R87" s="174">
        <f>SUM(R88:R94)</f>
        <v>3.7080000000000002E-2</v>
      </c>
      <c r="S87" s="173"/>
      <c r="T87" s="175">
        <f>SUM(T88:T94)</f>
        <v>0</v>
      </c>
      <c r="AR87" s="176" t="s">
        <v>79</v>
      </c>
      <c r="AT87" s="177" t="s">
        <v>71</v>
      </c>
      <c r="AU87" s="177" t="s">
        <v>79</v>
      </c>
      <c r="AY87" s="176" t="s">
        <v>218</v>
      </c>
      <c r="BK87" s="178">
        <f>SUM(BK88:BK94)</f>
        <v>0</v>
      </c>
    </row>
    <row r="88" spans="1:65" s="2" customFormat="1" ht="37.9" customHeight="1">
      <c r="A88" s="37"/>
      <c r="B88" s="38"/>
      <c r="C88" s="181" t="s">
        <v>79</v>
      </c>
      <c r="D88" s="181" t="s">
        <v>221</v>
      </c>
      <c r="E88" s="182" t="s">
        <v>516</v>
      </c>
      <c r="F88" s="183" t="s">
        <v>517</v>
      </c>
      <c r="G88" s="184" t="s">
        <v>224</v>
      </c>
      <c r="H88" s="185">
        <v>20</v>
      </c>
      <c r="I88" s="186"/>
      <c r="J88" s="187">
        <f>ROUND(I88*H88,2)</f>
        <v>0</v>
      </c>
      <c r="K88" s="183" t="s">
        <v>225</v>
      </c>
      <c r="L88" s="42"/>
      <c r="M88" s="188" t="s">
        <v>19</v>
      </c>
      <c r="N88" s="189" t="s">
        <v>43</v>
      </c>
      <c r="O88" s="67"/>
      <c r="P88" s="190">
        <f>O88*H88</f>
        <v>0</v>
      </c>
      <c r="Q88" s="190">
        <v>4.0000000000000003E-5</v>
      </c>
      <c r="R88" s="190">
        <f>Q88*H88</f>
        <v>8.0000000000000004E-4</v>
      </c>
      <c r="S88" s="190">
        <v>0</v>
      </c>
      <c r="T88" s="191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92" t="s">
        <v>226</v>
      </c>
      <c r="AT88" s="192" t="s">
        <v>221</v>
      </c>
      <c r="AU88" s="192" t="s">
        <v>81</v>
      </c>
      <c r="AY88" s="20" t="s">
        <v>218</v>
      </c>
      <c r="BE88" s="193">
        <f>IF(N88="základní",J88,0)</f>
        <v>0</v>
      </c>
      <c r="BF88" s="193">
        <f>IF(N88="snížená",J88,0)</f>
        <v>0</v>
      </c>
      <c r="BG88" s="193">
        <f>IF(N88="zákl. přenesená",J88,0)</f>
        <v>0</v>
      </c>
      <c r="BH88" s="193">
        <f>IF(N88="sníž. přenesená",J88,0)</f>
        <v>0</v>
      </c>
      <c r="BI88" s="193">
        <f>IF(N88="nulová",J88,0)</f>
        <v>0</v>
      </c>
      <c r="BJ88" s="20" t="s">
        <v>79</v>
      </c>
      <c r="BK88" s="193">
        <f>ROUND(I88*H88,2)</f>
        <v>0</v>
      </c>
      <c r="BL88" s="20" t="s">
        <v>226</v>
      </c>
      <c r="BM88" s="192" t="s">
        <v>2248</v>
      </c>
    </row>
    <row r="89" spans="1:65" s="2" customFormat="1" ht="11.25">
      <c r="A89" s="37"/>
      <c r="B89" s="38"/>
      <c r="C89" s="39"/>
      <c r="D89" s="194" t="s">
        <v>228</v>
      </c>
      <c r="E89" s="39"/>
      <c r="F89" s="195" t="s">
        <v>519</v>
      </c>
      <c r="G89" s="39"/>
      <c r="H89" s="39"/>
      <c r="I89" s="196"/>
      <c r="J89" s="39"/>
      <c r="K89" s="39"/>
      <c r="L89" s="42"/>
      <c r="M89" s="197"/>
      <c r="N89" s="198"/>
      <c r="O89" s="67"/>
      <c r="P89" s="67"/>
      <c r="Q89" s="67"/>
      <c r="R89" s="67"/>
      <c r="S89" s="67"/>
      <c r="T89" s="68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20" t="s">
        <v>228</v>
      </c>
      <c r="AU89" s="20" t="s">
        <v>81</v>
      </c>
    </row>
    <row r="90" spans="1:65" s="13" customFormat="1" ht="11.25">
      <c r="B90" s="199"/>
      <c r="C90" s="200"/>
      <c r="D90" s="201" t="s">
        <v>230</v>
      </c>
      <c r="E90" s="202" t="s">
        <v>19</v>
      </c>
      <c r="F90" s="203" t="s">
        <v>2249</v>
      </c>
      <c r="G90" s="200"/>
      <c r="H90" s="204">
        <v>20</v>
      </c>
      <c r="I90" s="205"/>
      <c r="J90" s="200"/>
      <c r="K90" s="200"/>
      <c r="L90" s="206"/>
      <c r="M90" s="207"/>
      <c r="N90" s="208"/>
      <c r="O90" s="208"/>
      <c r="P90" s="208"/>
      <c r="Q90" s="208"/>
      <c r="R90" s="208"/>
      <c r="S90" s="208"/>
      <c r="T90" s="209"/>
      <c r="AT90" s="210" t="s">
        <v>230</v>
      </c>
      <c r="AU90" s="210" t="s">
        <v>81</v>
      </c>
      <c r="AV90" s="13" t="s">
        <v>81</v>
      </c>
      <c r="AW90" s="13" t="s">
        <v>33</v>
      </c>
      <c r="AX90" s="13" t="s">
        <v>79</v>
      </c>
      <c r="AY90" s="210" t="s">
        <v>218</v>
      </c>
    </row>
    <row r="91" spans="1:65" s="2" customFormat="1" ht="16.5" customHeight="1">
      <c r="A91" s="37"/>
      <c r="B91" s="38"/>
      <c r="C91" s="181" t="s">
        <v>81</v>
      </c>
      <c r="D91" s="181" t="s">
        <v>221</v>
      </c>
      <c r="E91" s="182" t="s">
        <v>2250</v>
      </c>
      <c r="F91" s="183" t="s">
        <v>2251</v>
      </c>
      <c r="G91" s="184" t="s">
        <v>345</v>
      </c>
      <c r="H91" s="185">
        <v>4</v>
      </c>
      <c r="I91" s="186"/>
      <c r="J91" s="187">
        <f>ROUND(I91*H91,2)</f>
        <v>0</v>
      </c>
      <c r="K91" s="183" t="s">
        <v>19</v>
      </c>
      <c r="L91" s="42"/>
      <c r="M91" s="188" t="s">
        <v>19</v>
      </c>
      <c r="N91" s="189" t="s">
        <v>43</v>
      </c>
      <c r="O91" s="67"/>
      <c r="P91" s="190">
        <f>O91*H91</f>
        <v>0</v>
      </c>
      <c r="Q91" s="190">
        <v>9.0699999999999999E-3</v>
      </c>
      <c r="R91" s="190">
        <f>Q91*H91</f>
        <v>3.628E-2</v>
      </c>
      <c r="S91" s="190">
        <v>0</v>
      </c>
      <c r="T91" s="191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92" t="s">
        <v>226</v>
      </c>
      <c r="AT91" s="192" t="s">
        <v>221</v>
      </c>
      <c r="AU91" s="192" t="s">
        <v>81</v>
      </c>
      <c r="AY91" s="20" t="s">
        <v>218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0" t="s">
        <v>79</v>
      </c>
      <c r="BK91" s="193">
        <f>ROUND(I91*H91,2)</f>
        <v>0</v>
      </c>
      <c r="BL91" s="20" t="s">
        <v>226</v>
      </c>
      <c r="BM91" s="192" t="s">
        <v>2252</v>
      </c>
    </row>
    <row r="92" spans="1:65" s="13" customFormat="1" ht="11.25">
      <c r="B92" s="199"/>
      <c r="C92" s="200"/>
      <c r="D92" s="201" t="s">
        <v>230</v>
      </c>
      <c r="E92" s="202" t="s">
        <v>19</v>
      </c>
      <c r="F92" s="203" t="s">
        <v>2253</v>
      </c>
      <c r="G92" s="200"/>
      <c r="H92" s="204">
        <v>4</v>
      </c>
      <c r="I92" s="205"/>
      <c r="J92" s="200"/>
      <c r="K92" s="200"/>
      <c r="L92" s="206"/>
      <c r="M92" s="207"/>
      <c r="N92" s="208"/>
      <c r="O92" s="208"/>
      <c r="P92" s="208"/>
      <c r="Q92" s="208"/>
      <c r="R92" s="208"/>
      <c r="S92" s="208"/>
      <c r="T92" s="209"/>
      <c r="AT92" s="210" t="s">
        <v>230</v>
      </c>
      <c r="AU92" s="210" t="s">
        <v>81</v>
      </c>
      <c r="AV92" s="13" t="s">
        <v>81</v>
      </c>
      <c r="AW92" s="13" t="s">
        <v>33</v>
      </c>
      <c r="AX92" s="13" t="s">
        <v>79</v>
      </c>
      <c r="AY92" s="210" t="s">
        <v>218</v>
      </c>
    </row>
    <row r="93" spans="1:65" s="2" customFormat="1" ht="16.5" customHeight="1">
      <c r="A93" s="37"/>
      <c r="B93" s="38"/>
      <c r="C93" s="181" t="s">
        <v>219</v>
      </c>
      <c r="D93" s="181" t="s">
        <v>221</v>
      </c>
      <c r="E93" s="182" t="s">
        <v>2254</v>
      </c>
      <c r="F93" s="183" t="s">
        <v>2255</v>
      </c>
      <c r="G93" s="184" t="s">
        <v>249</v>
      </c>
      <c r="H93" s="185">
        <v>1</v>
      </c>
      <c r="I93" s="186"/>
      <c r="J93" s="187">
        <f>ROUND(I93*H93,2)</f>
        <v>0</v>
      </c>
      <c r="K93" s="183" t="s">
        <v>19</v>
      </c>
      <c r="L93" s="42"/>
      <c r="M93" s="188" t="s">
        <v>19</v>
      </c>
      <c r="N93" s="189" t="s">
        <v>43</v>
      </c>
      <c r="O93" s="67"/>
      <c r="P93" s="190">
        <f>O93*H93</f>
        <v>0</v>
      </c>
      <c r="Q93" s="190">
        <v>0</v>
      </c>
      <c r="R93" s="190">
        <f>Q93*H93</f>
        <v>0</v>
      </c>
      <c r="S93" s="190">
        <v>0</v>
      </c>
      <c r="T93" s="191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92" t="s">
        <v>226</v>
      </c>
      <c r="AT93" s="192" t="s">
        <v>221</v>
      </c>
      <c r="AU93" s="192" t="s">
        <v>81</v>
      </c>
      <c r="AY93" s="20" t="s">
        <v>218</v>
      </c>
      <c r="BE93" s="193">
        <f>IF(N93="základní",J93,0)</f>
        <v>0</v>
      </c>
      <c r="BF93" s="193">
        <f>IF(N93="snížená",J93,0)</f>
        <v>0</v>
      </c>
      <c r="BG93" s="193">
        <f>IF(N93="zákl. přenesená",J93,0)</f>
        <v>0</v>
      </c>
      <c r="BH93" s="193">
        <f>IF(N93="sníž. přenesená",J93,0)</f>
        <v>0</v>
      </c>
      <c r="BI93" s="193">
        <f>IF(N93="nulová",J93,0)</f>
        <v>0</v>
      </c>
      <c r="BJ93" s="20" t="s">
        <v>79</v>
      </c>
      <c r="BK93" s="193">
        <f>ROUND(I93*H93,2)</f>
        <v>0</v>
      </c>
      <c r="BL93" s="20" t="s">
        <v>226</v>
      </c>
      <c r="BM93" s="192" t="s">
        <v>2256</v>
      </c>
    </row>
    <row r="94" spans="1:65" s="2" customFormat="1" ht="16.5" customHeight="1">
      <c r="A94" s="37"/>
      <c r="B94" s="38"/>
      <c r="C94" s="181" t="s">
        <v>226</v>
      </c>
      <c r="D94" s="181" t="s">
        <v>221</v>
      </c>
      <c r="E94" s="182" t="s">
        <v>2257</v>
      </c>
      <c r="F94" s="183" t="s">
        <v>2258</v>
      </c>
      <c r="G94" s="184" t="s">
        <v>249</v>
      </c>
      <c r="H94" s="185">
        <v>1</v>
      </c>
      <c r="I94" s="186"/>
      <c r="J94" s="187">
        <f>ROUND(I94*H94,2)</f>
        <v>0</v>
      </c>
      <c r="K94" s="183" t="s">
        <v>19</v>
      </c>
      <c r="L94" s="42"/>
      <c r="M94" s="188" t="s">
        <v>19</v>
      </c>
      <c r="N94" s="189" t="s">
        <v>43</v>
      </c>
      <c r="O94" s="67"/>
      <c r="P94" s="190">
        <f>O94*H94</f>
        <v>0</v>
      </c>
      <c r="Q94" s="190">
        <v>0</v>
      </c>
      <c r="R94" s="190">
        <f>Q94*H94</f>
        <v>0</v>
      </c>
      <c r="S94" s="190">
        <v>0</v>
      </c>
      <c r="T94" s="191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92" t="s">
        <v>226</v>
      </c>
      <c r="AT94" s="192" t="s">
        <v>221</v>
      </c>
      <c r="AU94" s="192" t="s">
        <v>81</v>
      </c>
      <c r="AY94" s="20" t="s">
        <v>218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0" t="s">
        <v>79</v>
      </c>
      <c r="BK94" s="193">
        <f>ROUND(I94*H94,2)</f>
        <v>0</v>
      </c>
      <c r="BL94" s="20" t="s">
        <v>226</v>
      </c>
      <c r="BM94" s="192" t="s">
        <v>2259</v>
      </c>
    </row>
    <row r="95" spans="1:65" s="12" customFormat="1" ht="22.9" customHeight="1">
      <c r="B95" s="165"/>
      <c r="C95" s="166"/>
      <c r="D95" s="167" t="s">
        <v>71</v>
      </c>
      <c r="E95" s="179" t="s">
        <v>278</v>
      </c>
      <c r="F95" s="179" t="s">
        <v>279</v>
      </c>
      <c r="G95" s="166"/>
      <c r="H95" s="166"/>
      <c r="I95" s="169"/>
      <c r="J95" s="180">
        <f>BK95</f>
        <v>0</v>
      </c>
      <c r="K95" s="166"/>
      <c r="L95" s="171"/>
      <c r="M95" s="172"/>
      <c r="N95" s="173"/>
      <c r="O95" s="173"/>
      <c r="P95" s="174">
        <f>SUM(P96:P104)</f>
        <v>0</v>
      </c>
      <c r="Q95" s="173"/>
      <c r="R95" s="174">
        <f>SUM(R96:R104)</f>
        <v>0</v>
      </c>
      <c r="S95" s="173"/>
      <c r="T95" s="175">
        <f>SUM(T96:T104)</f>
        <v>0</v>
      </c>
      <c r="AR95" s="176" t="s">
        <v>79</v>
      </c>
      <c r="AT95" s="177" t="s">
        <v>71</v>
      </c>
      <c r="AU95" s="177" t="s">
        <v>79</v>
      </c>
      <c r="AY95" s="176" t="s">
        <v>218</v>
      </c>
      <c r="BK95" s="178">
        <f>SUM(BK96:BK104)</f>
        <v>0</v>
      </c>
    </row>
    <row r="96" spans="1:65" s="2" customFormat="1" ht="37.9" customHeight="1">
      <c r="A96" s="37"/>
      <c r="B96" s="38"/>
      <c r="C96" s="181" t="s">
        <v>252</v>
      </c>
      <c r="D96" s="181" t="s">
        <v>221</v>
      </c>
      <c r="E96" s="182" t="s">
        <v>280</v>
      </c>
      <c r="F96" s="183" t="s">
        <v>281</v>
      </c>
      <c r="G96" s="184" t="s">
        <v>282</v>
      </c>
      <c r="H96" s="185">
        <v>0.253</v>
      </c>
      <c r="I96" s="186"/>
      <c r="J96" s="187">
        <f>ROUND(I96*H96,2)</f>
        <v>0</v>
      </c>
      <c r="K96" s="183" t="s">
        <v>225</v>
      </c>
      <c r="L96" s="42"/>
      <c r="M96" s="188" t="s">
        <v>19</v>
      </c>
      <c r="N96" s="189" t="s">
        <v>43</v>
      </c>
      <c r="O96" s="67"/>
      <c r="P96" s="190">
        <f>O96*H96</f>
        <v>0</v>
      </c>
      <c r="Q96" s="190">
        <v>0</v>
      </c>
      <c r="R96" s="190">
        <f>Q96*H96</f>
        <v>0</v>
      </c>
      <c r="S96" s="190">
        <v>0</v>
      </c>
      <c r="T96" s="191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92" t="s">
        <v>226</v>
      </c>
      <c r="AT96" s="192" t="s">
        <v>221</v>
      </c>
      <c r="AU96" s="192" t="s">
        <v>81</v>
      </c>
      <c r="AY96" s="20" t="s">
        <v>218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20" t="s">
        <v>79</v>
      </c>
      <c r="BK96" s="193">
        <f>ROUND(I96*H96,2)</f>
        <v>0</v>
      </c>
      <c r="BL96" s="20" t="s">
        <v>226</v>
      </c>
      <c r="BM96" s="192" t="s">
        <v>2260</v>
      </c>
    </row>
    <row r="97" spans="1:65" s="2" customFormat="1" ht="11.25">
      <c r="A97" s="37"/>
      <c r="B97" s="38"/>
      <c r="C97" s="39"/>
      <c r="D97" s="194" t="s">
        <v>228</v>
      </c>
      <c r="E97" s="39"/>
      <c r="F97" s="195" t="s">
        <v>284</v>
      </c>
      <c r="G97" s="39"/>
      <c r="H97" s="39"/>
      <c r="I97" s="196"/>
      <c r="J97" s="39"/>
      <c r="K97" s="39"/>
      <c r="L97" s="42"/>
      <c r="M97" s="197"/>
      <c r="N97" s="198"/>
      <c r="O97" s="67"/>
      <c r="P97" s="67"/>
      <c r="Q97" s="67"/>
      <c r="R97" s="67"/>
      <c r="S97" s="67"/>
      <c r="T97" s="68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20" t="s">
        <v>228</v>
      </c>
      <c r="AU97" s="20" t="s">
        <v>81</v>
      </c>
    </row>
    <row r="98" spans="1:65" s="2" customFormat="1" ht="33" customHeight="1">
      <c r="A98" s="37"/>
      <c r="B98" s="38"/>
      <c r="C98" s="181" t="s">
        <v>238</v>
      </c>
      <c r="D98" s="181" t="s">
        <v>221</v>
      </c>
      <c r="E98" s="182" t="s">
        <v>285</v>
      </c>
      <c r="F98" s="183" t="s">
        <v>286</v>
      </c>
      <c r="G98" s="184" t="s">
        <v>282</v>
      </c>
      <c r="H98" s="185">
        <v>0.253</v>
      </c>
      <c r="I98" s="186"/>
      <c r="J98" s="187">
        <f>ROUND(I98*H98,2)</f>
        <v>0</v>
      </c>
      <c r="K98" s="183" t="s">
        <v>225</v>
      </c>
      <c r="L98" s="42"/>
      <c r="M98" s="188" t="s">
        <v>19</v>
      </c>
      <c r="N98" s="189" t="s">
        <v>43</v>
      </c>
      <c r="O98" s="67"/>
      <c r="P98" s="190">
        <f>O98*H98</f>
        <v>0</v>
      </c>
      <c r="Q98" s="190">
        <v>0</v>
      </c>
      <c r="R98" s="190">
        <f>Q98*H98</f>
        <v>0</v>
      </c>
      <c r="S98" s="190">
        <v>0</v>
      </c>
      <c r="T98" s="191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92" t="s">
        <v>226</v>
      </c>
      <c r="AT98" s="192" t="s">
        <v>221</v>
      </c>
      <c r="AU98" s="192" t="s">
        <v>81</v>
      </c>
      <c r="AY98" s="20" t="s">
        <v>218</v>
      </c>
      <c r="BE98" s="193">
        <f>IF(N98="základní",J98,0)</f>
        <v>0</v>
      </c>
      <c r="BF98" s="193">
        <f>IF(N98="snížená",J98,0)</f>
        <v>0</v>
      </c>
      <c r="BG98" s="193">
        <f>IF(N98="zákl. přenesená",J98,0)</f>
        <v>0</v>
      </c>
      <c r="BH98" s="193">
        <f>IF(N98="sníž. přenesená",J98,0)</f>
        <v>0</v>
      </c>
      <c r="BI98" s="193">
        <f>IF(N98="nulová",J98,0)</f>
        <v>0</v>
      </c>
      <c r="BJ98" s="20" t="s">
        <v>79</v>
      </c>
      <c r="BK98" s="193">
        <f>ROUND(I98*H98,2)</f>
        <v>0</v>
      </c>
      <c r="BL98" s="20" t="s">
        <v>226</v>
      </c>
      <c r="BM98" s="192" t="s">
        <v>2261</v>
      </c>
    </row>
    <row r="99" spans="1:65" s="2" customFormat="1" ht="11.25">
      <c r="A99" s="37"/>
      <c r="B99" s="38"/>
      <c r="C99" s="39"/>
      <c r="D99" s="194" t="s">
        <v>228</v>
      </c>
      <c r="E99" s="39"/>
      <c r="F99" s="195" t="s">
        <v>288</v>
      </c>
      <c r="G99" s="39"/>
      <c r="H99" s="39"/>
      <c r="I99" s="196"/>
      <c r="J99" s="39"/>
      <c r="K99" s="39"/>
      <c r="L99" s="42"/>
      <c r="M99" s="197"/>
      <c r="N99" s="19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228</v>
      </c>
      <c r="AU99" s="20" t="s">
        <v>81</v>
      </c>
    </row>
    <row r="100" spans="1:65" s="2" customFormat="1" ht="44.25" customHeight="1">
      <c r="A100" s="37"/>
      <c r="B100" s="38"/>
      <c r="C100" s="181" t="s">
        <v>263</v>
      </c>
      <c r="D100" s="181" t="s">
        <v>221</v>
      </c>
      <c r="E100" s="182" t="s">
        <v>289</v>
      </c>
      <c r="F100" s="183" t="s">
        <v>290</v>
      </c>
      <c r="G100" s="184" t="s">
        <v>282</v>
      </c>
      <c r="H100" s="185">
        <v>4.8070000000000004</v>
      </c>
      <c r="I100" s="186"/>
      <c r="J100" s="187">
        <f>ROUND(I100*H100,2)</f>
        <v>0</v>
      </c>
      <c r="K100" s="183" t="s">
        <v>225</v>
      </c>
      <c r="L100" s="42"/>
      <c r="M100" s="188" t="s">
        <v>19</v>
      </c>
      <c r="N100" s="189" t="s">
        <v>43</v>
      </c>
      <c r="O100" s="67"/>
      <c r="P100" s="190">
        <f>O100*H100</f>
        <v>0</v>
      </c>
      <c r="Q100" s="190">
        <v>0</v>
      </c>
      <c r="R100" s="190">
        <f>Q100*H100</f>
        <v>0</v>
      </c>
      <c r="S100" s="190">
        <v>0</v>
      </c>
      <c r="T100" s="191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92" t="s">
        <v>226</v>
      </c>
      <c r="AT100" s="192" t="s">
        <v>221</v>
      </c>
      <c r="AU100" s="192" t="s">
        <v>81</v>
      </c>
      <c r="AY100" s="20" t="s">
        <v>218</v>
      </c>
      <c r="BE100" s="193">
        <f>IF(N100="základní",J100,0)</f>
        <v>0</v>
      </c>
      <c r="BF100" s="193">
        <f>IF(N100="snížená",J100,0)</f>
        <v>0</v>
      </c>
      <c r="BG100" s="193">
        <f>IF(N100="zákl. přenesená",J100,0)</f>
        <v>0</v>
      </c>
      <c r="BH100" s="193">
        <f>IF(N100="sníž. přenesená",J100,0)</f>
        <v>0</v>
      </c>
      <c r="BI100" s="193">
        <f>IF(N100="nulová",J100,0)</f>
        <v>0</v>
      </c>
      <c r="BJ100" s="20" t="s">
        <v>79</v>
      </c>
      <c r="BK100" s="193">
        <f>ROUND(I100*H100,2)</f>
        <v>0</v>
      </c>
      <c r="BL100" s="20" t="s">
        <v>226</v>
      </c>
      <c r="BM100" s="192" t="s">
        <v>2262</v>
      </c>
    </row>
    <row r="101" spans="1:65" s="2" customFormat="1" ht="11.25">
      <c r="A101" s="37"/>
      <c r="B101" s="38"/>
      <c r="C101" s="39"/>
      <c r="D101" s="194" t="s">
        <v>228</v>
      </c>
      <c r="E101" s="39"/>
      <c r="F101" s="195" t="s">
        <v>292</v>
      </c>
      <c r="G101" s="39"/>
      <c r="H101" s="39"/>
      <c r="I101" s="196"/>
      <c r="J101" s="39"/>
      <c r="K101" s="39"/>
      <c r="L101" s="42"/>
      <c r="M101" s="197"/>
      <c r="N101" s="198"/>
      <c r="O101" s="67"/>
      <c r="P101" s="67"/>
      <c r="Q101" s="67"/>
      <c r="R101" s="67"/>
      <c r="S101" s="67"/>
      <c r="T101" s="68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20" t="s">
        <v>228</v>
      </c>
      <c r="AU101" s="20" t="s">
        <v>81</v>
      </c>
    </row>
    <row r="102" spans="1:65" s="13" customFormat="1" ht="11.25">
      <c r="B102" s="199"/>
      <c r="C102" s="200"/>
      <c r="D102" s="201" t="s">
        <v>230</v>
      </c>
      <c r="E102" s="202" t="s">
        <v>19</v>
      </c>
      <c r="F102" s="203" t="s">
        <v>2263</v>
      </c>
      <c r="G102" s="200"/>
      <c r="H102" s="204">
        <v>4.8070000000000004</v>
      </c>
      <c r="I102" s="205"/>
      <c r="J102" s="200"/>
      <c r="K102" s="200"/>
      <c r="L102" s="206"/>
      <c r="M102" s="207"/>
      <c r="N102" s="208"/>
      <c r="O102" s="208"/>
      <c r="P102" s="208"/>
      <c r="Q102" s="208"/>
      <c r="R102" s="208"/>
      <c r="S102" s="208"/>
      <c r="T102" s="209"/>
      <c r="AT102" s="210" t="s">
        <v>230</v>
      </c>
      <c r="AU102" s="210" t="s">
        <v>81</v>
      </c>
      <c r="AV102" s="13" t="s">
        <v>81</v>
      </c>
      <c r="AW102" s="13" t="s">
        <v>33</v>
      </c>
      <c r="AX102" s="13" t="s">
        <v>79</v>
      </c>
      <c r="AY102" s="210" t="s">
        <v>218</v>
      </c>
    </row>
    <row r="103" spans="1:65" s="2" customFormat="1" ht="44.25" customHeight="1">
      <c r="A103" s="37"/>
      <c r="B103" s="38"/>
      <c r="C103" s="181" t="s">
        <v>270</v>
      </c>
      <c r="D103" s="181" t="s">
        <v>221</v>
      </c>
      <c r="E103" s="182" t="s">
        <v>294</v>
      </c>
      <c r="F103" s="183" t="s">
        <v>295</v>
      </c>
      <c r="G103" s="184" t="s">
        <v>282</v>
      </c>
      <c r="H103" s="185">
        <v>0.253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0</v>
      </c>
      <c r="R103" s="190">
        <f>Q103*H103</f>
        <v>0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2264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297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2" customFormat="1" ht="25.9" customHeight="1">
      <c r="B105" s="165"/>
      <c r="C105" s="166"/>
      <c r="D105" s="167" t="s">
        <v>71</v>
      </c>
      <c r="E105" s="168" t="s">
        <v>304</v>
      </c>
      <c r="F105" s="168" t="s">
        <v>305</v>
      </c>
      <c r="G105" s="166"/>
      <c r="H105" s="166"/>
      <c r="I105" s="169"/>
      <c r="J105" s="170">
        <f>BK105</f>
        <v>0</v>
      </c>
      <c r="K105" s="166"/>
      <c r="L105" s="171"/>
      <c r="M105" s="172"/>
      <c r="N105" s="173"/>
      <c r="O105" s="173"/>
      <c r="P105" s="174">
        <f>P106+P132</f>
        <v>0</v>
      </c>
      <c r="Q105" s="173"/>
      <c r="R105" s="174">
        <f>R106+R132</f>
        <v>6.2879999999999991E-2</v>
      </c>
      <c r="S105" s="173"/>
      <c r="T105" s="175">
        <f>T106+T132</f>
        <v>0.25274000000000002</v>
      </c>
      <c r="AR105" s="176" t="s">
        <v>81</v>
      </c>
      <c r="AT105" s="177" t="s">
        <v>71</v>
      </c>
      <c r="AU105" s="177" t="s">
        <v>72</v>
      </c>
      <c r="AY105" s="176" t="s">
        <v>218</v>
      </c>
      <c r="BK105" s="178">
        <f>BK106+BK132</f>
        <v>0</v>
      </c>
    </row>
    <row r="106" spans="1:65" s="12" customFormat="1" ht="22.9" customHeight="1">
      <c r="B106" s="165"/>
      <c r="C106" s="166"/>
      <c r="D106" s="167" t="s">
        <v>71</v>
      </c>
      <c r="E106" s="179" t="s">
        <v>320</v>
      </c>
      <c r="F106" s="179" t="s">
        <v>321</v>
      </c>
      <c r="G106" s="166"/>
      <c r="H106" s="166"/>
      <c r="I106" s="169"/>
      <c r="J106" s="180">
        <f>BK106</f>
        <v>0</v>
      </c>
      <c r="K106" s="166"/>
      <c r="L106" s="171"/>
      <c r="M106" s="172"/>
      <c r="N106" s="173"/>
      <c r="O106" s="173"/>
      <c r="P106" s="174">
        <f>SUM(P107:P131)</f>
        <v>0</v>
      </c>
      <c r="Q106" s="173"/>
      <c r="R106" s="174">
        <f>SUM(R107:R131)</f>
        <v>6.2879999999999991E-2</v>
      </c>
      <c r="S106" s="173"/>
      <c r="T106" s="175">
        <f>SUM(T107:T131)</f>
        <v>0.25274000000000002</v>
      </c>
      <c r="AR106" s="176" t="s">
        <v>81</v>
      </c>
      <c r="AT106" s="177" t="s">
        <v>71</v>
      </c>
      <c r="AU106" s="177" t="s">
        <v>79</v>
      </c>
      <c r="AY106" s="176" t="s">
        <v>218</v>
      </c>
      <c r="BK106" s="178">
        <f>SUM(BK107:BK131)</f>
        <v>0</v>
      </c>
    </row>
    <row r="107" spans="1:65" s="2" customFormat="1" ht="24.2" customHeight="1">
      <c r="A107" s="37"/>
      <c r="B107" s="38"/>
      <c r="C107" s="181" t="s">
        <v>257</v>
      </c>
      <c r="D107" s="181" t="s">
        <v>221</v>
      </c>
      <c r="E107" s="182" t="s">
        <v>2265</v>
      </c>
      <c r="F107" s="183" t="s">
        <v>2266</v>
      </c>
      <c r="G107" s="184" t="s">
        <v>234</v>
      </c>
      <c r="H107" s="185">
        <v>18</v>
      </c>
      <c r="I107" s="186"/>
      <c r="J107" s="187">
        <f>ROUND(I107*H107,2)</f>
        <v>0</v>
      </c>
      <c r="K107" s="183" t="s">
        <v>225</v>
      </c>
      <c r="L107" s="42"/>
      <c r="M107" s="188" t="s">
        <v>19</v>
      </c>
      <c r="N107" s="189" t="s">
        <v>43</v>
      </c>
      <c r="O107" s="67"/>
      <c r="P107" s="190">
        <f>O107*H107</f>
        <v>0</v>
      </c>
      <c r="Q107" s="190">
        <v>0</v>
      </c>
      <c r="R107" s="190">
        <f>Q107*H107</f>
        <v>0</v>
      </c>
      <c r="S107" s="190">
        <v>2.1299999999999999E-3</v>
      </c>
      <c r="T107" s="191">
        <f>S107*H107</f>
        <v>3.8339999999999999E-2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92" t="s">
        <v>137</v>
      </c>
      <c r="AT107" s="192" t="s">
        <v>221</v>
      </c>
      <c r="AU107" s="192" t="s">
        <v>81</v>
      </c>
      <c r="AY107" s="20" t="s">
        <v>218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20" t="s">
        <v>79</v>
      </c>
      <c r="BK107" s="193">
        <f>ROUND(I107*H107,2)</f>
        <v>0</v>
      </c>
      <c r="BL107" s="20" t="s">
        <v>137</v>
      </c>
      <c r="BM107" s="192" t="s">
        <v>2267</v>
      </c>
    </row>
    <row r="108" spans="1:65" s="2" customFormat="1" ht="11.25">
      <c r="A108" s="37"/>
      <c r="B108" s="38"/>
      <c r="C108" s="39"/>
      <c r="D108" s="194" t="s">
        <v>228</v>
      </c>
      <c r="E108" s="39"/>
      <c r="F108" s="195" t="s">
        <v>2268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228</v>
      </c>
      <c r="AU108" s="20" t="s">
        <v>81</v>
      </c>
    </row>
    <row r="109" spans="1:65" s="2" customFormat="1" ht="24.2" customHeight="1">
      <c r="A109" s="37"/>
      <c r="B109" s="38"/>
      <c r="C109" s="181" t="s">
        <v>120</v>
      </c>
      <c r="D109" s="181" t="s">
        <v>221</v>
      </c>
      <c r="E109" s="182" t="s">
        <v>2269</v>
      </c>
      <c r="F109" s="183" t="s">
        <v>2270</v>
      </c>
      <c r="G109" s="184" t="s">
        <v>234</v>
      </c>
      <c r="H109" s="185">
        <v>32</v>
      </c>
      <c r="I109" s="186"/>
      <c r="J109" s="187">
        <f>ROUND(I109*H109,2)</f>
        <v>0</v>
      </c>
      <c r="K109" s="183" t="s">
        <v>225</v>
      </c>
      <c r="L109" s="42"/>
      <c r="M109" s="188" t="s">
        <v>19</v>
      </c>
      <c r="N109" s="189" t="s">
        <v>43</v>
      </c>
      <c r="O109" s="67"/>
      <c r="P109" s="190">
        <f>O109*H109</f>
        <v>0</v>
      </c>
      <c r="Q109" s="190">
        <v>0</v>
      </c>
      <c r="R109" s="190">
        <f>Q109*H109</f>
        <v>0</v>
      </c>
      <c r="S109" s="190">
        <v>6.7000000000000002E-3</v>
      </c>
      <c r="T109" s="191">
        <f>S109*H109</f>
        <v>0.21440000000000001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92" t="s">
        <v>137</v>
      </c>
      <c r="AT109" s="192" t="s">
        <v>221</v>
      </c>
      <c r="AU109" s="192" t="s">
        <v>81</v>
      </c>
      <c r="AY109" s="20" t="s">
        <v>218</v>
      </c>
      <c r="BE109" s="193">
        <f>IF(N109="základní",J109,0)</f>
        <v>0</v>
      </c>
      <c r="BF109" s="193">
        <f>IF(N109="snížená",J109,0)</f>
        <v>0</v>
      </c>
      <c r="BG109" s="193">
        <f>IF(N109="zákl. přenesená",J109,0)</f>
        <v>0</v>
      </c>
      <c r="BH109" s="193">
        <f>IF(N109="sníž. přenesená",J109,0)</f>
        <v>0</v>
      </c>
      <c r="BI109" s="193">
        <f>IF(N109="nulová",J109,0)</f>
        <v>0</v>
      </c>
      <c r="BJ109" s="20" t="s">
        <v>79</v>
      </c>
      <c r="BK109" s="193">
        <f>ROUND(I109*H109,2)</f>
        <v>0</v>
      </c>
      <c r="BL109" s="20" t="s">
        <v>137</v>
      </c>
      <c r="BM109" s="192" t="s">
        <v>2271</v>
      </c>
    </row>
    <row r="110" spans="1:65" s="2" customFormat="1" ht="11.25">
      <c r="A110" s="37"/>
      <c r="B110" s="38"/>
      <c r="C110" s="39"/>
      <c r="D110" s="194" t="s">
        <v>228</v>
      </c>
      <c r="E110" s="39"/>
      <c r="F110" s="195" t="s">
        <v>2272</v>
      </c>
      <c r="G110" s="39"/>
      <c r="H110" s="39"/>
      <c r="I110" s="196"/>
      <c r="J110" s="39"/>
      <c r="K110" s="39"/>
      <c r="L110" s="42"/>
      <c r="M110" s="197"/>
      <c r="N110" s="198"/>
      <c r="O110" s="67"/>
      <c r="P110" s="67"/>
      <c r="Q110" s="67"/>
      <c r="R110" s="67"/>
      <c r="S110" s="67"/>
      <c r="T110" s="68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20" t="s">
        <v>228</v>
      </c>
      <c r="AU110" s="20" t="s">
        <v>81</v>
      </c>
    </row>
    <row r="111" spans="1:65" s="13" customFormat="1" ht="11.25">
      <c r="B111" s="199"/>
      <c r="C111" s="200"/>
      <c r="D111" s="201" t="s">
        <v>230</v>
      </c>
      <c r="E111" s="202" t="s">
        <v>19</v>
      </c>
      <c r="F111" s="203" t="s">
        <v>2273</v>
      </c>
      <c r="G111" s="200"/>
      <c r="H111" s="204">
        <v>32</v>
      </c>
      <c r="I111" s="205"/>
      <c r="J111" s="200"/>
      <c r="K111" s="200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230</v>
      </c>
      <c r="AU111" s="210" t="s">
        <v>81</v>
      </c>
      <c r="AV111" s="13" t="s">
        <v>81</v>
      </c>
      <c r="AW111" s="13" t="s">
        <v>33</v>
      </c>
      <c r="AX111" s="13" t="s">
        <v>79</v>
      </c>
      <c r="AY111" s="210" t="s">
        <v>218</v>
      </c>
    </row>
    <row r="112" spans="1:65" s="2" customFormat="1" ht="55.5" customHeight="1">
      <c r="A112" s="37"/>
      <c r="B112" s="38"/>
      <c r="C112" s="181" t="s">
        <v>128</v>
      </c>
      <c r="D112" s="181" t="s">
        <v>221</v>
      </c>
      <c r="E112" s="182" t="s">
        <v>2274</v>
      </c>
      <c r="F112" s="183" t="s">
        <v>2275</v>
      </c>
      <c r="G112" s="184" t="s">
        <v>234</v>
      </c>
      <c r="H112" s="185">
        <v>18</v>
      </c>
      <c r="I112" s="186"/>
      <c r="J112" s="187">
        <f>ROUND(I112*H112,2)</f>
        <v>0</v>
      </c>
      <c r="K112" s="183" t="s">
        <v>225</v>
      </c>
      <c r="L112" s="42"/>
      <c r="M112" s="188" t="s">
        <v>19</v>
      </c>
      <c r="N112" s="189" t="s">
        <v>43</v>
      </c>
      <c r="O112" s="67"/>
      <c r="P112" s="190">
        <f>O112*H112</f>
        <v>0</v>
      </c>
      <c r="Q112" s="190">
        <v>1.6000000000000001E-4</v>
      </c>
      <c r="R112" s="190">
        <f>Q112*H112</f>
        <v>2.8800000000000002E-3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137</v>
      </c>
      <c r="AT112" s="192" t="s">
        <v>221</v>
      </c>
      <c r="AU112" s="192" t="s">
        <v>81</v>
      </c>
      <c r="AY112" s="20" t="s">
        <v>218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79</v>
      </c>
      <c r="BK112" s="193">
        <f>ROUND(I112*H112,2)</f>
        <v>0</v>
      </c>
      <c r="BL112" s="20" t="s">
        <v>137</v>
      </c>
      <c r="BM112" s="192" t="s">
        <v>2276</v>
      </c>
    </row>
    <row r="113" spans="1:65" s="2" customFormat="1" ht="11.25">
      <c r="A113" s="37"/>
      <c r="B113" s="38"/>
      <c r="C113" s="39"/>
      <c r="D113" s="194" t="s">
        <v>228</v>
      </c>
      <c r="E113" s="39"/>
      <c r="F113" s="195" t="s">
        <v>2277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228</v>
      </c>
      <c r="AU113" s="20" t="s">
        <v>81</v>
      </c>
    </row>
    <row r="114" spans="1:65" s="2" customFormat="1" ht="55.5" customHeight="1">
      <c r="A114" s="37"/>
      <c r="B114" s="38"/>
      <c r="C114" s="181" t="s">
        <v>131</v>
      </c>
      <c r="D114" s="181" t="s">
        <v>221</v>
      </c>
      <c r="E114" s="182" t="s">
        <v>2278</v>
      </c>
      <c r="F114" s="183" t="s">
        <v>2279</v>
      </c>
      <c r="G114" s="184" t="s">
        <v>234</v>
      </c>
      <c r="H114" s="185">
        <v>32</v>
      </c>
      <c r="I114" s="186"/>
      <c r="J114" s="187">
        <f>ROUND(I114*H114,2)</f>
        <v>0</v>
      </c>
      <c r="K114" s="183" t="s">
        <v>225</v>
      </c>
      <c r="L114" s="42"/>
      <c r="M114" s="188" t="s">
        <v>19</v>
      </c>
      <c r="N114" s="189" t="s">
        <v>43</v>
      </c>
      <c r="O114" s="67"/>
      <c r="P114" s="190">
        <f>O114*H114</f>
        <v>0</v>
      </c>
      <c r="Q114" s="190">
        <v>2.1000000000000001E-4</v>
      </c>
      <c r="R114" s="190">
        <f>Q114*H114</f>
        <v>6.7200000000000003E-3</v>
      </c>
      <c r="S114" s="190">
        <v>0</v>
      </c>
      <c r="T114" s="191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92" t="s">
        <v>137</v>
      </c>
      <c r="AT114" s="192" t="s">
        <v>221</v>
      </c>
      <c r="AU114" s="192" t="s">
        <v>81</v>
      </c>
      <c r="AY114" s="20" t="s">
        <v>218</v>
      </c>
      <c r="BE114" s="193">
        <f>IF(N114="základní",J114,0)</f>
        <v>0</v>
      </c>
      <c r="BF114" s="193">
        <f>IF(N114="snížená",J114,0)</f>
        <v>0</v>
      </c>
      <c r="BG114" s="193">
        <f>IF(N114="zákl. přenesená",J114,0)</f>
        <v>0</v>
      </c>
      <c r="BH114" s="193">
        <f>IF(N114="sníž. přenesená",J114,0)</f>
        <v>0</v>
      </c>
      <c r="BI114" s="193">
        <f>IF(N114="nulová",J114,0)</f>
        <v>0</v>
      </c>
      <c r="BJ114" s="20" t="s">
        <v>79</v>
      </c>
      <c r="BK114" s="193">
        <f>ROUND(I114*H114,2)</f>
        <v>0</v>
      </c>
      <c r="BL114" s="20" t="s">
        <v>137</v>
      </c>
      <c r="BM114" s="192" t="s">
        <v>2280</v>
      </c>
    </row>
    <row r="115" spans="1:65" s="2" customFormat="1" ht="11.25">
      <c r="A115" s="37"/>
      <c r="B115" s="38"/>
      <c r="C115" s="39"/>
      <c r="D115" s="194" t="s">
        <v>228</v>
      </c>
      <c r="E115" s="39"/>
      <c r="F115" s="195" t="s">
        <v>2281</v>
      </c>
      <c r="G115" s="39"/>
      <c r="H115" s="39"/>
      <c r="I115" s="196"/>
      <c r="J115" s="39"/>
      <c r="K115" s="39"/>
      <c r="L115" s="42"/>
      <c r="M115" s="197"/>
      <c r="N115" s="198"/>
      <c r="O115" s="67"/>
      <c r="P115" s="67"/>
      <c r="Q115" s="67"/>
      <c r="R115" s="67"/>
      <c r="S115" s="67"/>
      <c r="T115" s="68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20" t="s">
        <v>228</v>
      </c>
      <c r="AU115" s="20" t="s">
        <v>81</v>
      </c>
    </row>
    <row r="116" spans="1:65" s="2" customFormat="1" ht="16.5" customHeight="1">
      <c r="A116" s="37"/>
      <c r="B116" s="38"/>
      <c r="C116" s="181" t="s">
        <v>134</v>
      </c>
      <c r="D116" s="181" t="s">
        <v>221</v>
      </c>
      <c r="E116" s="182" t="s">
        <v>2282</v>
      </c>
      <c r="F116" s="183" t="s">
        <v>2283</v>
      </c>
      <c r="G116" s="184" t="s">
        <v>249</v>
      </c>
      <c r="H116" s="185">
        <v>8</v>
      </c>
      <c r="I116" s="186"/>
      <c r="J116" s="187">
        <f>ROUND(I116*H116,2)</f>
        <v>0</v>
      </c>
      <c r="K116" s="183" t="s">
        <v>19</v>
      </c>
      <c r="L116" s="42"/>
      <c r="M116" s="188" t="s">
        <v>19</v>
      </c>
      <c r="N116" s="189" t="s">
        <v>43</v>
      </c>
      <c r="O116" s="67"/>
      <c r="P116" s="190">
        <f>O116*H116</f>
        <v>0</v>
      </c>
      <c r="Q116" s="190">
        <v>2.3000000000000001E-4</v>
      </c>
      <c r="R116" s="190">
        <f>Q116*H116</f>
        <v>1.8400000000000001E-3</v>
      </c>
      <c r="S116" s="190">
        <v>0</v>
      </c>
      <c r="T116" s="191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92" t="s">
        <v>137</v>
      </c>
      <c r="AT116" s="192" t="s">
        <v>221</v>
      </c>
      <c r="AU116" s="192" t="s">
        <v>81</v>
      </c>
      <c r="AY116" s="20" t="s">
        <v>218</v>
      </c>
      <c r="BE116" s="193">
        <f>IF(N116="základní",J116,0)</f>
        <v>0</v>
      </c>
      <c r="BF116" s="193">
        <f>IF(N116="snížená",J116,0)</f>
        <v>0</v>
      </c>
      <c r="BG116" s="193">
        <f>IF(N116="zákl. přenesená",J116,0)</f>
        <v>0</v>
      </c>
      <c r="BH116" s="193">
        <f>IF(N116="sníž. přenesená",J116,0)</f>
        <v>0</v>
      </c>
      <c r="BI116" s="193">
        <f>IF(N116="nulová",J116,0)</f>
        <v>0</v>
      </c>
      <c r="BJ116" s="20" t="s">
        <v>79</v>
      </c>
      <c r="BK116" s="193">
        <f>ROUND(I116*H116,2)</f>
        <v>0</v>
      </c>
      <c r="BL116" s="20" t="s">
        <v>137</v>
      </c>
      <c r="BM116" s="192" t="s">
        <v>2284</v>
      </c>
    </row>
    <row r="117" spans="1:65" s="13" customFormat="1" ht="11.25">
      <c r="B117" s="199"/>
      <c r="C117" s="200"/>
      <c r="D117" s="201" t="s">
        <v>230</v>
      </c>
      <c r="E117" s="202" t="s">
        <v>19</v>
      </c>
      <c r="F117" s="203" t="s">
        <v>2285</v>
      </c>
      <c r="G117" s="200"/>
      <c r="H117" s="204">
        <v>8</v>
      </c>
      <c r="I117" s="205"/>
      <c r="J117" s="200"/>
      <c r="K117" s="200"/>
      <c r="L117" s="206"/>
      <c r="M117" s="207"/>
      <c r="N117" s="208"/>
      <c r="O117" s="208"/>
      <c r="P117" s="208"/>
      <c r="Q117" s="208"/>
      <c r="R117" s="208"/>
      <c r="S117" s="208"/>
      <c r="T117" s="209"/>
      <c r="AT117" s="210" t="s">
        <v>230</v>
      </c>
      <c r="AU117" s="210" t="s">
        <v>81</v>
      </c>
      <c r="AV117" s="13" t="s">
        <v>81</v>
      </c>
      <c r="AW117" s="13" t="s">
        <v>33</v>
      </c>
      <c r="AX117" s="13" t="s">
        <v>79</v>
      </c>
      <c r="AY117" s="210" t="s">
        <v>218</v>
      </c>
    </row>
    <row r="118" spans="1:65" s="2" customFormat="1" ht="24.2" customHeight="1">
      <c r="A118" s="37"/>
      <c r="B118" s="38"/>
      <c r="C118" s="181" t="s">
        <v>137</v>
      </c>
      <c r="D118" s="181" t="s">
        <v>221</v>
      </c>
      <c r="E118" s="182" t="s">
        <v>2286</v>
      </c>
      <c r="F118" s="183" t="s">
        <v>2287</v>
      </c>
      <c r="G118" s="184" t="s">
        <v>249</v>
      </c>
      <c r="H118" s="185">
        <v>8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1.7000000000000001E-4</v>
      </c>
      <c r="R118" s="190">
        <f>Q118*H118</f>
        <v>1.3600000000000001E-3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137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137</v>
      </c>
      <c r="BM118" s="192" t="s">
        <v>2288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2289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33" customHeight="1">
      <c r="A120" s="37"/>
      <c r="B120" s="38"/>
      <c r="C120" s="181" t="s">
        <v>140</v>
      </c>
      <c r="D120" s="181" t="s">
        <v>221</v>
      </c>
      <c r="E120" s="182" t="s">
        <v>329</v>
      </c>
      <c r="F120" s="183" t="s">
        <v>330</v>
      </c>
      <c r="G120" s="184" t="s">
        <v>234</v>
      </c>
      <c r="H120" s="185">
        <v>50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1.0000000000000001E-5</v>
      </c>
      <c r="R120" s="190">
        <f>Q120*H120</f>
        <v>5.0000000000000001E-4</v>
      </c>
      <c r="S120" s="190">
        <v>0</v>
      </c>
      <c r="T120" s="19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137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137</v>
      </c>
      <c r="BM120" s="192" t="s">
        <v>2290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332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2" customFormat="1" ht="37.9" customHeight="1">
      <c r="A122" s="37"/>
      <c r="B122" s="38"/>
      <c r="C122" s="181" t="s">
        <v>143</v>
      </c>
      <c r="D122" s="181" t="s">
        <v>221</v>
      </c>
      <c r="E122" s="182" t="s">
        <v>2291</v>
      </c>
      <c r="F122" s="183" t="s">
        <v>2292</v>
      </c>
      <c r="G122" s="184" t="s">
        <v>234</v>
      </c>
      <c r="H122" s="185">
        <v>50</v>
      </c>
      <c r="I122" s="186"/>
      <c r="J122" s="187">
        <f>ROUND(I122*H122,2)</f>
        <v>0</v>
      </c>
      <c r="K122" s="183" t="s">
        <v>225</v>
      </c>
      <c r="L122" s="42"/>
      <c r="M122" s="188" t="s">
        <v>19</v>
      </c>
      <c r="N122" s="189" t="s">
        <v>43</v>
      </c>
      <c r="O122" s="67"/>
      <c r="P122" s="190">
        <f>O122*H122</f>
        <v>0</v>
      </c>
      <c r="Q122" s="190">
        <v>2.0000000000000002E-5</v>
      </c>
      <c r="R122" s="190">
        <f>Q122*H122</f>
        <v>1E-3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137</v>
      </c>
      <c r="AT122" s="192" t="s">
        <v>221</v>
      </c>
      <c r="AU122" s="192" t="s">
        <v>81</v>
      </c>
      <c r="AY122" s="20" t="s">
        <v>218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20" t="s">
        <v>79</v>
      </c>
      <c r="BK122" s="193">
        <f>ROUND(I122*H122,2)</f>
        <v>0</v>
      </c>
      <c r="BL122" s="20" t="s">
        <v>137</v>
      </c>
      <c r="BM122" s="192" t="s">
        <v>2293</v>
      </c>
    </row>
    <row r="123" spans="1:65" s="2" customFormat="1" ht="11.25">
      <c r="A123" s="37"/>
      <c r="B123" s="38"/>
      <c r="C123" s="39"/>
      <c r="D123" s="194" t="s">
        <v>228</v>
      </c>
      <c r="E123" s="39"/>
      <c r="F123" s="195" t="s">
        <v>2294</v>
      </c>
      <c r="G123" s="39"/>
      <c r="H123" s="39"/>
      <c r="I123" s="196"/>
      <c r="J123" s="39"/>
      <c r="K123" s="39"/>
      <c r="L123" s="42"/>
      <c r="M123" s="197"/>
      <c r="N123" s="198"/>
      <c r="O123" s="67"/>
      <c r="P123" s="67"/>
      <c r="Q123" s="67"/>
      <c r="R123" s="67"/>
      <c r="S123" s="67"/>
      <c r="T123" s="68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20" t="s">
        <v>228</v>
      </c>
      <c r="AU123" s="20" t="s">
        <v>81</v>
      </c>
    </row>
    <row r="124" spans="1:65" s="2" customFormat="1" ht="16.5" customHeight="1">
      <c r="A124" s="37"/>
      <c r="B124" s="38"/>
      <c r="C124" s="181" t="s">
        <v>146</v>
      </c>
      <c r="D124" s="181" t="s">
        <v>221</v>
      </c>
      <c r="E124" s="182" t="s">
        <v>2295</v>
      </c>
      <c r="F124" s="183" t="s">
        <v>2296</v>
      </c>
      <c r="G124" s="184" t="s">
        <v>249</v>
      </c>
      <c r="H124" s="185">
        <v>3</v>
      </c>
      <c r="I124" s="186"/>
      <c r="J124" s="187">
        <f>ROUND(I124*H124,2)</f>
        <v>0</v>
      </c>
      <c r="K124" s="183" t="s">
        <v>19</v>
      </c>
      <c r="L124" s="42"/>
      <c r="M124" s="188" t="s">
        <v>19</v>
      </c>
      <c r="N124" s="189" t="s">
        <v>43</v>
      </c>
      <c r="O124" s="67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137</v>
      </c>
      <c r="AT124" s="192" t="s">
        <v>221</v>
      </c>
      <c r="AU124" s="192" t="s">
        <v>81</v>
      </c>
      <c r="AY124" s="20" t="s">
        <v>218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20" t="s">
        <v>79</v>
      </c>
      <c r="BK124" s="193">
        <f>ROUND(I124*H124,2)</f>
        <v>0</v>
      </c>
      <c r="BL124" s="20" t="s">
        <v>137</v>
      </c>
      <c r="BM124" s="192" t="s">
        <v>2297</v>
      </c>
    </row>
    <row r="125" spans="1:65" s="2" customFormat="1" ht="24.2" customHeight="1">
      <c r="A125" s="37"/>
      <c r="B125" s="38"/>
      <c r="C125" s="181" t="s">
        <v>123</v>
      </c>
      <c r="D125" s="181" t="s">
        <v>221</v>
      </c>
      <c r="E125" s="182" t="s">
        <v>2298</v>
      </c>
      <c r="F125" s="183" t="s">
        <v>2299</v>
      </c>
      <c r="G125" s="184" t="s">
        <v>234</v>
      </c>
      <c r="H125" s="185">
        <v>18</v>
      </c>
      <c r="I125" s="186"/>
      <c r="J125" s="187">
        <f>ROUND(I125*H125,2)</f>
        <v>0</v>
      </c>
      <c r="K125" s="183" t="s">
        <v>225</v>
      </c>
      <c r="L125" s="42"/>
      <c r="M125" s="188" t="s">
        <v>19</v>
      </c>
      <c r="N125" s="189" t="s">
        <v>43</v>
      </c>
      <c r="O125" s="67"/>
      <c r="P125" s="190">
        <f>O125*H125</f>
        <v>0</v>
      </c>
      <c r="Q125" s="190">
        <v>3.6999999999999999E-4</v>
      </c>
      <c r="R125" s="190">
        <f>Q125*H125</f>
        <v>6.6600000000000001E-3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137</v>
      </c>
      <c r="AT125" s="192" t="s">
        <v>221</v>
      </c>
      <c r="AU125" s="192" t="s">
        <v>81</v>
      </c>
      <c r="AY125" s="20" t="s">
        <v>218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20" t="s">
        <v>79</v>
      </c>
      <c r="BK125" s="193">
        <f>ROUND(I125*H125,2)</f>
        <v>0</v>
      </c>
      <c r="BL125" s="20" t="s">
        <v>137</v>
      </c>
      <c r="BM125" s="192" t="s">
        <v>2300</v>
      </c>
    </row>
    <row r="126" spans="1:65" s="2" customFormat="1" ht="11.25">
      <c r="A126" s="37"/>
      <c r="B126" s="38"/>
      <c r="C126" s="39"/>
      <c r="D126" s="194" t="s">
        <v>228</v>
      </c>
      <c r="E126" s="39"/>
      <c r="F126" s="195" t="s">
        <v>2301</v>
      </c>
      <c r="G126" s="39"/>
      <c r="H126" s="39"/>
      <c r="I126" s="196"/>
      <c r="J126" s="39"/>
      <c r="K126" s="39"/>
      <c r="L126" s="42"/>
      <c r="M126" s="197"/>
      <c r="N126" s="198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20" t="s">
        <v>228</v>
      </c>
      <c r="AU126" s="20" t="s">
        <v>81</v>
      </c>
    </row>
    <row r="127" spans="1:65" s="2" customFormat="1" ht="24.2" customHeight="1">
      <c r="A127" s="37"/>
      <c r="B127" s="38"/>
      <c r="C127" s="181" t="s">
        <v>8</v>
      </c>
      <c r="D127" s="181" t="s">
        <v>221</v>
      </c>
      <c r="E127" s="182" t="s">
        <v>2302</v>
      </c>
      <c r="F127" s="183" t="s">
        <v>2303</v>
      </c>
      <c r="G127" s="184" t="s">
        <v>234</v>
      </c>
      <c r="H127" s="185">
        <v>32</v>
      </c>
      <c r="I127" s="186"/>
      <c r="J127" s="187">
        <f>ROUND(I127*H127,2)</f>
        <v>0</v>
      </c>
      <c r="K127" s="183" t="s">
        <v>225</v>
      </c>
      <c r="L127" s="42"/>
      <c r="M127" s="188" t="s">
        <v>19</v>
      </c>
      <c r="N127" s="189" t="s">
        <v>43</v>
      </c>
      <c r="O127" s="67"/>
      <c r="P127" s="190">
        <f>O127*H127</f>
        <v>0</v>
      </c>
      <c r="Q127" s="190">
        <v>1.31E-3</v>
      </c>
      <c r="R127" s="190">
        <f>Q127*H127</f>
        <v>4.1919999999999999E-2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137</v>
      </c>
      <c r="AT127" s="192" t="s">
        <v>221</v>
      </c>
      <c r="AU127" s="192" t="s">
        <v>81</v>
      </c>
      <c r="AY127" s="20" t="s">
        <v>218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20" t="s">
        <v>79</v>
      </c>
      <c r="BK127" s="193">
        <f>ROUND(I127*H127,2)</f>
        <v>0</v>
      </c>
      <c r="BL127" s="20" t="s">
        <v>137</v>
      </c>
      <c r="BM127" s="192" t="s">
        <v>2304</v>
      </c>
    </row>
    <row r="128" spans="1:65" s="2" customFormat="1" ht="11.25">
      <c r="A128" s="37"/>
      <c r="B128" s="38"/>
      <c r="C128" s="39"/>
      <c r="D128" s="194" t="s">
        <v>228</v>
      </c>
      <c r="E128" s="39"/>
      <c r="F128" s="195" t="s">
        <v>2305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228</v>
      </c>
      <c r="AU128" s="20" t="s">
        <v>81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2273</v>
      </c>
      <c r="G129" s="200"/>
      <c r="H129" s="204">
        <v>32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79</v>
      </c>
      <c r="AY129" s="210" t="s">
        <v>218</v>
      </c>
    </row>
    <row r="130" spans="1:65" s="2" customFormat="1" ht="55.5" customHeight="1">
      <c r="A130" s="37"/>
      <c r="B130" s="38"/>
      <c r="C130" s="181" t="s">
        <v>149</v>
      </c>
      <c r="D130" s="181" t="s">
        <v>221</v>
      </c>
      <c r="E130" s="182" t="s">
        <v>2306</v>
      </c>
      <c r="F130" s="183" t="s">
        <v>2307</v>
      </c>
      <c r="G130" s="184" t="s">
        <v>282</v>
      </c>
      <c r="H130" s="185">
        <v>6.3E-2</v>
      </c>
      <c r="I130" s="186"/>
      <c r="J130" s="187">
        <f>ROUND(I130*H130,2)</f>
        <v>0</v>
      </c>
      <c r="K130" s="183" t="s">
        <v>225</v>
      </c>
      <c r="L130" s="42"/>
      <c r="M130" s="188" t="s">
        <v>19</v>
      </c>
      <c r="N130" s="189" t="s">
        <v>43</v>
      </c>
      <c r="O130" s="67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137</v>
      </c>
      <c r="AT130" s="192" t="s">
        <v>221</v>
      </c>
      <c r="AU130" s="192" t="s">
        <v>81</v>
      </c>
      <c r="AY130" s="20" t="s">
        <v>218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0" t="s">
        <v>79</v>
      </c>
      <c r="BK130" s="193">
        <f>ROUND(I130*H130,2)</f>
        <v>0</v>
      </c>
      <c r="BL130" s="20" t="s">
        <v>137</v>
      </c>
      <c r="BM130" s="192" t="s">
        <v>2308</v>
      </c>
    </row>
    <row r="131" spans="1:65" s="2" customFormat="1" ht="11.25">
      <c r="A131" s="37"/>
      <c r="B131" s="38"/>
      <c r="C131" s="39"/>
      <c r="D131" s="194" t="s">
        <v>228</v>
      </c>
      <c r="E131" s="39"/>
      <c r="F131" s="195" t="s">
        <v>2309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228</v>
      </c>
      <c r="AU131" s="20" t="s">
        <v>81</v>
      </c>
    </row>
    <row r="132" spans="1:65" s="12" customFormat="1" ht="22.9" customHeight="1">
      <c r="B132" s="165"/>
      <c r="C132" s="166"/>
      <c r="D132" s="167" t="s">
        <v>71</v>
      </c>
      <c r="E132" s="179" t="s">
        <v>412</v>
      </c>
      <c r="F132" s="179" t="s">
        <v>2310</v>
      </c>
      <c r="G132" s="166"/>
      <c r="H132" s="166"/>
      <c r="I132" s="169"/>
      <c r="J132" s="180">
        <f>BK132</f>
        <v>0</v>
      </c>
      <c r="K132" s="166"/>
      <c r="L132" s="171"/>
      <c r="M132" s="172"/>
      <c r="N132" s="173"/>
      <c r="O132" s="173"/>
      <c r="P132" s="174">
        <f>P133</f>
        <v>0</v>
      </c>
      <c r="Q132" s="173"/>
      <c r="R132" s="174">
        <f>R133</f>
        <v>0</v>
      </c>
      <c r="S132" s="173"/>
      <c r="T132" s="175">
        <f>T133</f>
        <v>0</v>
      </c>
      <c r="AR132" s="176" t="s">
        <v>81</v>
      </c>
      <c r="AT132" s="177" t="s">
        <v>71</v>
      </c>
      <c r="AU132" s="177" t="s">
        <v>79</v>
      </c>
      <c r="AY132" s="176" t="s">
        <v>218</v>
      </c>
      <c r="BK132" s="178">
        <f>BK133</f>
        <v>0</v>
      </c>
    </row>
    <row r="133" spans="1:65" s="2" customFormat="1" ht="21.75" customHeight="1">
      <c r="A133" s="37"/>
      <c r="B133" s="38"/>
      <c r="C133" s="181" t="s">
        <v>7</v>
      </c>
      <c r="D133" s="181" t="s">
        <v>221</v>
      </c>
      <c r="E133" s="182" t="s">
        <v>415</v>
      </c>
      <c r="F133" s="183" t="s">
        <v>2311</v>
      </c>
      <c r="G133" s="184" t="s">
        <v>249</v>
      </c>
      <c r="H133" s="185">
        <v>47</v>
      </c>
      <c r="I133" s="186"/>
      <c r="J133" s="187">
        <f>ROUND(I133*H133,2)</f>
        <v>0</v>
      </c>
      <c r="K133" s="183" t="s">
        <v>19</v>
      </c>
      <c r="L133" s="42"/>
      <c r="M133" s="263" t="s">
        <v>19</v>
      </c>
      <c r="N133" s="264" t="s">
        <v>43</v>
      </c>
      <c r="O133" s="248"/>
      <c r="P133" s="265">
        <f>O133*H133</f>
        <v>0</v>
      </c>
      <c r="Q133" s="265">
        <v>0</v>
      </c>
      <c r="R133" s="265">
        <f>Q133*H133</f>
        <v>0</v>
      </c>
      <c r="S133" s="265">
        <v>0</v>
      </c>
      <c r="T133" s="266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92" t="s">
        <v>137</v>
      </c>
      <c r="AT133" s="192" t="s">
        <v>221</v>
      </c>
      <c r="AU133" s="192" t="s">
        <v>81</v>
      </c>
      <c r="AY133" s="20" t="s">
        <v>218</v>
      </c>
      <c r="BE133" s="193">
        <f>IF(N133="základní",J133,0)</f>
        <v>0</v>
      </c>
      <c r="BF133" s="193">
        <f>IF(N133="snížená",J133,0)</f>
        <v>0</v>
      </c>
      <c r="BG133" s="193">
        <f>IF(N133="zákl. přenesená",J133,0)</f>
        <v>0</v>
      </c>
      <c r="BH133" s="193">
        <f>IF(N133="sníž. přenesená",J133,0)</f>
        <v>0</v>
      </c>
      <c r="BI133" s="193">
        <f>IF(N133="nulová",J133,0)</f>
        <v>0</v>
      </c>
      <c r="BJ133" s="20" t="s">
        <v>79</v>
      </c>
      <c r="BK133" s="193">
        <f>ROUND(I133*H133,2)</f>
        <v>0</v>
      </c>
      <c r="BL133" s="20" t="s">
        <v>137</v>
      </c>
      <c r="BM133" s="192" t="s">
        <v>2312</v>
      </c>
    </row>
    <row r="134" spans="1:65" s="2" customFormat="1" ht="6.95" customHeight="1">
      <c r="A134" s="37"/>
      <c r="B134" s="50"/>
      <c r="C134" s="51"/>
      <c r="D134" s="51"/>
      <c r="E134" s="51"/>
      <c r="F134" s="51"/>
      <c r="G134" s="51"/>
      <c r="H134" s="51"/>
      <c r="I134" s="51"/>
      <c r="J134" s="51"/>
      <c r="K134" s="51"/>
      <c r="L134" s="42"/>
      <c r="M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</sheetData>
  <sheetProtection algorithmName="SHA-512" hashValue="lHXyfj4zgC+VWYnx1JQFWZNmgWtNGTLsxr4Ue8orjOvrK2iJnvwIEbcTpLE6jM/zweQVat7dxWslJKvJKGxu7Q==" saltValue="ZYcvwSuaLvziQqoJGs22KLRd2XNAxsfks7BLtEJ1gcBMLKgEmprW2Yw33s5tu/r++qEIAj77R95iUqXIhtp4gA==" spinCount="100000" sheet="1" objects="1" scenarios="1" formatColumns="0" formatRows="0" autoFilter="0"/>
  <autoFilter ref="C84:K133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/>
    <hyperlink ref="F97" r:id="rId2"/>
    <hyperlink ref="F99" r:id="rId3"/>
    <hyperlink ref="F101" r:id="rId4"/>
    <hyperlink ref="F104" r:id="rId5"/>
    <hyperlink ref="F108" r:id="rId6"/>
    <hyperlink ref="F110" r:id="rId7"/>
    <hyperlink ref="F113" r:id="rId8"/>
    <hyperlink ref="F115" r:id="rId9"/>
    <hyperlink ref="F119" r:id="rId10"/>
    <hyperlink ref="F121" r:id="rId11"/>
    <hyperlink ref="F123" r:id="rId12"/>
    <hyperlink ref="F126" r:id="rId13"/>
    <hyperlink ref="F128" r:id="rId14"/>
    <hyperlink ref="F131" r:id="rId15"/>
  </hyperlinks>
  <pageMargins left="0.39374999999999999" right="0.39374999999999999" top="0.39374999999999999" bottom="0.39374999999999999" header="0" footer="0"/>
  <pageSetup paperSize="9" scale="76" fitToHeight="100" orientation="portrait" blackAndWhite="1" r:id="rId16"/>
  <headerFooter>
    <oddFooter>&amp;CStrana &amp;P z &amp;N</oddFooter>
  </headerFooter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89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183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430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ROUND(J98,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ROUND((SUM(BE98:BE203)),  2)</f>
        <v>0</v>
      </c>
      <c r="G35" s="37"/>
      <c r="H35" s="37"/>
      <c r="I35" s="127">
        <v>0.21</v>
      </c>
      <c r="J35" s="126">
        <f>ROUND(((SUM(BE98:BE203))*I35),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ROUND((SUM(BF98:BF203)),  2)</f>
        <v>0</v>
      </c>
      <c r="G36" s="37"/>
      <c r="H36" s="37"/>
      <c r="I36" s="127">
        <v>0.12</v>
      </c>
      <c r="J36" s="126">
        <f>ROUND(((SUM(BF98:BF203))*I36),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ROUND((SUM(BG98:BG203)),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ROUND((SUM(BH98:BH203)),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ROUND((SUM(BI98:BI203)),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183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S1-2 - stoupačka 1 + 2 umyvadla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J98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J99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J100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J107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J129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J139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J142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197</v>
      </c>
      <c r="E71" s="151"/>
      <c r="F71" s="151"/>
      <c r="G71" s="151"/>
      <c r="H71" s="151"/>
      <c r="I71" s="151"/>
      <c r="J71" s="152">
        <f>J143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198</v>
      </c>
      <c r="E72" s="151"/>
      <c r="F72" s="151"/>
      <c r="G72" s="151"/>
      <c r="H72" s="151"/>
      <c r="I72" s="151"/>
      <c r="J72" s="152">
        <f>J150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199</v>
      </c>
      <c r="E73" s="151"/>
      <c r="F73" s="151"/>
      <c r="G73" s="151"/>
      <c r="H73" s="151"/>
      <c r="I73" s="151"/>
      <c r="J73" s="152">
        <f>J160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200</v>
      </c>
      <c r="E74" s="151"/>
      <c r="F74" s="151"/>
      <c r="G74" s="151"/>
      <c r="H74" s="151"/>
      <c r="I74" s="151"/>
      <c r="J74" s="152">
        <f>J171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201</v>
      </c>
      <c r="E75" s="151"/>
      <c r="F75" s="151"/>
      <c r="G75" s="151"/>
      <c r="H75" s="151"/>
      <c r="I75" s="151"/>
      <c r="J75" s="152">
        <f>J184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202</v>
      </c>
      <c r="E76" s="151"/>
      <c r="F76" s="151"/>
      <c r="G76" s="151"/>
      <c r="H76" s="151"/>
      <c r="I76" s="151"/>
      <c r="J76" s="152">
        <f>J189</f>
        <v>0</v>
      </c>
      <c r="K76" s="100"/>
      <c r="L76" s="153"/>
    </row>
    <row r="77" spans="1:31" s="2" customFormat="1" ht="21.7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82" spans="1:31" s="2" customFormat="1" ht="6.95" customHeight="1">
      <c r="A82" s="37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24.95" customHeight="1">
      <c r="A83" s="37"/>
      <c r="B83" s="38"/>
      <c r="C83" s="26" t="s">
        <v>203</v>
      </c>
      <c r="D83" s="39"/>
      <c r="E83" s="39"/>
      <c r="F83" s="39"/>
      <c r="G83" s="39"/>
      <c r="H83" s="39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6.9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2" customHeight="1">
      <c r="A85" s="37"/>
      <c r="B85" s="38"/>
      <c r="C85" s="32" t="s">
        <v>16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16.5" customHeight="1">
      <c r="A86" s="37"/>
      <c r="B86" s="38"/>
      <c r="C86" s="39"/>
      <c r="D86" s="39"/>
      <c r="E86" s="406" t="str">
        <f>E7</f>
        <v>Výměna stoupaček na Poliklinice</v>
      </c>
      <c r="F86" s="407"/>
      <c r="G86" s="407"/>
      <c r="H86" s="407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1" customFormat="1" ht="12" customHeight="1">
      <c r="B87" s="24"/>
      <c r="C87" s="32" t="s">
        <v>182</v>
      </c>
      <c r="D87" s="25"/>
      <c r="E87" s="25"/>
      <c r="F87" s="25"/>
      <c r="G87" s="25"/>
      <c r="H87" s="25"/>
      <c r="I87" s="25"/>
      <c r="J87" s="25"/>
      <c r="K87" s="25"/>
      <c r="L87" s="23"/>
    </row>
    <row r="88" spans="1:31" s="2" customFormat="1" ht="16.5" customHeight="1">
      <c r="A88" s="37"/>
      <c r="B88" s="38"/>
      <c r="C88" s="39"/>
      <c r="D88" s="39"/>
      <c r="E88" s="406" t="s">
        <v>183</v>
      </c>
      <c r="F88" s="408"/>
      <c r="G88" s="408"/>
      <c r="H88" s="408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2" customHeight="1">
      <c r="A89" s="37"/>
      <c r="B89" s="38"/>
      <c r="C89" s="32" t="s">
        <v>184</v>
      </c>
      <c r="D89" s="39"/>
      <c r="E89" s="39"/>
      <c r="F89" s="39"/>
      <c r="G89" s="39"/>
      <c r="H89" s="39"/>
      <c r="I89" s="39"/>
      <c r="J89" s="39"/>
      <c r="K89" s="39"/>
      <c r="L89" s="11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6.5" customHeight="1">
      <c r="A90" s="37"/>
      <c r="B90" s="38"/>
      <c r="C90" s="39"/>
      <c r="D90" s="39"/>
      <c r="E90" s="379" t="str">
        <f>E11</f>
        <v>S1-2 - stoupačka 1 + 2 umyvadla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6.95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2" customHeight="1">
      <c r="A92" s="37"/>
      <c r="B92" s="38"/>
      <c r="C92" s="32" t="s">
        <v>21</v>
      </c>
      <c r="D92" s="39"/>
      <c r="E92" s="39"/>
      <c r="F92" s="30" t="str">
        <f>F14</f>
        <v>Česká Lípa</v>
      </c>
      <c r="G92" s="39"/>
      <c r="H92" s="39"/>
      <c r="I92" s="32" t="s">
        <v>23</v>
      </c>
      <c r="J92" s="62" t="str">
        <f>IF(J14="","",J14)</f>
        <v>9. 7. 2024</v>
      </c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40.15" customHeight="1">
      <c r="A94" s="37"/>
      <c r="B94" s="38"/>
      <c r="C94" s="32" t="s">
        <v>25</v>
      </c>
      <c r="D94" s="39"/>
      <c r="E94" s="39"/>
      <c r="F94" s="30" t="str">
        <f>E17</f>
        <v>Nemocnice s poliklinikou Česká Lípa a.s.,Purkyňova</v>
      </c>
      <c r="G94" s="39"/>
      <c r="H94" s="39"/>
      <c r="I94" s="32" t="s">
        <v>31</v>
      </c>
      <c r="J94" s="35" t="str">
        <f>E23</f>
        <v>STORING spol. s r.o.,Žitavská 727/16, Liberec 3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32" t="s">
        <v>29</v>
      </c>
      <c r="D95" s="39"/>
      <c r="E95" s="39"/>
      <c r="F95" s="30" t="str">
        <f>IF(E20="","",E20)</f>
        <v>Vyplň údaj</v>
      </c>
      <c r="G95" s="39"/>
      <c r="H95" s="39"/>
      <c r="I95" s="32" t="s">
        <v>34</v>
      </c>
      <c r="J95" s="35" t="str">
        <f>E26</f>
        <v>Zuzana Morávková</v>
      </c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0.35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11" customFormat="1" ht="29.25" customHeight="1">
      <c r="A97" s="154"/>
      <c r="B97" s="155"/>
      <c r="C97" s="156" t="s">
        <v>204</v>
      </c>
      <c r="D97" s="157" t="s">
        <v>57</v>
      </c>
      <c r="E97" s="157" t="s">
        <v>53</v>
      </c>
      <c r="F97" s="157" t="s">
        <v>54</v>
      </c>
      <c r="G97" s="157" t="s">
        <v>205</v>
      </c>
      <c r="H97" s="157" t="s">
        <v>206</v>
      </c>
      <c r="I97" s="157" t="s">
        <v>207</v>
      </c>
      <c r="J97" s="157" t="s">
        <v>188</v>
      </c>
      <c r="K97" s="158" t="s">
        <v>208</v>
      </c>
      <c r="L97" s="159"/>
      <c r="M97" s="71" t="s">
        <v>19</v>
      </c>
      <c r="N97" s="72" t="s">
        <v>42</v>
      </c>
      <c r="O97" s="72" t="s">
        <v>209</v>
      </c>
      <c r="P97" s="72" t="s">
        <v>210</v>
      </c>
      <c r="Q97" s="72" t="s">
        <v>211</v>
      </c>
      <c r="R97" s="72" t="s">
        <v>212</v>
      </c>
      <c r="S97" s="72" t="s">
        <v>213</v>
      </c>
      <c r="T97" s="73" t="s">
        <v>214</v>
      </c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</row>
    <row r="98" spans="1:65" s="2" customFormat="1" ht="22.9" customHeight="1">
      <c r="A98" s="37"/>
      <c r="B98" s="38"/>
      <c r="C98" s="78" t="s">
        <v>215</v>
      </c>
      <c r="D98" s="39"/>
      <c r="E98" s="39"/>
      <c r="F98" s="39"/>
      <c r="G98" s="39"/>
      <c r="H98" s="39"/>
      <c r="I98" s="39"/>
      <c r="J98" s="160">
        <f>BK98</f>
        <v>0</v>
      </c>
      <c r="K98" s="39"/>
      <c r="L98" s="42"/>
      <c r="M98" s="74"/>
      <c r="N98" s="161"/>
      <c r="O98" s="75"/>
      <c r="P98" s="162">
        <f>P99+P142</f>
        <v>0</v>
      </c>
      <c r="Q98" s="75"/>
      <c r="R98" s="162">
        <f>R99+R142</f>
        <v>1.0066300000000001</v>
      </c>
      <c r="S98" s="75"/>
      <c r="T98" s="163">
        <f>T99+T142</f>
        <v>0.82358000000000009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71</v>
      </c>
      <c r="AU98" s="20" t="s">
        <v>189</v>
      </c>
      <c r="BK98" s="164">
        <f>BK99+BK142</f>
        <v>0</v>
      </c>
    </row>
    <row r="99" spans="1:65" s="12" customFormat="1" ht="25.9" customHeight="1">
      <c r="B99" s="165"/>
      <c r="C99" s="166"/>
      <c r="D99" s="167" t="s">
        <v>71</v>
      </c>
      <c r="E99" s="168" t="s">
        <v>216</v>
      </c>
      <c r="F99" s="168" t="s">
        <v>217</v>
      </c>
      <c r="G99" s="166"/>
      <c r="H99" s="166"/>
      <c r="I99" s="169"/>
      <c r="J99" s="170">
        <f>BK99</f>
        <v>0</v>
      </c>
      <c r="K99" s="166"/>
      <c r="L99" s="171"/>
      <c r="M99" s="172"/>
      <c r="N99" s="173"/>
      <c r="O99" s="173"/>
      <c r="P99" s="174">
        <f>P100+P107+P117+P129+P139</f>
        <v>0</v>
      </c>
      <c r="Q99" s="173"/>
      <c r="R99" s="174">
        <f>R100+R107+R117+R129+R139</f>
        <v>0.80984000000000012</v>
      </c>
      <c r="S99" s="173"/>
      <c r="T99" s="175">
        <f>T100+T107+T117+T129+T139</f>
        <v>0.77740000000000009</v>
      </c>
      <c r="AR99" s="176" t="s">
        <v>79</v>
      </c>
      <c r="AT99" s="177" t="s">
        <v>71</v>
      </c>
      <c r="AU99" s="177" t="s">
        <v>72</v>
      </c>
      <c r="AY99" s="176" t="s">
        <v>218</v>
      </c>
      <c r="BK99" s="178">
        <f>BK100+BK107+BK117+BK129+BK139</f>
        <v>0</v>
      </c>
    </row>
    <row r="100" spans="1:65" s="12" customFormat="1" ht="22.9" customHeight="1">
      <c r="B100" s="165"/>
      <c r="C100" s="166"/>
      <c r="D100" s="167" t="s">
        <v>71</v>
      </c>
      <c r="E100" s="179" t="s">
        <v>219</v>
      </c>
      <c r="F100" s="179" t="s">
        <v>220</v>
      </c>
      <c r="G100" s="166"/>
      <c r="H100" s="166"/>
      <c r="I100" s="169"/>
      <c r="J100" s="180">
        <f>BK100</f>
        <v>0</v>
      </c>
      <c r="K100" s="166"/>
      <c r="L100" s="171"/>
      <c r="M100" s="172"/>
      <c r="N100" s="173"/>
      <c r="O100" s="173"/>
      <c r="P100" s="174">
        <f>SUM(P101:P106)</f>
        <v>0</v>
      </c>
      <c r="Q100" s="173"/>
      <c r="R100" s="174">
        <f>SUM(R101:R106)</f>
        <v>0.23584000000000002</v>
      </c>
      <c r="S100" s="173"/>
      <c r="T100" s="175">
        <f>SUM(T101:T106)</f>
        <v>0</v>
      </c>
      <c r="AR100" s="176" t="s">
        <v>79</v>
      </c>
      <c r="AT100" s="177" t="s">
        <v>71</v>
      </c>
      <c r="AU100" s="177" t="s">
        <v>79</v>
      </c>
      <c r="AY100" s="176" t="s">
        <v>218</v>
      </c>
      <c r="BK100" s="178">
        <f>SUM(BK101:BK106)</f>
        <v>0</v>
      </c>
    </row>
    <row r="101" spans="1:65" s="2" customFormat="1" ht="37.9" customHeight="1">
      <c r="A101" s="37"/>
      <c r="B101" s="38"/>
      <c r="C101" s="181" t="s">
        <v>79</v>
      </c>
      <c r="D101" s="181" t="s">
        <v>221</v>
      </c>
      <c r="E101" s="182" t="s">
        <v>222</v>
      </c>
      <c r="F101" s="183" t="s">
        <v>223</v>
      </c>
      <c r="G101" s="184" t="s">
        <v>224</v>
      </c>
      <c r="H101" s="185">
        <v>4.4800000000000004</v>
      </c>
      <c r="I101" s="186"/>
      <c r="J101" s="187">
        <f>ROUND(I101*H101,2)</f>
        <v>0</v>
      </c>
      <c r="K101" s="183" t="s">
        <v>225</v>
      </c>
      <c r="L101" s="42"/>
      <c r="M101" s="188" t="s">
        <v>19</v>
      </c>
      <c r="N101" s="189" t="s">
        <v>43</v>
      </c>
      <c r="O101" s="67"/>
      <c r="P101" s="190">
        <f>O101*H101</f>
        <v>0</v>
      </c>
      <c r="Q101" s="190">
        <v>5.2499999999999998E-2</v>
      </c>
      <c r="R101" s="190">
        <f>Q101*H101</f>
        <v>0.23520000000000002</v>
      </c>
      <c r="S101" s="190">
        <v>0</v>
      </c>
      <c r="T101" s="191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226</v>
      </c>
      <c r="AT101" s="192" t="s">
        <v>221</v>
      </c>
      <c r="AU101" s="192" t="s">
        <v>81</v>
      </c>
      <c r="AY101" s="20" t="s">
        <v>218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79</v>
      </c>
      <c r="BK101" s="193">
        <f>ROUND(I101*H101,2)</f>
        <v>0</v>
      </c>
      <c r="BL101" s="20" t="s">
        <v>226</v>
      </c>
      <c r="BM101" s="192" t="s">
        <v>431</v>
      </c>
    </row>
    <row r="102" spans="1:65" s="2" customFormat="1" ht="11.25">
      <c r="A102" s="37"/>
      <c r="B102" s="38"/>
      <c r="C102" s="39"/>
      <c r="D102" s="194" t="s">
        <v>228</v>
      </c>
      <c r="E102" s="39"/>
      <c r="F102" s="195" t="s">
        <v>229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228</v>
      </c>
      <c r="AU102" s="20" t="s">
        <v>81</v>
      </c>
    </row>
    <row r="103" spans="1:65" s="13" customFormat="1" ht="11.25">
      <c r="B103" s="199"/>
      <c r="C103" s="200"/>
      <c r="D103" s="201" t="s">
        <v>230</v>
      </c>
      <c r="E103" s="202" t="s">
        <v>19</v>
      </c>
      <c r="F103" s="203" t="s">
        <v>231</v>
      </c>
      <c r="G103" s="200"/>
      <c r="H103" s="204">
        <v>4.4800000000000004</v>
      </c>
      <c r="I103" s="205"/>
      <c r="J103" s="200"/>
      <c r="K103" s="200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230</v>
      </c>
      <c r="AU103" s="210" t="s">
        <v>81</v>
      </c>
      <c r="AV103" s="13" t="s">
        <v>81</v>
      </c>
      <c r="AW103" s="13" t="s">
        <v>33</v>
      </c>
      <c r="AX103" s="13" t="s">
        <v>79</v>
      </c>
      <c r="AY103" s="210" t="s">
        <v>218</v>
      </c>
    </row>
    <row r="104" spans="1:65" s="2" customFormat="1" ht="24.2" customHeight="1">
      <c r="A104" s="37"/>
      <c r="B104" s="38"/>
      <c r="C104" s="181" t="s">
        <v>81</v>
      </c>
      <c r="D104" s="181" t="s">
        <v>221</v>
      </c>
      <c r="E104" s="182" t="s">
        <v>232</v>
      </c>
      <c r="F104" s="183" t="s">
        <v>233</v>
      </c>
      <c r="G104" s="184" t="s">
        <v>234</v>
      </c>
      <c r="H104" s="185">
        <v>3.2</v>
      </c>
      <c r="I104" s="186"/>
      <c r="J104" s="187">
        <f>ROUND(I104*H104,2)</f>
        <v>0</v>
      </c>
      <c r="K104" s="183" t="s">
        <v>225</v>
      </c>
      <c r="L104" s="42"/>
      <c r="M104" s="188" t="s">
        <v>19</v>
      </c>
      <c r="N104" s="189" t="s">
        <v>43</v>
      </c>
      <c r="O104" s="67"/>
      <c r="P104" s="190">
        <f>O104*H104</f>
        <v>0</v>
      </c>
      <c r="Q104" s="190">
        <v>2.0000000000000001E-4</v>
      </c>
      <c r="R104" s="190">
        <f>Q104*H104</f>
        <v>6.4000000000000005E-4</v>
      </c>
      <c r="S104" s="190">
        <v>0</v>
      </c>
      <c r="T104" s="191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92" t="s">
        <v>226</v>
      </c>
      <c r="AT104" s="192" t="s">
        <v>221</v>
      </c>
      <c r="AU104" s="192" t="s">
        <v>81</v>
      </c>
      <c r="AY104" s="20" t="s">
        <v>218</v>
      </c>
      <c r="BE104" s="193">
        <f>IF(N104="základní",J104,0)</f>
        <v>0</v>
      </c>
      <c r="BF104" s="193">
        <f>IF(N104="snížená",J104,0)</f>
        <v>0</v>
      </c>
      <c r="BG104" s="193">
        <f>IF(N104="zákl. přenesená",J104,0)</f>
        <v>0</v>
      </c>
      <c r="BH104" s="193">
        <f>IF(N104="sníž. přenesená",J104,0)</f>
        <v>0</v>
      </c>
      <c r="BI104" s="193">
        <f>IF(N104="nulová",J104,0)</f>
        <v>0</v>
      </c>
      <c r="BJ104" s="20" t="s">
        <v>79</v>
      </c>
      <c r="BK104" s="193">
        <f>ROUND(I104*H104,2)</f>
        <v>0</v>
      </c>
      <c r="BL104" s="20" t="s">
        <v>226</v>
      </c>
      <c r="BM104" s="192" t="s">
        <v>432</v>
      </c>
    </row>
    <row r="105" spans="1:65" s="2" customFormat="1" ht="11.25">
      <c r="A105" s="37"/>
      <c r="B105" s="38"/>
      <c r="C105" s="39"/>
      <c r="D105" s="194" t="s">
        <v>228</v>
      </c>
      <c r="E105" s="39"/>
      <c r="F105" s="195" t="s">
        <v>236</v>
      </c>
      <c r="G105" s="39"/>
      <c r="H105" s="39"/>
      <c r="I105" s="196"/>
      <c r="J105" s="39"/>
      <c r="K105" s="39"/>
      <c r="L105" s="42"/>
      <c r="M105" s="197"/>
      <c r="N105" s="198"/>
      <c r="O105" s="67"/>
      <c r="P105" s="67"/>
      <c r="Q105" s="67"/>
      <c r="R105" s="67"/>
      <c r="S105" s="67"/>
      <c r="T105" s="68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20" t="s">
        <v>228</v>
      </c>
      <c r="AU105" s="20" t="s">
        <v>81</v>
      </c>
    </row>
    <row r="106" spans="1:65" s="13" customFormat="1" ht="11.25">
      <c r="B106" s="199"/>
      <c r="C106" s="200"/>
      <c r="D106" s="201" t="s">
        <v>230</v>
      </c>
      <c r="E106" s="202" t="s">
        <v>19</v>
      </c>
      <c r="F106" s="203" t="s">
        <v>237</v>
      </c>
      <c r="G106" s="200"/>
      <c r="H106" s="204">
        <v>3.2</v>
      </c>
      <c r="I106" s="205"/>
      <c r="J106" s="200"/>
      <c r="K106" s="200"/>
      <c r="L106" s="206"/>
      <c r="M106" s="207"/>
      <c r="N106" s="208"/>
      <c r="O106" s="208"/>
      <c r="P106" s="208"/>
      <c r="Q106" s="208"/>
      <c r="R106" s="208"/>
      <c r="S106" s="208"/>
      <c r="T106" s="209"/>
      <c r="AT106" s="210" t="s">
        <v>230</v>
      </c>
      <c r="AU106" s="210" t="s">
        <v>81</v>
      </c>
      <c r="AV106" s="13" t="s">
        <v>81</v>
      </c>
      <c r="AW106" s="13" t="s">
        <v>33</v>
      </c>
      <c r="AX106" s="13" t="s">
        <v>79</v>
      </c>
      <c r="AY106" s="210" t="s">
        <v>218</v>
      </c>
    </row>
    <row r="107" spans="1:65" s="12" customFormat="1" ht="22.9" customHeight="1">
      <c r="B107" s="165"/>
      <c r="C107" s="166"/>
      <c r="D107" s="167" t="s">
        <v>71</v>
      </c>
      <c r="E107" s="179" t="s">
        <v>238</v>
      </c>
      <c r="F107" s="179" t="s">
        <v>239</v>
      </c>
      <c r="G107" s="166"/>
      <c r="H107" s="166"/>
      <c r="I107" s="169"/>
      <c r="J107" s="180">
        <f>BK107</f>
        <v>0</v>
      </c>
      <c r="K107" s="166"/>
      <c r="L107" s="171"/>
      <c r="M107" s="172"/>
      <c r="N107" s="173"/>
      <c r="O107" s="173"/>
      <c r="P107" s="174">
        <f>SUM(P108:P116)</f>
        <v>0</v>
      </c>
      <c r="Q107" s="173"/>
      <c r="R107" s="174">
        <f>SUM(R108:R116)</f>
        <v>0.57400000000000007</v>
      </c>
      <c r="S107" s="173"/>
      <c r="T107" s="175">
        <f>SUM(T108:T116)</f>
        <v>0</v>
      </c>
      <c r="AR107" s="176" t="s">
        <v>79</v>
      </c>
      <c r="AT107" s="177" t="s">
        <v>71</v>
      </c>
      <c r="AU107" s="177" t="s">
        <v>79</v>
      </c>
      <c r="AY107" s="176" t="s">
        <v>218</v>
      </c>
      <c r="BK107" s="178">
        <f>SUM(BK108:BK116)</f>
        <v>0</v>
      </c>
    </row>
    <row r="108" spans="1:65" s="2" customFormat="1" ht="21.75" customHeight="1">
      <c r="A108" s="37"/>
      <c r="B108" s="38"/>
      <c r="C108" s="181" t="s">
        <v>219</v>
      </c>
      <c r="D108" s="181" t="s">
        <v>221</v>
      </c>
      <c r="E108" s="182" t="s">
        <v>240</v>
      </c>
      <c r="F108" s="183" t="s">
        <v>241</v>
      </c>
      <c r="G108" s="184" t="s">
        <v>224</v>
      </c>
      <c r="H108" s="185">
        <v>0.52500000000000002</v>
      </c>
      <c r="I108" s="186"/>
      <c r="J108" s="187">
        <f>ROUND(I108*H108,2)</f>
        <v>0</v>
      </c>
      <c r="K108" s="183" t="s">
        <v>225</v>
      </c>
      <c r="L108" s="42"/>
      <c r="M108" s="188" t="s">
        <v>19</v>
      </c>
      <c r="N108" s="189" t="s">
        <v>43</v>
      </c>
      <c r="O108" s="67"/>
      <c r="P108" s="190">
        <f>O108*H108</f>
        <v>0</v>
      </c>
      <c r="Q108" s="190">
        <v>5.6000000000000001E-2</v>
      </c>
      <c r="R108" s="190">
        <f>Q108*H108</f>
        <v>2.9400000000000003E-2</v>
      </c>
      <c r="S108" s="190">
        <v>0</v>
      </c>
      <c r="T108" s="191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92" t="s">
        <v>226</v>
      </c>
      <c r="AT108" s="192" t="s">
        <v>221</v>
      </c>
      <c r="AU108" s="192" t="s">
        <v>81</v>
      </c>
      <c r="AY108" s="20" t="s">
        <v>218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0" t="s">
        <v>79</v>
      </c>
      <c r="BK108" s="193">
        <f>ROUND(I108*H108,2)</f>
        <v>0</v>
      </c>
      <c r="BL108" s="20" t="s">
        <v>226</v>
      </c>
      <c r="BM108" s="192" t="s">
        <v>433</v>
      </c>
    </row>
    <row r="109" spans="1:65" s="2" customFormat="1" ht="11.25">
      <c r="A109" s="37"/>
      <c r="B109" s="38"/>
      <c r="C109" s="39"/>
      <c r="D109" s="194" t="s">
        <v>228</v>
      </c>
      <c r="E109" s="39"/>
      <c r="F109" s="195" t="s">
        <v>243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228</v>
      </c>
      <c r="AU109" s="20" t="s">
        <v>81</v>
      </c>
    </row>
    <row r="110" spans="1:65" s="13" customFormat="1" ht="11.25">
      <c r="B110" s="199"/>
      <c r="C110" s="200"/>
      <c r="D110" s="201" t="s">
        <v>230</v>
      </c>
      <c r="E110" s="202" t="s">
        <v>19</v>
      </c>
      <c r="F110" s="203" t="s">
        <v>244</v>
      </c>
      <c r="G110" s="200"/>
      <c r="H110" s="204">
        <v>0.22500000000000001</v>
      </c>
      <c r="I110" s="205"/>
      <c r="J110" s="200"/>
      <c r="K110" s="200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230</v>
      </c>
      <c r="AU110" s="210" t="s">
        <v>81</v>
      </c>
      <c r="AV110" s="13" t="s">
        <v>81</v>
      </c>
      <c r="AW110" s="13" t="s">
        <v>33</v>
      </c>
      <c r="AX110" s="13" t="s">
        <v>72</v>
      </c>
      <c r="AY110" s="210" t="s">
        <v>218</v>
      </c>
    </row>
    <row r="111" spans="1:65" s="13" customFormat="1" ht="11.25">
      <c r="B111" s="199"/>
      <c r="C111" s="200"/>
      <c r="D111" s="201" t="s">
        <v>230</v>
      </c>
      <c r="E111" s="202" t="s">
        <v>19</v>
      </c>
      <c r="F111" s="203" t="s">
        <v>245</v>
      </c>
      <c r="G111" s="200"/>
      <c r="H111" s="204">
        <v>0.3</v>
      </c>
      <c r="I111" s="205"/>
      <c r="J111" s="200"/>
      <c r="K111" s="200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230</v>
      </c>
      <c r="AU111" s="210" t="s">
        <v>81</v>
      </c>
      <c r="AV111" s="13" t="s">
        <v>81</v>
      </c>
      <c r="AW111" s="13" t="s">
        <v>33</v>
      </c>
      <c r="AX111" s="13" t="s">
        <v>72</v>
      </c>
      <c r="AY111" s="210" t="s">
        <v>218</v>
      </c>
    </row>
    <row r="112" spans="1:65" s="14" customFormat="1" ht="11.25">
      <c r="B112" s="211"/>
      <c r="C112" s="212"/>
      <c r="D112" s="201" t="s">
        <v>230</v>
      </c>
      <c r="E112" s="213" t="s">
        <v>19</v>
      </c>
      <c r="F112" s="214" t="s">
        <v>246</v>
      </c>
      <c r="G112" s="212"/>
      <c r="H112" s="215">
        <v>0.52500000000000002</v>
      </c>
      <c r="I112" s="216"/>
      <c r="J112" s="212"/>
      <c r="K112" s="212"/>
      <c r="L112" s="217"/>
      <c r="M112" s="218"/>
      <c r="N112" s="219"/>
      <c r="O112" s="219"/>
      <c r="P112" s="219"/>
      <c r="Q112" s="219"/>
      <c r="R112" s="219"/>
      <c r="S112" s="219"/>
      <c r="T112" s="220"/>
      <c r="AT112" s="221" t="s">
        <v>230</v>
      </c>
      <c r="AU112" s="221" t="s">
        <v>81</v>
      </c>
      <c r="AV112" s="14" t="s">
        <v>226</v>
      </c>
      <c r="AW112" s="14" t="s">
        <v>33</v>
      </c>
      <c r="AX112" s="14" t="s">
        <v>79</v>
      </c>
      <c r="AY112" s="221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247</v>
      </c>
      <c r="F113" s="183" t="s">
        <v>248</v>
      </c>
      <c r="G113" s="184" t="s">
        <v>249</v>
      </c>
      <c r="H113" s="185">
        <v>1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0.1658</v>
      </c>
      <c r="R113" s="190">
        <f>Q113*H113</f>
        <v>0.1658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434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251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3" customHeight="1">
      <c r="A115" s="37"/>
      <c r="B115" s="38"/>
      <c r="C115" s="181" t="s">
        <v>252</v>
      </c>
      <c r="D115" s="181" t="s">
        <v>221</v>
      </c>
      <c r="E115" s="182" t="s">
        <v>253</v>
      </c>
      <c r="F115" s="183" t="s">
        <v>254</v>
      </c>
      <c r="G115" s="184" t="s">
        <v>249</v>
      </c>
      <c r="H115" s="185">
        <v>2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0.18940000000000001</v>
      </c>
      <c r="R115" s="190">
        <f>Q115*H115</f>
        <v>0.37880000000000003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435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256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SUM(P118:P128)</f>
        <v>0</v>
      </c>
      <c r="Q117" s="173"/>
      <c r="R117" s="174">
        <f>SUM(R118:R128)</f>
        <v>0</v>
      </c>
      <c r="S117" s="173"/>
      <c r="T117" s="175">
        <f>SUM(T118:T128)</f>
        <v>0.77740000000000009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SUM(BK118:BK128)</f>
        <v>0</v>
      </c>
    </row>
    <row r="118" spans="1:65" s="2" customFormat="1" ht="24.2" customHeight="1">
      <c r="A118" s="37"/>
      <c r="B118" s="38"/>
      <c r="C118" s="181" t="s">
        <v>238</v>
      </c>
      <c r="D118" s="181" t="s">
        <v>221</v>
      </c>
      <c r="E118" s="182" t="s">
        <v>259</v>
      </c>
      <c r="F118" s="183" t="s">
        <v>260</v>
      </c>
      <c r="G118" s="184" t="s">
        <v>224</v>
      </c>
      <c r="H118" s="185">
        <v>4.4800000000000004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0</v>
      </c>
      <c r="R118" s="190">
        <f>Q118*H118</f>
        <v>0</v>
      </c>
      <c r="S118" s="190">
        <v>0.08</v>
      </c>
      <c r="T118" s="191">
        <f>S118*H118</f>
        <v>0.35840000000000005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436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262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13" customFormat="1" ht="11.25">
      <c r="B120" s="199"/>
      <c r="C120" s="200"/>
      <c r="D120" s="201" t="s">
        <v>230</v>
      </c>
      <c r="E120" s="202" t="s">
        <v>19</v>
      </c>
      <c r="F120" s="203" t="s">
        <v>231</v>
      </c>
      <c r="G120" s="200"/>
      <c r="H120" s="204">
        <v>4.4800000000000004</v>
      </c>
      <c r="I120" s="205"/>
      <c r="J120" s="200"/>
      <c r="K120" s="200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230</v>
      </c>
      <c r="AU120" s="210" t="s">
        <v>81</v>
      </c>
      <c r="AV120" s="13" t="s">
        <v>81</v>
      </c>
      <c r="AW120" s="13" t="s">
        <v>33</v>
      </c>
      <c r="AX120" s="13" t="s">
        <v>79</v>
      </c>
      <c r="AY120" s="210" t="s">
        <v>218</v>
      </c>
    </row>
    <row r="121" spans="1:65" s="2" customFormat="1" ht="24.2" customHeight="1">
      <c r="A121" s="37"/>
      <c r="B121" s="38"/>
      <c r="C121" s="181" t="s">
        <v>263</v>
      </c>
      <c r="D121" s="181" t="s">
        <v>221</v>
      </c>
      <c r="E121" s="182" t="s">
        <v>264</v>
      </c>
      <c r="F121" s="183" t="s">
        <v>265</v>
      </c>
      <c r="G121" s="184" t="s">
        <v>234</v>
      </c>
      <c r="H121" s="185">
        <v>5</v>
      </c>
      <c r="I121" s="186"/>
      <c r="J121" s="187">
        <f>ROUND(I121*H121,2)</f>
        <v>0</v>
      </c>
      <c r="K121" s="183" t="s">
        <v>225</v>
      </c>
      <c r="L121" s="42"/>
      <c r="M121" s="188" t="s">
        <v>19</v>
      </c>
      <c r="N121" s="189" t="s">
        <v>43</v>
      </c>
      <c r="O121" s="67"/>
      <c r="P121" s="190">
        <f>O121*H121</f>
        <v>0</v>
      </c>
      <c r="Q121" s="190">
        <v>0</v>
      </c>
      <c r="R121" s="190">
        <f>Q121*H121</f>
        <v>0</v>
      </c>
      <c r="S121" s="190">
        <v>2.2000000000000001E-3</v>
      </c>
      <c r="T121" s="191">
        <f>S121*H121</f>
        <v>1.1000000000000001E-2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226</v>
      </c>
      <c r="AT121" s="192" t="s">
        <v>221</v>
      </c>
      <c r="AU121" s="192" t="s">
        <v>81</v>
      </c>
      <c r="AY121" s="20" t="s">
        <v>218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79</v>
      </c>
      <c r="BK121" s="193">
        <f>ROUND(I121*H121,2)</f>
        <v>0</v>
      </c>
      <c r="BL121" s="20" t="s">
        <v>226</v>
      </c>
      <c r="BM121" s="192" t="s">
        <v>437</v>
      </c>
    </row>
    <row r="122" spans="1:65" s="2" customFormat="1" ht="11.25">
      <c r="A122" s="37"/>
      <c r="B122" s="38"/>
      <c r="C122" s="39"/>
      <c r="D122" s="194" t="s">
        <v>228</v>
      </c>
      <c r="E122" s="39"/>
      <c r="F122" s="195" t="s">
        <v>267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228</v>
      </c>
      <c r="AU122" s="20" t="s">
        <v>81</v>
      </c>
    </row>
    <row r="123" spans="1:65" s="13" customFormat="1" ht="11.25">
      <c r="B123" s="199"/>
      <c r="C123" s="200"/>
      <c r="D123" s="201" t="s">
        <v>230</v>
      </c>
      <c r="E123" s="202" t="s">
        <v>19</v>
      </c>
      <c r="F123" s="203" t="s">
        <v>268</v>
      </c>
      <c r="G123" s="200"/>
      <c r="H123" s="204">
        <v>2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230</v>
      </c>
      <c r="AU123" s="210" t="s">
        <v>81</v>
      </c>
      <c r="AV123" s="13" t="s">
        <v>81</v>
      </c>
      <c r="AW123" s="13" t="s">
        <v>33</v>
      </c>
      <c r="AX123" s="13" t="s">
        <v>72</v>
      </c>
      <c r="AY123" s="210" t="s">
        <v>218</v>
      </c>
    </row>
    <row r="124" spans="1:65" s="13" customFormat="1" ht="11.25">
      <c r="B124" s="199"/>
      <c r="C124" s="200"/>
      <c r="D124" s="201" t="s">
        <v>230</v>
      </c>
      <c r="E124" s="202" t="s">
        <v>19</v>
      </c>
      <c r="F124" s="203" t="s">
        <v>269</v>
      </c>
      <c r="G124" s="200"/>
      <c r="H124" s="204">
        <v>3</v>
      </c>
      <c r="I124" s="205"/>
      <c r="J124" s="200"/>
      <c r="K124" s="200"/>
      <c r="L124" s="206"/>
      <c r="M124" s="207"/>
      <c r="N124" s="208"/>
      <c r="O124" s="208"/>
      <c r="P124" s="208"/>
      <c r="Q124" s="208"/>
      <c r="R124" s="208"/>
      <c r="S124" s="208"/>
      <c r="T124" s="209"/>
      <c r="AT124" s="210" t="s">
        <v>230</v>
      </c>
      <c r="AU124" s="210" t="s">
        <v>81</v>
      </c>
      <c r="AV124" s="13" t="s">
        <v>81</v>
      </c>
      <c r="AW124" s="13" t="s">
        <v>33</v>
      </c>
      <c r="AX124" s="13" t="s">
        <v>72</v>
      </c>
      <c r="AY124" s="210" t="s">
        <v>218</v>
      </c>
    </row>
    <row r="125" spans="1:65" s="14" customFormat="1" ht="11.25">
      <c r="B125" s="211"/>
      <c r="C125" s="212"/>
      <c r="D125" s="201" t="s">
        <v>230</v>
      </c>
      <c r="E125" s="213" t="s">
        <v>19</v>
      </c>
      <c r="F125" s="214" t="s">
        <v>246</v>
      </c>
      <c r="G125" s="212"/>
      <c r="H125" s="215">
        <v>5</v>
      </c>
      <c r="I125" s="216"/>
      <c r="J125" s="212"/>
      <c r="K125" s="212"/>
      <c r="L125" s="217"/>
      <c r="M125" s="218"/>
      <c r="N125" s="219"/>
      <c r="O125" s="219"/>
      <c r="P125" s="219"/>
      <c r="Q125" s="219"/>
      <c r="R125" s="219"/>
      <c r="S125" s="219"/>
      <c r="T125" s="220"/>
      <c r="AT125" s="221" t="s">
        <v>230</v>
      </c>
      <c r="AU125" s="221" t="s">
        <v>81</v>
      </c>
      <c r="AV125" s="14" t="s">
        <v>226</v>
      </c>
      <c r="AW125" s="14" t="s">
        <v>33</v>
      </c>
      <c r="AX125" s="14" t="s">
        <v>79</v>
      </c>
      <c r="AY125" s="221" t="s">
        <v>218</v>
      </c>
    </row>
    <row r="126" spans="1:65" s="2" customFormat="1" ht="37.9" customHeight="1">
      <c r="A126" s="37"/>
      <c r="B126" s="38"/>
      <c r="C126" s="181" t="s">
        <v>270</v>
      </c>
      <c r="D126" s="181" t="s">
        <v>221</v>
      </c>
      <c r="E126" s="182" t="s">
        <v>271</v>
      </c>
      <c r="F126" s="183" t="s">
        <v>272</v>
      </c>
      <c r="G126" s="184" t="s">
        <v>224</v>
      </c>
      <c r="H126" s="185">
        <v>6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6.8000000000000005E-2</v>
      </c>
      <c r="T126" s="191">
        <f>S126*H126</f>
        <v>0.40800000000000003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438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274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2" customFormat="1" ht="24.2" customHeight="1">
      <c r="A128" s="37"/>
      <c r="B128" s="38"/>
      <c r="C128" s="181" t="s">
        <v>257</v>
      </c>
      <c r="D128" s="181" t="s">
        <v>221</v>
      </c>
      <c r="E128" s="182" t="s">
        <v>275</v>
      </c>
      <c r="F128" s="183" t="s">
        <v>276</v>
      </c>
      <c r="G128" s="184" t="s">
        <v>249</v>
      </c>
      <c r="H128" s="185">
        <v>1</v>
      </c>
      <c r="I128" s="186"/>
      <c r="J128" s="187">
        <f>ROUND(I128*H128,2)</f>
        <v>0</v>
      </c>
      <c r="K128" s="183" t="s">
        <v>19</v>
      </c>
      <c r="L128" s="42"/>
      <c r="M128" s="188" t="s">
        <v>19</v>
      </c>
      <c r="N128" s="189" t="s">
        <v>43</v>
      </c>
      <c r="O128" s="67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226</v>
      </c>
      <c r="AT128" s="192" t="s">
        <v>221</v>
      </c>
      <c r="AU128" s="192" t="s">
        <v>81</v>
      </c>
      <c r="AY128" s="20" t="s">
        <v>218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0" t="s">
        <v>79</v>
      </c>
      <c r="BK128" s="193">
        <f>ROUND(I128*H128,2)</f>
        <v>0</v>
      </c>
      <c r="BL128" s="20" t="s">
        <v>226</v>
      </c>
      <c r="BM128" s="192" t="s">
        <v>439</v>
      </c>
    </row>
    <row r="129" spans="1:65" s="12" customFormat="1" ht="22.9" customHeight="1">
      <c r="B129" s="165"/>
      <c r="C129" s="166"/>
      <c r="D129" s="167" t="s">
        <v>71</v>
      </c>
      <c r="E129" s="179" t="s">
        <v>278</v>
      </c>
      <c r="F129" s="179" t="s">
        <v>279</v>
      </c>
      <c r="G129" s="166"/>
      <c r="H129" s="166"/>
      <c r="I129" s="169"/>
      <c r="J129" s="180">
        <f>BK129</f>
        <v>0</v>
      </c>
      <c r="K129" s="166"/>
      <c r="L129" s="171"/>
      <c r="M129" s="172"/>
      <c r="N129" s="173"/>
      <c r="O129" s="173"/>
      <c r="P129" s="174">
        <f>SUM(P130:P138)</f>
        <v>0</v>
      </c>
      <c r="Q129" s="173"/>
      <c r="R129" s="174">
        <f>SUM(R130:R138)</f>
        <v>0</v>
      </c>
      <c r="S129" s="173"/>
      <c r="T129" s="175">
        <f>SUM(T130:T138)</f>
        <v>0</v>
      </c>
      <c r="AR129" s="176" t="s">
        <v>79</v>
      </c>
      <c r="AT129" s="177" t="s">
        <v>71</v>
      </c>
      <c r="AU129" s="177" t="s">
        <v>79</v>
      </c>
      <c r="AY129" s="176" t="s">
        <v>218</v>
      </c>
      <c r="BK129" s="178">
        <f>SUM(BK130:BK138)</f>
        <v>0</v>
      </c>
    </row>
    <row r="130" spans="1:65" s="2" customFormat="1" ht="37.9" customHeight="1">
      <c r="A130" s="37"/>
      <c r="B130" s="38"/>
      <c r="C130" s="181" t="s">
        <v>120</v>
      </c>
      <c r="D130" s="181" t="s">
        <v>221</v>
      </c>
      <c r="E130" s="182" t="s">
        <v>280</v>
      </c>
      <c r="F130" s="183" t="s">
        <v>281</v>
      </c>
      <c r="G130" s="184" t="s">
        <v>282</v>
      </c>
      <c r="H130" s="185">
        <v>0.82399999999999995</v>
      </c>
      <c r="I130" s="186"/>
      <c r="J130" s="187">
        <f>ROUND(I130*H130,2)</f>
        <v>0</v>
      </c>
      <c r="K130" s="183" t="s">
        <v>225</v>
      </c>
      <c r="L130" s="42"/>
      <c r="M130" s="188" t="s">
        <v>19</v>
      </c>
      <c r="N130" s="189" t="s">
        <v>43</v>
      </c>
      <c r="O130" s="67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226</v>
      </c>
      <c r="AT130" s="192" t="s">
        <v>221</v>
      </c>
      <c r="AU130" s="192" t="s">
        <v>81</v>
      </c>
      <c r="AY130" s="20" t="s">
        <v>218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0" t="s">
        <v>79</v>
      </c>
      <c r="BK130" s="193">
        <f>ROUND(I130*H130,2)</f>
        <v>0</v>
      </c>
      <c r="BL130" s="20" t="s">
        <v>226</v>
      </c>
      <c r="BM130" s="192" t="s">
        <v>440</v>
      </c>
    </row>
    <row r="131" spans="1:65" s="2" customFormat="1" ht="11.25">
      <c r="A131" s="37"/>
      <c r="B131" s="38"/>
      <c r="C131" s="39"/>
      <c r="D131" s="194" t="s">
        <v>228</v>
      </c>
      <c r="E131" s="39"/>
      <c r="F131" s="195" t="s">
        <v>284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228</v>
      </c>
      <c r="AU131" s="20" t="s">
        <v>81</v>
      </c>
    </row>
    <row r="132" spans="1:65" s="2" customFormat="1" ht="33" customHeight="1">
      <c r="A132" s="37"/>
      <c r="B132" s="38"/>
      <c r="C132" s="181" t="s">
        <v>123</v>
      </c>
      <c r="D132" s="181" t="s">
        <v>221</v>
      </c>
      <c r="E132" s="182" t="s">
        <v>285</v>
      </c>
      <c r="F132" s="183" t="s">
        <v>286</v>
      </c>
      <c r="G132" s="184" t="s">
        <v>282</v>
      </c>
      <c r="H132" s="185">
        <v>0.82399999999999995</v>
      </c>
      <c r="I132" s="186"/>
      <c r="J132" s="187">
        <f>ROUND(I132*H132,2)</f>
        <v>0</v>
      </c>
      <c r="K132" s="183" t="s">
        <v>225</v>
      </c>
      <c r="L132" s="42"/>
      <c r="M132" s="188" t="s">
        <v>19</v>
      </c>
      <c r="N132" s="189" t="s">
        <v>43</v>
      </c>
      <c r="O132" s="67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226</v>
      </c>
      <c r="AT132" s="192" t="s">
        <v>221</v>
      </c>
      <c r="AU132" s="192" t="s">
        <v>81</v>
      </c>
      <c r="AY132" s="20" t="s">
        <v>218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0" t="s">
        <v>79</v>
      </c>
      <c r="BK132" s="193">
        <f>ROUND(I132*H132,2)</f>
        <v>0</v>
      </c>
      <c r="BL132" s="20" t="s">
        <v>226</v>
      </c>
      <c r="BM132" s="192" t="s">
        <v>441</v>
      </c>
    </row>
    <row r="133" spans="1:65" s="2" customFormat="1" ht="11.25">
      <c r="A133" s="37"/>
      <c r="B133" s="38"/>
      <c r="C133" s="39"/>
      <c r="D133" s="194" t="s">
        <v>228</v>
      </c>
      <c r="E133" s="39"/>
      <c r="F133" s="195" t="s">
        <v>288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228</v>
      </c>
      <c r="AU133" s="20" t="s">
        <v>81</v>
      </c>
    </row>
    <row r="134" spans="1:65" s="2" customFormat="1" ht="44.25" customHeight="1">
      <c r="A134" s="37"/>
      <c r="B134" s="38"/>
      <c r="C134" s="181" t="s">
        <v>8</v>
      </c>
      <c r="D134" s="181" t="s">
        <v>221</v>
      </c>
      <c r="E134" s="182" t="s">
        <v>289</v>
      </c>
      <c r="F134" s="183" t="s">
        <v>290</v>
      </c>
      <c r="G134" s="184" t="s">
        <v>282</v>
      </c>
      <c r="H134" s="185">
        <v>15.656000000000001</v>
      </c>
      <c r="I134" s="186"/>
      <c r="J134" s="187">
        <f>ROUND(I134*H134,2)</f>
        <v>0</v>
      </c>
      <c r="K134" s="183" t="s">
        <v>225</v>
      </c>
      <c r="L134" s="42"/>
      <c r="M134" s="188" t="s">
        <v>19</v>
      </c>
      <c r="N134" s="189" t="s">
        <v>43</v>
      </c>
      <c r="O134" s="67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226</v>
      </c>
      <c r="AT134" s="192" t="s">
        <v>221</v>
      </c>
      <c r="AU134" s="192" t="s">
        <v>81</v>
      </c>
      <c r="AY134" s="20" t="s">
        <v>218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0" t="s">
        <v>79</v>
      </c>
      <c r="BK134" s="193">
        <f>ROUND(I134*H134,2)</f>
        <v>0</v>
      </c>
      <c r="BL134" s="20" t="s">
        <v>226</v>
      </c>
      <c r="BM134" s="192" t="s">
        <v>442</v>
      </c>
    </row>
    <row r="135" spans="1:65" s="2" customFormat="1" ht="11.25">
      <c r="A135" s="37"/>
      <c r="B135" s="38"/>
      <c r="C135" s="39"/>
      <c r="D135" s="194" t="s">
        <v>228</v>
      </c>
      <c r="E135" s="39"/>
      <c r="F135" s="195" t="s">
        <v>292</v>
      </c>
      <c r="G135" s="39"/>
      <c r="H135" s="39"/>
      <c r="I135" s="196"/>
      <c r="J135" s="39"/>
      <c r="K135" s="39"/>
      <c r="L135" s="42"/>
      <c r="M135" s="197"/>
      <c r="N135" s="198"/>
      <c r="O135" s="67"/>
      <c r="P135" s="67"/>
      <c r="Q135" s="67"/>
      <c r="R135" s="67"/>
      <c r="S135" s="67"/>
      <c r="T135" s="68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20" t="s">
        <v>228</v>
      </c>
      <c r="AU135" s="20" t="s">
        <v>81</v>
      </c>
    </row>
    <row r="136" spans="1:65" s="13" customFormat="1" ht="11.25">
      <c r="B136" s="199"/>
      <c r="C136" s="200"/>
      <c r="D136" s="201" t="s">
        <v>230</v>
      </c>
      <c r="E136" s="202" t="s">
        <v>19</v>
      </c>
      <c r="F136" s="203" t="s">
        <v>443</v>
      </c>
      <c r="G136" s="200"/>
      <c r="H136" s="204">
        <v>15.656000000000001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79</v>
      </c>
      <c r="AY136" s="210" t="s">
        <v>218</v>
      </c>
    </row>
    <row r="137" spans="1:65" s="2" customFormat="1" ht="44.25" customHeight="1">
      <c r="A137" s="37"/>
      <c r="B137" s="38"/>
      <c r="C137" s="181" t="s">
        <v>128</v>
      </c>
      <c r="D137" s="181" t="s">
        <v>221</v>
      </c>
      <c r="E137" s="182" t="s">
        <v>294</v>
      </c>
      <c r="F137" s="183" t="s">
        <v>295</v>
      </c>
      <c r="G137" s="184" t="s">
        <v>282</v>
      </c>
      <c r="H137" s="185">
        <v>0.82399999999999995</v>
      </c>
      <c r="I137" s="186"/>
      <c r="J137" s="187">
        <f>ROUND(I137*H137,2)</f>
        <v>0</v>
      </c>
      <c r="K137" s="183" t="s">
        <v>225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444</v>
      </c>
    </row>
    <row r="138" spans="1:65" s="2" customFormat="1" ht="11.25">
      <c r="A138" s="37"/>
      <c r="B138" s="38"/>
      <c r="C138" s="39"/>
      <c r="D138" s="194" t="s">
        <v>228</v>
      </c>
      <c r="E138" s="39"/>
      <c r="F138" s="195" t="s">
        <v>297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228</v>
      </c>
      <c r="AU138" s="20" t="s">
        <v>81</v>
      </c>
    </row>
    <row r="139" spans="1:65" s="12" customFormat="1" ht="22.9" customHeight="1">
      <c r="B139" s="165"/>
      <c r="C139" s="166"/>
      <c r="D139" s="167" t="s">
        <v>71</v>
      </c>
      <c r="E139" s="179" t="s">
        <v>298</v>
      </c>
      <c r="F139" s="179" t="s">
        <v>299</v>
      </c>
      <c r="G139" s="166"/>
      <c r="H139" s="166"/>
      <c r="I139" s="169"/>
      <c r="J139" s="180">
        <f>BK139</f>
        <v>0</v>
      </c>
      <c r="K139" s="166"/>
      <c r="L139" s="171"/>
      <c r="M139" s="172"/>
      <c r="N139" s="173"/>
      <c r="O139" s="173"/>
      <c r="P139" s="174">
        <f>SUM(P140:P141)</f>
        <v>0</v>
      </c>
      <c r="Q139" s="173"/>
      <c r="R139" s="174">
        <f>SUM(R140:R141)</f>
        <v>0</v>
      </c>
      <c r="S139" s="173"/>
      <c r="T139" s="175">
        <f>SUM(T140:T141)</f>
        <v>0</v>
      </c>
      <c r="AR139" s="176" t="s">
        <v>79</v>
      </c>
      <c r="AT139" s="177" t="s">
        <v>71</v>
      </c>
      <c r="AU139" s="177" t="s">
        <v>79</v>
      </c>
      <c r="AY139" s="176" t="s">
        <v>218</v>
      </c>
      <c r="BK139" s="178">
        <f>SUM(BK140:BK141)</f>
        <v>0</v>
      </c>
    </row>
    <row r="140" spans="1:65" s="2" customFormat="1" ht="66.75" customHeight="1">
      <c r="A140" s="37"/>
      <c r="B140" s="38"/>
      <c r="C140" s="181" t="s">
        <v>131</v>
      </c>
      <c r="D140" s="181" t="s">
        <v>221</v>
      </c>
      <c r="E140" s="182" t="s">
        <v>300</v>
      </c>
      <c r="F140" s="183" t="s">
        <v>301</v>
      </c>
      <c r="G140" s="184" t="s">
        <v>282</v>
      </c>
      <c r="H140" s="185">
        <v>0.81</v>
      </c>
      <c r="I140" s="186"/>
      <c r="J140" s="187">
        <f>ROUND(I140*H140,2)</f>
        <v>0</v>
      </c>
      <c r="K140" s="183" t="s">
        <v>225</v>
      </c>
      <c r="L140" s="42"/>
      <c r="M140" s="188" t="s">
        <v>19</v>
      </c>
      <c r="N140" s="189" t="s">
        <v>43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226</v>
      </c>
      <c r="AT140" s="192" t="s">
        <v>221</v>
      </c>
      <c r="AU140" s="192" t="s">
        <v>81</v>
      </c>
      <c r="AY140" s="20" t="s">
        <v>218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79</v>
      </c>
      <c r="BK140" s="193">
        <f>ROUND(I140*H140,2)</f>
        <v>0</v>
      </c>
      <c r="BL140" s="20" t="s">
        <v>226</v>
      </c>
      <c r="BM140" s="192" t="s">
        <v>445</v>
      </c>
    </row>
    <row r="141" spans="1:65" s="2" customFormat="1" ht="11.25">
      <c r="A141" s="37"/>
      <c r="B141" s="38"/>
      <c r="C141" s="39"/>
      <c r="D141" s="194" t="s">
        <v>228</v>
      </c>
      <c r="E141" s="39"/>
      <c r="F141" s="195" t="s">
        <v>303</v>
      </c>
      <c r="G141" s="39"/>
      <c r="H141" s="39"/>
      <c r="I141" s="196"/>
      <c r="J141" s="39"/>
      <c r="K141" s="39"/>
      <c r="L141" s="42"/>
      <c r="M141" s="197"/>
      <c r="N141" s="198"/>
      <c r="O141" s="67"/>
      <c r="P141" s="67"/>
      <c r="Q141" s="67"/>
      <c r="R141" s="67"/>
      <c r="S141" s="67"/>
      <c r="T141" s="68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20" t="s">
        <v>228</v>
      </c>
      <c r="AU141" s="20" t="s">
        <v>81</v>
      </c>
    </row>
    <row r="142" spans="1:65" s="12" customFormat="1" ht="25.9" customHeight="1">
      <c r="B142" s="165"/>
      <c r="C142" s="166"/>
      <c r="D142" s="167" t="s">
        <v>71</v>
      </c>
      <c r="E142" s="168" t="s">
        <v>304</v>
      </c>
      <c r="F142" s="168" t="s">
        <v>305</v>
      </c>
      <c r="G142" s="166"/>
      <c r="H142" s="166"/>
      <c r="I142" s="169"/>
      <c r="J142" s="170">
        <f>BK142</f>
        <v>0</v>
      </c>
      <c r="K142" s="166"/>
      <c r="L142" s="171"/>
      <c r="M142" s="172"/>
      <c r="N142" s="173"/>
      <c r="O142" s="173"/>
      <c r="P142" s="174">
        <f>P143+P150+P160+P171+P184+P189</f>
        <v>0</v>
      </c>
      <c r="Q142" s="173"/>
      <c r="R142" s="174">
        <f>R143+R150+R160+R171+R184+R189</f>
        <v>0.19678999999999999</v>
      </c>
      <c r="S142" s="173"/>
      <c r="T142" s="175">
        <f>T143+T150+T160+T171+T184+T189</f>
        <v>4.6180000000000006E-2</v>
      </c>
      <c r="AR142" s="176" t="s">
        <v>81</v>
      </c>
      <c r="AT142" s="177" t="s">
        <v>71</v>
      </c>
      <c r="AU142" s="177" t="s">
        <v>72</v>
      </c>
      <c r="AY142" s="176" t="s">
        <v>218</v>
      </c>
      <c r="BK142" s="178">
        <f>BK143+BK150+BK160+BK171+BK184+BK189</f>
        <v>0</v>
      </c>
    </row>
    <row r="143" spans="1:65" s="12" customFormat="1" ht="22.9" customHeight="1">
      <c r="B143" s="165"/>
      <c r="C143" s="166"/>
      <c r="D143" s="167" t="s">
        <v>71</v>
      </c>
      <c r="E143" s="179" t="s">
        <v>306</v>
      </c>
      <c r="F143" s="179" t="s">
        <v>307</v>
      </c>
      <c r="G143" s="166"/>
      <c r="H143" s="166"/>
      <c r="I143" s="169"/>
      <c r="J143" s="180">
        <f>BK143</f>
        <v>0</v>
      </c>
      <c r="K143" s="166"/>
      <c r="L143" s="171"/>
      <c r="M143" s="172"/>
      <c r="N143" s="173"/>
      <c r="O143" s="173"/>
      <c r="P143" s="174">
        <f>SUM(P144:P149)</f>
        <v>0</v>
      </c>
      <c r="Q143" s="173"/>
      <c r="R143" s="174">
        <f>SUM(R144:R149)</f>
        <v>1.8799999999999999E-3</v>
      </c>
      <c r="S143" s="173"/>
      <c r="T143" s="175">
        <f>SUM(T144:T149)</f>
        <v>6.1999999999999998E-3</v>
      </c>
      <c r="AR143" s="176" t="s">
        <v>81</v>
      </c>
      <c r="AT143" s="177" t="s">
        <v>71</v>
      </c>
      <c r="AU143" s="177" t="s">
        <v>79</v>
      </c>
      <c r="AY143" s="176" t="s">
        <v>218</v>
      </c>
      <c r="BK143" s="178">
        <f>SUM(BK144:BK149)</f>
        <v>0</v>
      </c>
    </row>
    <row r="144" spans="1:65" s="2" customFormat="1" ht="24.2" customHeight="1">
      <c r="A144" s="37"/>
      <c r="B144" s="38"/>
      <c r="C144" s="181" t="s">
        <v>134</v>
      </c>
      <c r="D144" s="181" t="s">
        <v>221</v>
      </c>
      <c r="E144" s="182" t="s">
        <v>308</v>
      </c>
      <c r="F144" s="183" t="s">
        <v>309</v>
      </c>
      <c r="G144" s="184" t="s">
        <v>234</v>
      </c>
      <c r="H144" s="185">
        <v>4</v>
      </c>
      <c r="I144" s="186"/>
      <c r="J144" s="187">
        <f>ROUND(I144*H144,2)</f>
        <v>0</v>
      </c>
      <c r="K144" s="183" t="s">
        <v>225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4.6999999999999999E-4</v>
      </c>
      <c r="R144" s="190">
        <f>Q144*H144</f>
        <v>1.8799999999999999E-3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137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137</v>
      </c>
      <c r="BM144" s="192" t="s">
        <v>446</v>
      </c>
    </row>
    <row r="145" spans="1:65" s="2" customFormat="1" ht="11.25">
      <c r="A145" s="37"/>
      <c r="B145" s="38"/>
      <c r="C145" s="39"/>
      <c r="D145" s="194" t="s">
        <v>228</v>
      </c>
      <c r="E145" s="39"/>
      <c r="F145" s="195" t="s">
        <v>311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228</v>
      </c>
      <c r="AU145" s="20" t="s">
        <v>81</v>
      </c>
    </row>
    <row r="146" spans="1:65" s="2" customFormat="1" ht="16.5" customHeight="1">
      <c r="A146" s="37"/>
      <c r="B146" s="38"/>
      <c r="C146" s="181" t="s">
        <v>137</v>
      </c>
      <c r="D146" s="181" t="s">
        <v>221</v>
      </c>
      <c r="E146" s="182" t="s">
        <v>312</v>
      </c>
      <c r="F146" s="183" t="s">
        <v>313</v>
      </c>
      <c r="G146" s="184" t="s">
        <v>249</v>
      </c>
      <c r="H146" s="185">
        <v>2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3.0999999999999999E-3</v>
      </c>
      <c r="T146" s="191">
        <f>S146*H146</f>
        <v>6.1999999999999998E-3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137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137</v>
      </c>
      <c r="BM146" s="192" t="s">
        <v>447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315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2" customFormat="1" ht="55.5" customHeight="1">
      <c r="A148" s="37"/>
      <c r="B148" s="38"/>
      <c r="C148" s="181" t="s">
        <v>140</v>
      </c>
      <c r="D148" s="181" t="s">
        <v>221</v>
      </c>
      <c r="E148" s="182" t="s">
        <v>316</v>
      </c>
      <c r="F148" s="183" t="s">
        <v>317</v>
      </c>
      <c r="G148" s="184" t="s">
        <v>282</v>
      </c>
      <c r="H148" s="185">
        <v>2E-3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137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137</v>
      </c>
      <c r="BM148" s="192" t="s">
        <v>448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319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12" customFormat="1" ht="22.9" customHeight="1">
      <c r="B150" s="165"/>
      <c r="C150" s="166"/>
      <c r="D150" s="167" t="s">
        <v>71</v>
      </c>
      <c r="E150" s="179" t="s">
        <v>320</v>
      </c>
      <c r="F150" s="179" t="s">
        <v>321</v>
      </c>
      <c r="G150" s="166"/>
      <c r="H150" s="166"/>
      <c r="I150" s="169"/>
      <c r="J150" s="180">
        <f>BK150</f>
        <v>0</v>
      </c>
      <c r="K150" s="166"/>
      <c r="L150" s="171"/>
      <c r="M150" s="172"/>
      <c r="N150" s="173"/>
      <c r="O150" s="173"/>
      <c r="P150" s="174">
        <f>SUM(P151:P159)</f>
        <v>0</v>
      </c>
      <c r="Q150" s="173"/>
      <c r="R150" s="174">
        <f>SUM(R151:R159)</f>
        <v>3.6600000000000001E-3</v>
      </c>
      <c r="S150" s="173"/>
      <c r="T150" s="175">
        <f>SUM(T151:T159)</f>
        <v>1.06E-3</v>
      </c>
      <c r="AR150" s="176" t="s">
        <v>81</v>
      </c>
      <c r="AT150" s="177" t="s">
        <v>71</v>
      </c>
      <c r="AU150" s="177" t="s">
        <v>79</v>
      </c>
      <c r="AY150" s="176" t="s">
        <v>218</v>
      </c>
      <c r="BK150" s="178">
        <f>SUM(BK151:BK159)</f>
        <v>0</v>
      </c>
    </row>
    <row r="151" spans="1:65" s="2" customFormat="1" ht="24.2" customHeight="1">
      <c r="A151" s="37"/>
      <c r="B151" s="38"/>
      <c r="C151" s="181" t="s">
        <v>143</v>
      </c>
      <c r="D151" s="181" t="s">
        <v>221</v>
      </c>
      <c r="E151" s="182" t="s">
        <v>322</v>
      </c>
      <c r="F151" s="183" t="s">
        <v>323</v>
      </c>
      <c r="G151" s="184" t="s">
        <v>234</v>
      </c>
      <c r="H151" s="185">
        <v>6</v>
      </c>
      <c r="I151" s="186"/>
      <c r="J151" s="187">
        <f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5.0000000000000001E-4</v>
      </c>
      <c r="R151" s="190">
        <f>Q151*H151</f>
        <v>3.0000000000000001E-3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137</v>
      </c>
      <c r="BM151" s="192" t="s">
        <v>449</v>
      </c>
    </row>
    <row r="152" spans="1:65" s="2" customFormat="1" ht="21.75" customHeight="1">
      <c r="A152" s="37"/>
      <c r="B152" s="38"/>
      <c r="C152" s="181" t="s">
        <v>146</v>
      </c>
      <c r="D152" s="181" t="s">
        <v>221</v>
      </c>
      <c r="E152" s="182" t="s">
        <v>325</v>
      </c>
      <c r="F152" s="183" t="s">
        <v>326</v>
      </c>
      <c r="G152" s="184" t="s">
        <v>249</v>
      </c>
      <c r="H152" s="185">
        <v>2</v>
      </c>
      <c r="I152" s="186"/>
      <c r="J152" s="187">
        <f>ROUND(I152*H152,2)</f>
        <v>0</v>
      </c>
      <c r="K152" s="183" t="s">
        <v>225</v>
      </c>
      <c r="L152" s="42"/>
      <c r="M152" s="188" t="s">
        <v>19</v>
      </c>
      <c r="N152" s="189" t="s">
        <v>43</v>
      </c>
      <c r="O152" s="67"/>
      <c r="P152" s="190">
        <f>O152*H152</f>
        <v>0</v>
      </c>
      <c r="Q152" s="190">
        <v>0</v>
      </c>
      <c r="R152" s="190">
        <f>Q152*H152</f>
        <v>0</v>
      </c>
      <c r="S152" s="190">
        <v>5.2999999999999998E-4</v>
      </c>
      <c r="T152" s="191">
        <f>S152*H152</f>
        <v>1.06E-3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0" t="s">
        <v>79</v>
      </c>
      <c r="BK152" s="193">
        <f>ROUND(I152*H152,2)</f>
        <v>0</v>
      </c>
      <c r="BL152" s="20" t="s">
        <v>137</v>
      </c>
      <c r="BM152" s="192" t="s">
        <v>450</v>
      </c>
    </row>
    <row r="153" spans="1:65" s="2" customFormat="1" ht="11.25">
      <c r="A153" s="37"/>
      <c r="B153" s="38"/>
      <c r="C153" s="39"/>
      <c r="D153" s="194" t="s">
        <v>228</v>
      </c>
      <c r="E153" s="39"/>
      <c r="F153" s="195" t="s">
        <v>328</v>
      </c>
      <c r="G153" s="39"/>
      <c r="H153" s="39"/>
      <c r="I153" s="196"/>
      <c r="J153" s="39"/>
      <c r="K153" s="39"/>
      <c r="L153" s="42"/>
      <c r="M153" s="197"/>
      <c r="N153" s="198"/>
      <c r="O153" s="67"/>
      <c r="P153" s="67"/>
      <c r="Q153" s="67"/>
      <c r="R153" s="67"/>
      <c r="S153" s="67"/>
      <c r="T153" s="68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20" t="s">
        <v>228</v>
      </c>
      <c r="AU153" s="20" t="s">
        <v>81</v>
      </c>
    </row>
    <row r="154" spans="1:65" s="2" customFormat="1" ht="33" customHeight="1">
      <c r="A154" s="37"/>
      <c r="B154" s="38"/>
      <c r="C154" s="181" t="s">
        <v>149</v>
      </c>
      <c r="D154" s="181" t="s">
        <v>221</v>
      </c>
      <c r="E154" s="182" t="s">
        <v>329</v>
      </c>
      <c r="F154" s="183" t="s">
        <v>330</v>
      </c>
      <c r="G154" s="184" t="s">
        <v>234</v>
      </c>
      <c r="H154" s="185">
        <v>6</v>
      </c>
      <c r="I154" s="186"/>
      <c r="J154" s="187">
        <f>ROUND(I154*H154,2)</f>
        <v>0</v>
      </c>
      <c r="K154" s="183" t="s">
        <v>225</v>
      </c>
      <c r="L154" s="42"/>
      <c r="M154" s="188" t="s">
        <v>19</v>
      </c>
      <c r="N154" s="189" t="s">
        <v>43</v>
      </c>
      <c r="O154" s="67"/>
      <c r="P154" s="190">
        <f>O154*H154</f>
        <v>0</v>
      </c>
      <c r="Q154" s="190">
        <v>1.0000000000000001E-5</v>
      </c>
      <c r="R154" s="190">
        <f>Q154*H154</f>
        <v>6.0000000000000008E-5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0" t="s">
        <v>79</v>
      </c>
      <c r="BK154" s="193">
        <f>ROUND(I154*H154,2)</f>
        <v>0</v>
      </c>
      <c r="BL154" s="20" t="s">
        <v>137</v>
      </c>
      <c r="BM154" s="192" t="s">
        <v>451</v>
      </c>
    </row>
    <row r="155" spans="1:65" s="2" customFormat="1" ht="11.25">
      <c r="A155" s="37"/>
      <c r="B155" s="38"/>
      <c r="C155" s="39"/>
      <c r="D155" s="194" t="s">
        <v>228</v>
      </c>
      <c r="E155" s="39"/>
      <c r="F155" s="195" t="s">
        <v>332</v>
      </c>
      <c r="G155" s="39"/>
      <c r="H155" s="39"/>
      <c r="I155" s="196"/>
      <c r="J155" s="39"/>
      <c r="K155" s="39"/>
      <c r="L155" s="42"/>
      <c r="M155" s="197"/>
      <c r="N155" s="19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228</v>
      </c>
      <c r="AU155" s="20" t="s">
        <v>81</v>
      </c>
    </row>
    <row r="156" spans="1:65" s="2" customFormat="1" ht="37.9" customHeight="1">
      <c r="A156" s="37"/>
      <c r="B156" s="38"/>
      <c r="C156" s="181" t="s">
        <v>7</v>
      </c>
      <c r="D156" s="181" t="s">
        <v>221</v>
      </c>
      <c r="E156" s="182" t="s">
        <v>333</v>
      </c>
      <c r="F156" s="183" t="s">
        <v>334</v>
      </c>
      <c r="G156" s="184" t="s">
        <v>234</v>
      </c>
      <c r="H156" s="185">
        <v>10</v>
      </c>
      <c r="I156" s="186"/>
      <c r="J156" s="187">
        <f>ROUND(I156*H156,2)</f>
        <v>0</v>
      </c>
      <c r="K156" s="183" t="s">
        <v>225</v>
      </c>
      <c r="L156" s="42"/>
      <c r="M156" s="188" t="s">
        <v>19</v>
      </c>
      <c r="N156" s="189" t="s">
        <v>43</v>
      </c>
      <c r="O156" s="67"/>
      <c r="P156" s="190">
        <f>O156*H156</f>
        <v>0</v>
      </c>
      <c r="Q156" s="190">
        <v>6.0000000000000002E-5</v>
      </c>
      <c r="R156" s="190">
        <f>Q156*H156</f>
        <v>6.0000000000000006E-4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79</v>
      </c>
      <c r="BK156" s="193">
        <f>ROUND(I156*H156,2)</f>
        <v>0</v>
      </c>
      <c r="BL156" s="20" t="s">
        <v>137</v>
      </c>
      <c r="BM156" s="192" t="s">
        <v>452</v>
      </c>
    </row>
    <row r="157" spans="1:65" s="2" customFormat="1" ht="11.25">
      <c r="A157" s="37"/>
      <c r="B157" s="38"/>
      <c r="C157" s="39"/>
      <c r="D157" s="194" t="s">
        <v>228</v>
      </c>
      <c r="E157" s="39"/>
      <c r="F157" s="195" t="s">
        <v>336</v>
      </c>
      <c r="G157" s="39"/>
      <c r="H157" s="39"/>
      <c r="I157" s="196"/>
      <c r="J157" s="39"/>
      <c r="K157" s="39"/>
      <c r="L157" s="42"/>
      <c r="M157" s="197"/>
      <c r="N157" s="198"/>
      <c r="O157" s="67"/>
      <c r="P157" s="67"/>
      <c r="Q157" s="67"/>
      <c r="R157" s="67"/>
      <c r="S157" s="67"/>
      <c r="T157" s="68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20" t="s">
        <v>228</v>
      </c>
      <c r="AU157" s="20" t="s">
        <v>81</v>
      </c>
    </row>
    <row r="158" spans="1:65" s="2" customFormat="1" ht="55.5" customHeight="1">
      <c r="A158" s="37"/>
      <c r="B158" s="38"/>
      <c r="C158" s="181" t="s">
        <v>154</v>
      </c>
      <c r="D158" s="181" t="s">
        <v>221</v>
      </c>
      <c r="E158" s="182" t="s">
        <v>337</v>
      </c>
      <c r="F158" s="183" t="s">
        <v>338</v>
      </c>
      <c r="G158" s="184" t="s">
        <v>282</v>
      </c>
      <c r="H158" s="185">
        <v>4.0000000000000001E-3</v>
      </c>
      <c r="I158" s="186"/>
      <c r="J158" s="187">
        <f>ROUND(I158*H158,2)</f>
        <v>0</v>
      </c>
      <c r="K158" s="183" t="s">
        <v>225</v>
      </c>
      <c r="L158" s="42"/>
      <c r="M158" s="188" t="s">
        <v>19</v>
      </c>
      <c r="N158" s="189" t="s">
        <v>43</v>
      </c>
      <c r="O158" s="67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0" t="s">
        <v>79</v>
      </c>
      <c r="BK158" s="193">
        <f>ROUND(I158*H158,2)</f>
        <v>0</v>
      </c>
      <c r="BL158" s="20" t="s">
        <v>137</v>
      </c>
      <c r="BM158" s="192" t="s">
        <v>453</v>
      </c>
    </row>
    <row r="159" spans="1:65" s="2" customFormat="1" ht="11.25">
      <c r="A159" s="37"/>
      <c r="B159" s="38"/>
      <c r="C159" s="39"/>
      <c r="D159" s="194" t="s">
        <v>228</v>
      </c>
      <c r="E159" s="39"/>
      <c r="F159" s="195" t="s">
        <v>340</v>
      </c>
      <c r="G159" s="39"/>
      <c r="H159" s="39"/>
      <c r="I159" s="196"/>
      <c r="J159" s="39"/>
      <c r="K159" s="39"/>
      <c r="L159" s="42"/>
      <c r="M159" s="197"/>
      <c r="N159" s="198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20" t="s">
        <v>228</v>
      </c>
      <c r="AU159" s="20" t="s">
        <v>81</v>
      </c>
    </row>
    <row r="160" spans="1:65" s="12" customFormat="1" ht="22.9" customHeight="1">
      <c r="B160" s="165"/>
      <c r="C160" s="166"/>
      <c r="D160" s="167" t="s">
        <v>71</v>
      </c>
      <c r="E160" s="179" t="s">
        <v>341</v>
      </c>
      <c r="F160" s="179" t="s">
        <v>342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SUM(P161:P170)</f>
        <v>0</v>
      </c>
      <c r="Q160" s="173"/>
      <c r="R160" s="174">
        <f>SUM(R161:R170)</f>
        <v>2.8479999999999998E-2</v>
      </c>
      <c r="S160" s="173"/>
      <c r="T160" s="175">
        <f>SUM(T161:T170)</f>
        <v>3.8920000000000003E-2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SUM(BK161:BK170)</f>
        <v>0</v>
      </c>
    </row>
    <row r="161" spans="1:65" s="2" customFormat="1" ht="21.75" customHeight="1">
      <c r="A161" s="37"/>
      <c r="B161" s="38"/>
      <c r="C161" s="181" t="s">
        <v>157</v>
      </c>
      <c r="D161" s="181" t="s">
        <v>221</v>
      </c>
      <c r="E161" s="182" t="s">
        <v>343</v>
      </c>
      <c r="F161" s="183" t="s">
        <v>344</v>
      </c>
      <c r="G161" s="184" t="s">
        <v>345</v>
      </c>
      <c r="H161" s="185">
        <v>2</v>
      </c>
      <c r="I161" s="186"/>
      <c r="J161" s="187">
        <f>ROUND(I161*H161,2)</f>
        <v>0</v>
      </c>
      <c r="K161" s="183" t="s">
        <v>225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1.9460000000000002E-2</v>
      </c>
      <c r="T161" s="191">
        <f>S161*H161</f>
        <v>3.8920000000000003E-2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454</v>
      </c>
    </row>
    <row r="162" spans="1:65" s="2" customFormat="1" ht="11.25">
      <c r="A162" s="37"/>
      <c r="B162" s="38"/>
      <c r="C162" s="39"/>
      <c r="D162" s="194" t="s">
        <v>228</v>
      </c>
      <c r="E162" s="39"/>
      <c r="F162" s="195" t="s">
        <v>347</v>
      </c>
      <c r="G162" s="39"/>
      <c r="H162" s="39"/>
      <c r="I162" s="196"/>
      <c r="J162" s="39"/>
      <c r="K162" s="39"/>
      <c r="L162" s="42"/>
      <c r="M162" s="197"/>
      <c r="N162" s="198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20" t="s">
        <v>228</v>
      </c>
      <c r="AU162" s="20" t="s">
        <v>81</v>
      </c>
    </row>
    <row r="163" spans="1:65" s="2" customFormat="1" ht="37.9" customHeight="1">
      <c r="A163" s="37"/>
      <c r="B163" s="38"/>
      <c r="C163" s="181" t="s">
        <v>160</v>
      </c>
      <c r="D163" s="181" t="s">
        <v>221</v>
      </c>
      <c r="E163" s="182" t="s">
        <v>348</v>
      </c>
      <c r="F163" s="183" t="s">
        <v>349</v>
      </c>
      <c r="G163" s="184" t="s">
        <v>345</v>
      </c>
      <c r="H163" s="185">
        <v>2</v>
      </c>
      <c r="I163" s="186"/>
      <c r="J163" s="187">
        <f>ROUND(I163*H163,2)</f>
        <v>0</v>
      </c>
      <c r="K163" s="183" t="s">
        <v>225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1.247E-2</v>
      </c>
      <c r="R163" s="190">
        <f>Q163*H163</f>
        <v>2.494E-2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455</v>
      </c>
    </row>
    <row r="164" spans="1:65" s="2" customFormat="1" ht="11.25">
      <c r="A164" s="37"/>
      <c r="B164" s="38"/>
      <c r="C164" s="39"/>
      <c r="D164" s="194" t="s">
        <v>228</v>
      </c>
      <c r="E164" s="39"/>
      <c r="F164" s="195" t="s">
        <v>351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228</v>
      </c>
      <c r="AU164" s="20" t="s">
        <v>81</v>
      </c>
    </row>
    <row r="165" spans="1:65" s="2" customFormat="1" ht="24.2" customHeight="1">
      <c r="A165" s="37"/>
      <c r="B165" s="38"/>
      <c r="C165" s="181" t="s">
        <v>352</v>
      </c>
      <c r="D165" s="181" t="s">
        <v>221</v>
      </c>
      <c r="E165" s="182" t="s">
        <v>353</v>
      </c>
      <c r="F165" s="183" t="s">
        <v>354</v>
      </c>
      <c r="G165" s="184" t="s">
        <v>345</v>
      </c>
      <c r="H165" s="185">
        <v>2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1.5399999999999999E-3</v>
      </c>
      <c r="R165" s="190">
        <f>Q165*H165</f>
        <v>3.0799999999999998E-3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456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356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24.2" customHeight="1">
      <c r="A167" s="37"/>
      <c r="B167" s="38"/>
      <c r="C167" s="181" t="s">
        <v>357</v>
      </c>
      <c r="D167" s="181" t="s">
        <v>221</v>
      </c>
      <c r="E167" s="182" t="s">
        <v>358</v>
      </c>
      <c r="F167" s="183" t="s">
        <v>359</v>
      </c>
      <c r="G167" s="184" t="s">
        <v>249</v>
      </c>
      <c r="H167" s="185">
        <v>2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2.3000000000000001E-4</v>
      </c>
      <c r="R167" s="190">
        <f>Q167*H167</f>
        <v>4.6000000000000001E-4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457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361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55.5" customHeight="1">
      <c r="A169" s="37"/>
      <c r="B169" s="38"/>
      <c r="C169" s="181" t="s">
        <v>362</v>
      </c>
      <c r="D169" s="181" t="s">
        <v>221</v>
      </c>
      <c r="E169" s="182" t="s">
        <v>363</v>
      </c>
      <c r="F169" s="183" t="s">
        <v>364</v>
      </c>
      <c r="G169" s="184" t="s">
        <v>282</v>
      </c>
      <c r="H169" s="185">
        <v>2.8000000000000001E-2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458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366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2" customFormat="1" ht="22.9" customHeight="1">
      <c r="B171" s="165"/>
      <c r="C171" s="166"/>
      <c r="D171" s="167" t="s">
        <v>71</v>
      </c>
      <c r="E171" s="179" t="s">
        <v>367</v>
      </c>
      <c r="F171" s="179" t="s">
        <v>368</v>
      </c>
      <c r="G171" s="166"/>
      <c r="H171" s="166"/>
      <c r="I171" s="169"/>
      <c r="J171" s="180">
        <f>BK171</f>
        <v>0</v>
      </c>
      <c r="K171" s="166"/>
      <c r="L171" s="171"/>
      <c r="M171" s="172"/>
      <c r="N171" s="173"/>
      <c r="O171" s="173"/>
      <c r="P171" s="174">
        <f>SUM(P172:P183)</f>
        <v>0</v>
      </c>
      <c r="Q171" s="173"/>
      <c r="R171" s="174">
        <f>SUM(R172:R183)</f>
        <v>0.14277000000000001</v>
      </c>
      <c r="S171" s="173"/>
      <c r="T171" s="175">
        <f>SUM(T172:T183)</f>
        <v>0</v>
      </c>
      <c r="AR171" s="176" t="s">
        <v>81</v>
      </c>
      <c r="AT171" s="177" t="s">
        <v>71</v>
      </c>
      <c r="AU171" s="177" t="s">
        <v>79</v>
      </c>
      <c r="AY171" s="176" t="s">
        <v>218</v>
      </c>
      <c r="BK171" s="178">
        <f>SUM(BK172:BK183)</f>
        <v>0</v>
      </c>
    </row>
    <row r="172" spans="1:65" s="2" customFormat="1" ht="24.2" customHeight="1">
      <c r="A172" s="37"/>
      <c r="B172" s="38"/>
      <c r="C172" s="181" t="s">
        <v>369</v>
      </c>
      <c r="D172" s="181" t="s">
        <v>221</v>
      </c>
      <c r="E172" s="182" t="s">
        <v>370</v>
      </c>
      <c r="F172" s="183" t="s">
        <v>371</v>
      </c>
      <c r="G172" s="184" t="s">
        <v>224</v>
      </c>
      <c r="H172" s="185">
        <v>6</v>
      </c>
      <c r="I172" s="186"/>
      <c r="J172" s="187">
        <f>ROUND(I172*H172,2)</f>
        <v>0</v>
      </c>
      <c r="K172" s="183" t="s">
        <v>225</v>
      </c>
      <c r="L172" s="42"/>
      <c r="M172" s="188" t="s">
        <v>19</v>
      </c>
      <c r="N172" s="189" t="s">
        <v>43</v>
      </c>
      <c r="O172" s="67"/>
      <c r="P172" s="190">
        <f>O172*H172</f>
        <v>0</v>
      </c>
      <c r="Q172" s="190">
        <v>2.9999999999999997E-4</v>
      </c>
      <c r="R172" s="190">
        <f>Q172*H172</f>
        <v>1.8E-3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137</v>
      </c>
      <c r="AT172" s="192" t="s">
        <v>221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459</v>
      </c>
    </row>
    <row r="173" spans="1:65" s="2" customFormat="1" ht="11.25">
      <c r="A173" s="37"/>
      <c r="B173" s="38"/>
      <c r="C173" s="39"/>
      <c r="D173" s="194" t="s">
        <v>228</v>
      </c>
      <c r="E173" s="39"/>
      <c r="F173" s="195" t="s">
        <v>373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228</v>
      </c>
      <c r="AU173" s="20" t="s">
        <v>81</v>
      </c>
    </row>
    <row r="174" spans="1:65" s="2" customFormat="1" ht="37.9" customHeight="1">
      <c r="A174" s="37"/>
      <c r="B174" s="38"/>
      <c r="C174" s="181" t="s">
        <v>374</v>
      </c>
      <c r="D174" s="181" t="s">
        <v>221</v>
      </c>
      <c r="E174" s="182" t="s">
        <v>375</v>
      </c>
      <c r="F174" s="183" t="s">
        <v>376</v>
      </c>
      <c r="G174" s="184" t="s">
        <v>224</v>
      </c>
      <c r="H174" s="185">
        <v>6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5.3800000000000002E-3</v>
      </c>
      <c r="R174" s="190">
        <f>Q174*H174</f>
        <v>3.2280000000000003E-2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460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378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2" customFormat="1" ht="24.2" customHeight="1">
      <c r="A176" s="37"/>
      <c r="B176" s="38"/>
      <c r="C176" s="222" t="s">
        <v>379</v>
      </c>
      <c r="D176" s="222" t="s">
        <v>380</v>
      </c>
      <c r="E176" s="223" t="s">
        <v>381</v>
      </c>
      <c r="F176" s="224" t="s">
        <v>382</v>
      </c>
      <c r="G176" s="225" t="s">
        <v>224</v>
      </c>
      <c r="H176" s="226">
        <v>6.6</v>
      </c>
      <c r="I176" s="227"/>
      <c r="J176" s="228">
        <f>ROUND(I176*H176,2)</f>
        <v>0</v>
      </c>
      <c r="K176" s="224" t="s">
        <v>225</v>
      </c>
      <c r="L176" s="229"/>
      <c r="M176" s="230" t="s">
        <v>19</v>
      </c>
      <c r="N176" s="231" t="s">
        <v>43</v>
      </c>
      <c r="O176" s="67"/>
      <c r="P176" s="190">
        <f>O176*H176</f>
        <v>0</v>
      </c>
      <c r="Q176" s="190">
        <v>1.6E-2</v>
      </c>
      <c r="R176" s="190">
        <f>Q176*H176</f>
        <v>0.1056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383</v>
      </c>
      <c r="AT176" s="192" t="s">
        <v>380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461</v>
      </c>
    </row>
    <row r="177" spans="1:65" s="13" customFormat="1" ht="11.25">
      <c r="B177" s="199"/>
      <c r="C177" s="200"/>
      <c r="D177" s="201" t="s">
        <v>230</v>
      </c>
      <c r="E177" s="200"/>
      <c r="F177" s="203" t="s">
        <v>462</v>
      </c>
      <c r="G177" s="200"/>
      <c r="H177" s="204">
        <v>6.6</v>
      </c>
      <c r="I177" s="205"/>
      <c r="J177" s="200"/>
      <c r="K177" s="200"/>
      <c r="L177" s="206"/>
      <c r="M177" s="207"/>
      <c r="N177" s="208"/>
      <c r="O177" s="208"/>
      <c r="P177" s="208"/>
      <c r="Q177" s="208"/>
      <c r="R177" s="208"/>
      <c r="S177" s="208"/>
      <c r="T177" s="209"/>
      <c r="AT177" s="210" t="s">
        <v>230</v>
      </c>
      <c r="AU177" s="210" t="s">
        <v>81</v>
      </c>
      <c r="AV177" s="13" t="s">
        <v>81</v>
      </c>
      <c r="AW177" s="13" t="s">
        <v>4</v>
      </c>
      <c r="AX177" s="13" t="s">
        <v>79</v>
      </c>
      <c r="AY177" s="210" t="s">
        <v>218</v>
      </c>
    </row>
    <row r="178" spans="1:65" s="2" customFormat="1" ht="33" customHeight="1">
      <c r="A178" s="37"/>
      <c r="B178" s="38"/>
      <c r="C178" s="181" t="s">
        <v>386</v>
      </c>
      <c r="D178" s="181" t="s">
        <v>221</v>
      </c>
      <c r="E178" s="182" t="s">
        <v>387</v>
      </c>
      <c r="F178" s="183" t="s">
        <v>388</v>
      </c>
      <c r="G178" s="184" t="s">
        <v>234</v>
      </c>
      <c r="H178" s="185">
        <v>6</v>
      </c>
      <c r="I178" s="186"/>
      <c r="J178" s="187">
        <f>ROUND(I178*H178,2)</f>
        <v>0</v>
      </c>
      <c r="K178" s="183" t="s">
        <v>225</v>
      </c>
      <c r="L178" s="42"/>
      <c r="M178" s="188" t="s">
        <v>19</v>
      </c>
      <c r="N178" s="189" t="s">
        <v>43</v>
      </c>
      <c r="O178" s="67"/>
      <c r="P178" s="190">
        <f>O178*H178</f>
        <v>0</v>
      </c>
      <c r="Q178" s="190">
        <v>2.0000000000000001E-4</v>
      </c>
      <c r="R178" s="190">
        <f>Q178*H178</f>
        <v>1.2000000000000001E-3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137</v>
      </c>
      <c r="AT178" s="192" t="s">
        <v>221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463</v>
      </c>
    </row>
    <row r="179" spans="1:65" s="2" customFormat="1" ht="11.25">
      <c r="A179" s="37"/>
      <c r="B179" s="38"/>
      <c r="C179" s="39"/>
      <c r="D179" s="194" t="s">
        <v>228</v>
      </c>
      <c r="E179" s="39"/>
      <c r="F179" s="195" t="s">
        <v>390</v>
      </c>
      <c r="G179" s="39"/>
      <c r="H179" s="39"/>
      <c r="I179" s="196"/>
      <c r="J179" s="39"/>
      <c r="K179" s="39"/>
      <c r="L179" s="42"/>
      <c r="M179" s="197"/>
      <c r="N179" s="198"/>
      <c r="O179" s="67"/>
      <c r="P179" s="67"/>
      <c r="Q179" s="67"/>
      <c r="R179" s="67"/>
      <c r="S179" s="67"/>
      <c r="T179" s="68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20" t="s">
        <v>228</v>
      </c>
      <c r="AU179" s="20" t="s">
        <v>81</v>
      </c>
    </row>
    <row r="180" spans="1:65" s="2" customFormat="1" ht="16.5" customHeight="1">
      <c r="A180" s="37"/>
      <c r="B180" s="38"/>
      <c r="C180" s="222" t="s">
        <v>383</v>
      </c>
      <c r="D180" s="222" t="s">
        <v>380</v>
      </c>
      <c r="E180" s="223" t="s">
        <v>391</v>
      </c>
      <c r="F180" s="224" t="s">
        <v>392</v>
      </c>
      <c r="G180" s="225" t="s">
        <v>234</v>
      </c>
      <c r="H180" s="226">
        <v>6.3</v>
      </c>
      <c r="I180" s="227"/>
      <c r="J180" s="228">
        <f>ROUND(I180*H180,2)</f>
        <v>0</v>
      </c>
      <c r="K180" s="224" t="s">
        <v>225</v>
      </c>
      <c r="L180" s="229"/>
      <c r="M180" s="230" t="s">
        <v>19</v>
      </c>
      <c r="N180" s="231" t="s">
        <v>43</v>
      </c>
      <c r="O180" s="67"/>
      <c r="P180" s="190">
        <f>O180*H180</f>
        <v>0</v>
      </c>
      <c r="Q180" s="190">
        <v>2.9999999999999997E-4</v>
      </c>
      <c r="R180" s="190">
        <f>Q180*H180</f>
        <v>1.8899999999999998E-3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383</v>
      </c>
      <c r="AT180" s="192" t="s">
        <v>380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464</v>
      </c>
    </row>
    <row r="181" spans="1:65" s="13" customFormat="1" ht="11.25">
      <c r="B181" s="199"/>
      <c r="C181" s="200"/>
      <c r="D181" s="201" t="s">
        <v>230</v>
      </c>
      <c r="E181" s="200"/>
      <c r="F181" s="203" t="s">
        <v>465</v>
      </c>
      <c r="G181" s="200"/>
      <c r="H181" s="204">
        <v>6.3</v>
      </c>
      <c r="I181" s="205"/>
      <c r="J181" s="200"/>
      <c r="K181" s="200"/>
      <c r="L181" s="206"/>
      <c r="M181" s="207"/>
      <c r="N181" s="208"/>
      <c r="O181" s="208"/>
      <c r="P181" s="208"/>
      <c r="Q181" s="208"/>
      <c r="R181" s="208"/>
      <c r="S181" s="208"/>
      <c r="T181" s="209"/>
      <c r="AT181" s="210" t="s">
        <v>230</v>
      </c>
      <c r="AU181" s="210" t="s">
        <v>81</v>
      </c>
      <c r="AV181" s="13" t="s">
        <v>81</v>
      </c>
      <c r="AW181" s="13" t="s">
        <v>4</v>
      </c>
      <c r="AX181" s="13" t="s">
        <v>79</v>
      </c>
      <c r="AY181" s="210" t="s">
        <v>218</v>
      </c>
    </row>
    <row r="182" spans="1:65" s="2" customFormat="1" ht="55.5" customHeight="1">
      <c r="A182" s="37"/>
      <c r="B182" s="38"/>
      <c r="C182" s="181" t="s">
        <v>395</v>
      </c>
      <c r="D182" s="181" t="s">
        <v>221</v>
      </c>
      <c r="E182" s="182" t="s">
        <v>396</v>
      </c>
      <c r="F182" s="183" t="s">
        <v>397</v>
      </c>
      <c r="G182" s="184" t="s">
        <v>282</v>
      </c>
      <c r="H182" s="185">
        <v>0.14299999999999999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466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399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400</v>
      </c>
      <c r="F184" s="179" t="s">
        <v>401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SUM(P185:P188)</f>
        <v>0</v>
      </c>
      <c r="Q184" s="173"/>
      <c r="R184" s="174">
        <f>SUM(R185:R188)</f>
        <v>0.02</v>
      </c>
      <c r="S184" s="173"/>
      <c r="T184" s="175">
        <f>SUM(T185:T188)</f>
        <v>0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SUM(BK185:BK188)</f>
        <v>0</v>
      </c>
    </row>
    <row r="185" spans="1:65" s="2" customFormat="1" ht="33" customHeight="1">
      <c r="A185" s="37"/>
      <c r="B185" s="38"/>
      <c r="C185" s="181" t="s">
        <v>402</v>
      </c>
      <c r="D185" s="181" t="s">
        <v>221</v>
      </c>
      <c r="E185" s="182" t="s">
        <v>403</v>
      </c>
      <c r="F185" s="183" t="s">
        <v>404</v>
      </c>
      <c r="G185" s="184" t="s">
        <v>224</v>
      </c>
      <c r="H185" s="185">
        <v>40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2.1000000000000001E-4</v>
      </c>
      <c r="R185" s="190">
        <f>Q185*H185</f>
        <v>8.4000000000000012E-3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467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406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37.9" customHeight="1">
      <c r="A187" s="37"/>
      <c r="B187" s="38"/>
      <c r="C187" s="181" t="s">
        <v>407</v>
      </c>
      <c r="D187" s="181" t="s">
        <v>221</v>
      </c>
      <c r="E187" s="182" t="s">
        <v>408</v>
      </c>
      <c r="F187" s="183" t="s">
        <v>409</v>
      </c>
      <c r="G187" s="184" t="s">
        <v>224</v>
      </c>
      <c r="H187" s="185">
        <v>40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2.9E-4</v>
      </c>
      <c r="R187" s="190">
        <f>Q187*H187</f>
        <v>1.1599999999999999E-2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468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411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12" customFormat="1" ht="22.9" customHeight="1">
      <c r="B189" s="165"/>
      <c r="C189" s="166"/>
      <c r="D189" s="167" t="s">
        <v>71</v>
      </c>
      <c r="E189" s="179" t="s">
        <v>412</v>
      </c>
      <c r="F189" s="179" t="s">
        <v>413</v>
      </c>
      <c r="G189" s="166"/>
      <c r="H189" s="166"/>
      <c r="I189" s="169"/>
      <c r="J189" s="180">
        <f>BK189</f>
        <v>0</v>
      </c>
      <c r="K189" s="166"/>
      <c r="L189" s="171"/>
      <c r="M189" s="172"/>
      <c r="N189" s="173"/>
      <c r="O189" s="173"/>
      <c r="P189" s="174">
        <f>SUM(P190:P203)</f>
        <v>0</v>
      </c>
      <c r="Q189" s="173"/>
      <c r="R189" s="174">
        <f>SUM(R190:R203)</f>
        <v>0</v>
      </c>
      <c r="S189" s="173"/>
      <c r="T189" s="175">
        <f>SUM(T190:T203)</f>
        <v>0</v>
      </c>
      <c r="AR189" s="176" t="s">
        <v>81</v>
      </c>
      <c r="AT189" s="177" t="s">
        <v>71</v>
      </c>
      <c r="AU189" s="177" t="s">
        <v>79</v>
      </c>
      <c r="AY189" s="176" t="s">
        <v>218</v>
      </c>
      <c r="BK189" s="178">
        <f>SUM(BK190:BK203)</f>
        <v>0</v>
      </c>
    </row>
    <row r="190" spans="1:65" s="2" customFormat="1" ht="16.5" customHeight="1">
      <c r="A190" s="37"/>
      <c r="B190" s="38"/>
      <c r="C190" s="181" t="s">
        <v>414</v>
      </c>
      <c r="D190" s="181" t="s">
        <v>221</v>
      </c>
      <c r="E190" s="182" t="s">
        <v>469</v>
      </c>
      <c r="F190" s="183" t="s">
        <v>470</v>
      </c>
      <c r="G190" s="184" t="s">
        <v>249</v>
      </c>
      <c r="H190" s="185">
        <v>29</v>
      </c>
      <c r="I190" s="186"/>
      <c r="J190" s="187">
        <f>ROUND(I190*H190,2)</f>
        <v>0</v>
      </c>
      <c r="K190" s="183" t="s">
        <v>19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471</v>
      </c>
    </row>
    <row r="191" spans="1:65" s="13" customFormat="1" ht="11.25">
      <c r="B191" s="199"/>
      <c r="C191" s="200"/>
      <c r="D191" s="201" t="s">
        <v>230</v>
      </c>
      <c r="E191" s="202" t="s">
        <v>19</v>
      </c>
      <c r="F191" s="203" t="s">
        <v>472</v>
      </c>
      <c r="G191" s="200"/>
      <c r="H191" s="204">
        <v>0</v>
      </c>
      <c r="I191" s="205"/>
      <c r="J191" s="200"/>
      <c r="K191" s="200"/>
      <c r="L191" s="206"/>
      <c r="M191" s="207"/>
      <c r="N191" s="208"/>
      <c r="O191" s="208"/>
      <c r="P191" s="208"/>
      <c r="Q191" s="208"/>
      <c r="R191" s="208"/>
      <c r="S191" s="208"/>
      <c r="T191" s="209"/>
      <c r="AT191" s="210" t="s">
        <v>230</v>
      </c>
      <c r="AU191" s="210" t="s">
        <v>81</v>
      </c>
      <c r="AV191" s="13" t="s">
        <v>81</v>
      </c>
      <c r="AW191" s="13" t="s">
        <v>33</v>
      </c>
      <c r="AX191" s="13" t="s">
        <v>72</v>
      </c>
      <c r="AY191" s="210" t="s">
        <v>218</v>
      </c>
    </row>
    <row r="192" spans="1:65" s="13" customFormat="1" ht="11.25">
      <c r="B192" s="199"/>
      <c r="C192" s="200"/>
      <c r="D192" s="201" t="s">
        <v>230</v>
      </c>
      <c r="E192" s="202" t="s">
        <v>19</v>
      </c>
      <c r="F192" s="203" t="s">
        <v>473</v>
      </c>
      <c r="G192" s="200"/>
      <c r="H192" s="204">
        <v>3</v>
      </c>
      <c r="I192" s="205"/>
      <c r="J192" s="200"/>
      <c r="K192" s="200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230</v>
      </c>
      <c r="AU192" s="210" t="s">
        <v>81</v>
      </c>
      <c r="AV192" s="13" t="s">
        <v>81</v>
      </c>
      <c r="AW192" s="13" t="s">
        <v>33</v>
      </c>
      <c r="AX192" s="13" t="s">
        <v>72</v>
      </c>
      <c r="AY192" s="210" t="s">
        <v>218</v>
      </c>
    </row>
    <row r="193" spans="1:51" s="13" customFormat="1" ht="11.25">
      <c r="B193" s="199"/>
      <c r="C193" s="200"/>
      <c r="D193" s="201" t="s">
        <v>230</v>
      </c>
      <c r="E193" s="202" t="s">
        <v>19</v>
      </c>
      <c r="F193" s="203" t="s">
        <v>474</v>
      </c>
      <c r="G193" s="200"/>
      <c r="H193" s="204">
        <v>9</v>
      </c>
      <c r="I193" s="205"/>
      <c r="J193" s="200"/>
      <c r="K193" s="200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230</v>
      </c>
      <c r="AU193" s="210" t="s">
        <v>81</v>
      </c>
      <c r="AV193" s="13" t="s">
        <v>81</v>
      </c>
      <c r="AW193" s="13" t="s">
        <v>33</v>
      </c>
      <c r="AX193" s="13" t="s">
        <v>72</v>
      </c>
      <c r="AY193" s="210" t="s">
        <v>218</v>
      </c>
    </row>
    <row r="194" spans="1:51" s="13" customFormat="1" ht="11.25">
      <c r="B194" s="199"/>
      <c r="C194" s="200"/>
      <c r="D194" s="201" t="s">
        <v>230</v>
      </c>
      <c r="E194" s="202" t="s">
        <v>19</v>
      </c>
      <c r="F194" s="203" t="s">
        <v>475</v>
      </c>
      <c r="G194" s="200"/>
      <c r="H194" s="204">
        <v>6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230</v>
      </c>
      <c r="AU194" s="210" t="s">
        <v>81</v>
      </c>
      <c r="AV194" s="13" t="s">
        <v>81</v>
      </c>
      <c r="AW194" s="13" t="s">
        <v>33</v>
      </c>
      <c r="AX194" s="13" t="s">
        <v>72</v>
      </c>
      <c r="AY194" s="210" t="s">
        <v>218</v>
      </c>
    </row>
    <row r="195" spans="1:51" s="13" customFormat="1" ht="11.25">
      <c r="B195" s="199"/>
      <c r="C195" s="200"/>
      <c r="D195" s="201" t="s">
        <v>230</v>
      </c>
      <c r="E195" s="202" t="s">
        <v>19</v>
      </c>
      <c r="F195" s="203" t="s">
        <v>476</v>
      </c>
      <c r="G195" s="200"/>
      <c r="H195" s="204">
        <v>8</v>
      </c>
      <c r="I195" s="205"/>
      <c r="J195" s="200"/>
      <c r="K195" s="200"/>
      <c r="L195" s="206"/>
      <c r="M195" s="207"/>
      <c r="N195" s="208"/>
      <c r="O195" s="208"/>
      <c r="P195" s="208"/>
      <c r="Q195" s="208"/>
      <c r="R195" s="208"/>
      <c r="S195" s="208"/>
      <c r="T195" s="209"/>
      <c r="AT195" s="210" t="s">
        <v>230</v>
      </c>
      <c r="AU195" s="210" t="s">
        <v>81</v>
      </c>
      <c r="AV195" s="13" t="s">
        <v>81</v>
      </c>
      <c r="AW195" s="13" t="s">
        <v>33</v>
      </c>
      <c r="AX195" s="13" t="s">
        <v>72</v>
      </c>
      <c r="AY195" s="210" t="s">
        <v>218</v>
      </c>
    </row>
    <row r="196" spans="1:51" s="13" customFormat="1" ht="11.25">
      <c r="B196" s="199"/>
      <c r="C196" s="200"/>
      <c r="D196" s="201" t="s">
        <v>230</v>
      </c>
      <c r="E196" s="202" t="s">
        <v>19</v>
      </c>
      <c r="F196" s="203" t="s">
        <v>477</v>
      </c>
      <c r="G196" s="200"/>
      <c r="H196" s="204">
        <v>3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230</v>
      </c>
      <c r="AU196" s="210" t="s">
        <v>81</v>
      </c>
      <c r="AV196" s="13" t="s">
        <v>81</v>
      </c>
      <c r="AW196" s="13" t="s">
        <v>33</v>
      </c>
      <c r="AX196" s="13" t="s">
        <v>72</v>
      </c>
      <c r="AY196" s="210" t="s">
        <v>218</v>
      </c>
    </row>
    <row r="197" spans="1:51" s="13" customFormat="1" ht="11.25">
      <c r="B197" s="199"/>
      <c r="C197" s="200"/>
      <c r="D197" s="201" t="s">
        <v>230</v>
      </c>
      <c r="E197" s="202" t="s">
        <v>19</v>
      </c>
      <c r="F197" s="203" t="s">
        <v>478</v>
      </c>
      <c r="G197" s="200"/>
      <c r="H197" s="204">
        <v>1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72</v>
      </c>
      <c r="AY197" s="210" t="s">
        <v>218</v>
      </c>
    </row>
    <row r="198" spans="1:51" s="13" customFormat="1" ht="11.25">
      <c r="B198" s="199"/>
      <c r="C198" s="200"/>
      <c r="D198" s="201" t="s">
        <v>230</v>
      </c>
      <c r="E198" s="202" t="s">
        <v>19</v>
      </c>
      <c r="F198" s="203" t="s">
        <v>479</v>
      </c>
      <c r="G198" s="200"/>
      <c r="H198" s="204">
        <v>0</v>
      </c>
      <c r="I198" s="205"/>
      <c r="J198" s="200"/>
      <c r="K198" s="200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230</v>
      </c>
      <c r="AU198" s="210" t="s">
        <v>81</v>
      </c>
      <c r="AV198" s="13" t="s">
        <v>81</v>
      </c>
      <c r="AW198" s="13" t="s">
        <v>33</v>
      </c>
      <c r="AX198" s="13" t="s">
        <v>72</v>
      </c>
      <c r="AY198" s="210" t="s">
        <v>218</v>
      </c>
    </row>
    <row r="199" spans="1:51" s="13" customFormat="1" ht="11.25">
      <c r="B199" s="199"/>
      <c r="C199" s="200"/>
      <c r="D199" s="201" t="s">
        <v>230</v>
      </c>
      <c r="E199" s="202" t="s">
        <v>19</v>
      </c>
      <c r="F199" s="203" t="s">
        <v>426</v>
      </c>
      <c r="G199" s="200"/>
      <c r="H199" s="204">
        <v>0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33</v>
      </c>
      <c r="AX199" s="13" t="s">
        <v>72</v>
      </c>
      <c r="AY199" s="210" t="s">
        <v>218</v>
      </c>
    </row>
    <row r="200" spans="1:51" s="13" customFormat="1" ht="11.25">
      <c r="B200" s="199"/>
      <c r="C200" s="200"/>
      <c r="D200" s="201" t="s">
        <v>230</v>
      </c>
      <c r="E200" s="202" t="s">
        <v>19</v>
      </c>
      <c r="F200" s="203" t="s">
        <v>480</v>
      </c>
      <c r="G200" s="200"/>
      <c r="H200" s="204">
        <v>0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230</v>
      </c>
      <c r="AU200" s="210" t="s">
        <v>81</v>
      </c>
      <c r="AV200" s="13" t="s">
        <v>81</v>
      </c>
      <c r="AW200" s="13" t="s">
        <v>33</v>
      </c>
      <c r="AX200" s="13" t="s">
        <v>72</v>
      </c>
      <c r="AY200" s="210" t="s">
        <v>218</v>
      </c>
    </row>
    <row r="201" spans="1:51" s="15" customFormat="1" ht="11.25">
      <c r="B201" s="232"/>
      <c r="C201" s="233"/>
      <c r="D201" s="201" t="s">
        <v>230</v>
      </c>
      <c r="E201" s="234" t="s">
        <v>19</v>
      </c>
      <c r="F201" s="235" t="s">
        <v>428</v>
      </c>
      <c r="G201" s="233"/>
      <c r="H201" s="236">
        <v>30</v>
      </c>
      <c r="I201" s="237"/>
      <c r="J201" s="233"/>
      <c r="K201" s="233"/>
      <c r="L201" s="238"/>
      <c r="M201" s="239"/>
      <c r="N201" s="240"/>
      <c r="O201" s="240"/>
      <c r="P201" s="240"/>
      <c r="Q201" s="240"/>
      <c r="R201" s="240"/>
      <c r="S201" s="240"/>
      <c r="T201" s="241"/>
      <c r="AT201" s="242" t="s">
        <v>230</v>
      </c>
      <c r="AU201" s="242" t="s">
        <v>81</v>
      </c>
      <c r="AV201" s="15" t="s">
        <v>219</v>
      </c>
      <c r="AW201" s="15" t="s">
        <v>33</v>
      </c>
      <c r="AX201" s="15" t="s">
        <v>72</v>
      </c>
      <c r="AY201" s="242" t="s">
        <v>218</v>
      </c>
    </row>
    <row r="202" spans="1:51" s="13" customFormat="1" ht="11.25">
      <c r="B202" s="199"/>
      <c r="C202" s="200"/>
      <c r="D202" s="201" t="s">
        <v>230</v>
      </c>
      <c r="E202" s="202" t="s">
        <v>19</v>
      </c>
      <c r="F202" s="203" t="s">
        <v>429</v>
      </c>
      <c r="G202" s="200"/>
      <c r="H202" s="204">
        <v>-1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230</v>
      </c>
      <c r="AU202" s="210" t="s">
        <v>81</v>
      </c>
      <c r="AV202" s="13" t="s">
        <v>81</v>
      </c>
      <c r="AW202" s="13" t="s">
        <v>33</v>
      </c>
      <c r="AX202" s="13" t="s">
        <v>72</v>
      </c>
      <c r="AY202" s="210" t="s">
        <v>218</v>
      </c>
    </row>
    <row r="203" spans="1:51" s="14" customFormat="1" ht="11.25">
      <c r="B203" s="211"/>
      <c r="C203" s="212"/>
      <c r="D203" s="201" t="s">
        <v>230</v>
      </c>
      <c r="E203" s="213" t="s">
        <v>19</v>
      </c>
      <c r="F203" s="214" t="s">
        <v>246</v>
      </c>
      <c r="G203" s="212"/>
      <c r="H203" s="215">
        <v>29</v>
      </c>
      <c r="I203" s="216"/>
      <c r="J203" s="212"/>
      <c r="K203" s="212"/>
      <c r="L203" s="217"/>
      <c r="M203" s="243"/>
      <c r="N203" s="244"/>
      <c r="O203" s="244"/>
      <c r="P203" s="244"/>
      <c r="Q203" s="244"/>
      <c r="R203" s="244"/>
      <c r="S203" s="244"/>
      <c r="T203" s="245"/>
      <c r="AT203" s="221" t="s">
        <v>230</v>
      </c>
      <c r="AU203" s="221" t="s">
        <v>81</v>
      </c>
      <c r="AV203" s="14" t="s">
        <v>226</v>
      </c>
      <c r="AW203" s="14" t="s">
        <v>33</v>
      </c>
      <c r="AX203" s="14" t="s">
        <v>79</v>
      </c>
      <c r="AY203" s="221" t="s">
        <v>218</v>
      </c>
    </row>
    <row r="204" spans="1:51" s="2" customFormat="1" ht="6.95" customHeight="1">
      <c r="A204" s="37"/>
      <c r="B204" s="50"/>
      <c r="C204" s="51"/>
      <c r="D204" s="51"/>
      <c r="E204" s="51"/>
      <c r="F204" s="51"/>
      <c r="G204" s="51"/>
      <c r="H204" s="51"/>
      <c r="I204" s="51"/>
      <c r="J204" s="51"/>
      <c r="K204" s="51"/>
      <c r="L204" s="42"/>
      <c r="M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</row>
  </sheetData>
  <sheetProtection algorithmName="SHA-512" hashValue="XXEh1TH0cTTRV+Es0KowZryxLKtnqa0HK3/qI0dCPGvrgU7pCqjRzfaNe7XZpgt+EH3Dy9RObb7MbXBJQCASqA==" saltValue="Qs2SuTrnKI7UqO7oW1r+VzSjTW6FZShcHCncf/IPOc5/LoiDjuIcHLfnoacYYiGvMiKAArtWsx8ZmrfpYh5Fig==" spinCount="100000" sheet="1" objects="1" scenarios="1" formatColumns="0" formatRows="0" autoFilter="0"/>
  <autoFilter ref="C97:K203"/>
  <mergeCells count="12">
    <mergeCell ref="E90:H90"/>
    <mergeCell ref="L2:V2"/>
    <mergeCell ref="E50:H50"/>
    <mergeCell ref="E52:H52"/>
    <mergeCell ref="E54:H54"/>
    <mergeCell ref="E86:H86"/>
    <mergeCell ref="E88:H88"/>
    <mergeCell ref="E7:H7"/>
    <mergeCell ref="E9:H9"/>
    <mergeCell ref="E11:H11"/>
    <mergeCell ref="E20:H20"/>
    <mergeCell ref="E29:H29"/>
  </mergeCells>
  <hyperlinks>
    <hyperlink ref="F102" r:id="rId1"/>
    <hyperlink ref="F105" r:id="rId2"/>
    <hyperlink ref="F109" r:id="rId3"/>
    <hyperlink ref="F114" r:id="rId4"/>
    <hyperlink ref="F116" r:id="rId5"/>
    <hyperlink ref="F119" r:id="rId6"/>
    <hyperlink ref="F122" r:id="rId7"/>
    <hyperlink ref="F127" r:id="rId8"/>
    <hyperlink ref="F131" r:id="rId9"/>
    <hyperlink ref="F133" r:id="rId10"/>
    <hyperlink ref="F135" r:id="rId11"/>
    <hyperlink ref="F138" r:id="rId12"/>
    <hyperlink ref="F141" r:id="rId13"/>
    <hyperlink ref="F145" r:id="rId14"/>
    <hyperlink ref="F147" r:id="rId15"/>
    <hyperlink ref="F149" r:id="rId16"/>
    <hyperlink ref="F153" r:id="rId17"/>
    <hyperlink ref="F155" r:id="rId18"/>
    <hyperlink ref="F157" r:id="rId19"/>
    <hyperlink ref="F159" r:id="rId20"/>
    <hyperlink ref="F162" r:id="rId21"/>
    <hyperlink ref="F164" r:id="rId22"/>
    <hyperlink ref="F166" r:id="rId23"/>
    <hyperlink ref="F168" r:id="rId24"/>
    <hyperlink ref="F170" r:id="rId25"/>
    <hyperlink ref="F173" r:id="rId26"/>
    <hyperlink ref="F175" r:id="rId27"/>
    <hyperlink ref="F179" r:id="rId28"/>
    <hyperlink ref="F183" r:id="rId29"/>
    <hyperlink ref="F186" r:id="rId30"/>
    <hyperlink ref="F188" r:id="rId31"/>
  </hyperlinks>
  <pageMargins left="0.39374999999999999" right="0.39374999999999999" top="0.39374999999999999" bottom="0.39374999999999999" header="0" footer="0"/>
  <pageSetup paperSize="9" scale="76" fitToHeight="100" orientation="portrait" blackAndWhite="1" r:id="rId32"/>
  <headerFooter>
    <oddFooter>&amp;CStrana &amp;P z &amp;N</oddFooter>
  </headerFooter>
  <drawing r:id="rId3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171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2" customFormat="1" ht="12" customHeight="1">
      <c r="A8" s="37"/>
      <c r="B8" s="42"/>
      <c r="C8" s="37"/>
      <c r="D8" s="115" t="s">
        <v>182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402" t="s">
        <v>2313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9. 7. 2024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19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27</v>
      </c>
      <c r="F15" s="37"/>
      <c r="G15" s="37"/>
      <c r="H15" s="37"/>
      <c r="I15" s="115" t="s">
        <v>28</v>
      </c>
      <c r="J15" s="106" t="s">
        <v>19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29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3" t="str">
        <f>'Rekapitulace stavby'!E14</f>
        <v>Vyplň údaj</v>
      </c>
      <c r="F18" s="404"/>
      <c r="G18" s="404"/>
      <c r="H18" s="404"/>
      <c r="I18" s="115" t="s">
        <v>28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31</v>
      </c>
      <c r="E20" s="37"/>
      <c r="F20" s="37"/>
      <c r="G20" s="37"/>
      <c r="H20" s="37"/>
      <c r="I20" s="115" t="s">
        <v>26</v>
      </c>
      <c r="J20" s="106" t="s">
        <v>19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32</v>
      </c>
      <c r="F21" s="37"/>
      <c r="G21" s="37"/>
      <c r="H21" s="37"/>
      <c r="I21" s="115" t="s">
        <v>28</v>
      </c>
      <c r="J21" s="106" t="s">
        <v>19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34</v>
      </c>
      <c r="E23" s="37"/>
      <c r="F23" s="37"/>
      <c r="G23" s="37"/>
      <c r="H23" s="37"/>
      <c r="I23" s="115" t="s">
        <v>26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35</v>
      </c>
      <c r="F24" s="37"/>
      <c r="G24" s="37"/>
      <c r="H24" s="37"/>
      <c r="I24" s="115" t="s">
        <v>28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36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5" t="s">
        <v>19</v>
      </c>
      <c r="F27" s="405"/>
      <c r="G27" s="405"/>
      <c r="H27" s="405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38</v>
      </c>
      <c r="E30" s="37"/>
      <c r="F30" s="37"/>
      <c r="G30" s="37"/>
      <c r="H30" s="37"/>
      <c r="I30" s="37"/>
      <c r="J30" s="123">
        <f>ROUND(J85,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40</v>
      </c>
      <c r="G32" s="37"/>
      <c r="H32" s="37"/>
      <c r="I32" s="124" t="s">
        <v>39</v>
      </c>
      <c r="J32" s="124" t="s">
        <v>41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42</v>
      </c>
      <c r="E33" s="115" t="s">
        <v>43</v>
      </c>
      <c r="F33" s="126">
        <f>ROUND((SUM(BE85:BE137)),  2)</f>
        <v>0</v>
      </c>
      <c r="G33" s="37"/>
      <c r="H33" s="37"/>
      <c r="I33" s="127">
        <v>0.21</v>
      </c>
      <c r="J33" s="126">
        <f>ROUND(((SUM(BE85:BE137))*I33),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44</v>
      </c>
      <c r="F34" s="126">
        <f>ROUND((SUM(BF85:BF137)),  2)</f>
        <v>0</v>
      </c>
      <c r="G34" s="37"/>
      <c r="H34" s="37"/>
      <c r="I34" s="127">
        <v>0.12</v>
      </c>
      <c r="J34" s="126">
        <f>ROUND(((SUM(BF85:BF137))*I34),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45</v>
      </c>
      <c r="F35" s="126">
        <f>ROUND((SUM(BG85:BG137)),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46</v>
      </c>
      <c r="F36" s="126">
        <f>ROUND((SUM(BH85:BH137)),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47</v>
      </c>
      <c r="F37" s="126">
        <f>ROUND((SUM(BI85:BI137)),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48</v>
      </c>
      <c r="E39" s="130"/>
      <c r="F39" s="130"/>
      <c r="G39" s="131" t="s">
        <v>49</v>
      </c>
      <c r="H39" s="132" t="s">
        <v>50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186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6" t="str">
        <f>E7</f>
        <v>Výměna stoupaček na Poliklinice</v>
      </c>
      <c r="F48" s="407"/>
      <c r="G48" s="407"/>
      <c r="H48" s="407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182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79" t="str">
        <f>E9</f>
        <v>S5 - Vodovod 3.NP-8.NP</v>
      </c>
      <c r="F50" s="408"/>
      <c r="G50" s="408"/>
      <c r="H50" s="408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Česká Lípa</v>
      </c>
      <c r="G52" s="39"/>
      <c r="H52" s="39"/>
      <c r="I52" s="32" t="s">
        <v>23</v>
      </c>
      <c r="J52" s="62" t="str">
        <f>IF(J12="","",J12)</f>
        <v>9. 7. 2024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40.15" customHeight="1">
      <c r="A54" s="37"/>
      <c r="B54" s="38"/>
      <c r="C54" s="32" t="s">
        <v>25</v>
      </c>
      <c r="D54" s="39"/>
      <c r="E54" s="39"/>
      <c r="F54" s="30" t="str">
        <f>E15</f>
        <v>Nemocnice s poliklinikou Česká Lípa a.s.,Purkyňova</v>
      </c>
      <c r="G54" s="39"/>
      <c r="H54" s="39"/>
      <c r="I54" s="32" t="s">
        <v>31</v>
      </c>
      <c r="J54" s="35" t="str">
        <f>E21</f>
        <v>STORING spol. s r.o.,Žitavská 727/16, Liberec 3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29</v>
      </c>
      <c r="D55" s="39"/>
      <c r="E55" s="39"/>
      <c r="F55" s="30" t="str">
        <f>IF(E18="","",E18)</f>
        <v>Vyplň údaj</v>
      </c>
      <c r="G55" s="39"/>
      <c r="H55" s="39"/>
      <c r="I55" s="32" t="s">
        <v>34</v>
      </c>
      <c r="J55" s="35" t="str">
        <f>E24</f>
        <v>Zuzana Morávková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187</v>
      </c>
      <c r="D57" s="140"/>
      <c r="E57" s="140"/>
      <c r="F57" s="140"/>
      <c r="G57" s="140"/>
      <c r="H57" s="140"/>
      <c r="I57" s="140"/>
      <c r="J57" s="141" t="s">
        <v>188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70</v>
      </c>
      <c r="D59" s="39"/>
      <c r="E59" s="39"/>
      <c r="F59" s="39"/>
      <c r="G59" s="39"/>
      <c r="H59" s="39"/>
      <c r="I59" s="39"/>
      <c r="J59" s="80">
        <f>J85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189</v>
      </c>
    </row>
    <row r="60" spans="1:47" s="9" customFormat="1" ht="24.95" customHeight="1">
      <c r="B60" s="143"/>
      <c r="C60" s="144"/>
      <c r="D60" s="145" t="s">
        <v>190</v>
      </c>
      <c r="E60" s="146"/>
      <c r="F60" s="146"/>
      <c r="G60" s="146"/>
      <c r="H60" s="146"/>
      <c r="I60" s="146"/>
      <c r="J60" s="147">
        <f>J86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193</v>
      </c>
      <c r="E61" s="151"/>
      <c r="F61" s="151"/>
      <c r="G61" s="151"/>
      <c r="H61" s="151"/>
      <c r="I61" s="151"/>
      <c r="J61" s="152">
        <f>J87</f>
        <v>0</v>
      </c>
      <c r="K61" s="100"/>
      <c r="L61" s="153"/>
    </row>
    <row r="62" spans="1:47" s="10" customFormat="1" ht="19.899999999999999" customHeight="1">
      <c r="B62" s="149"/>
      <c r="C62" s="100"/>
      <c r="D62" s="150" t="s">
        <v>194</v>
      </c>
      <c r="E62" s="151"/>
      <c r="F62" s="151"/>
      <c r="G62" s="151"/>
      <c r="H62" s="151"/>
      <c r="I62" s="151"/>
      <c r="J62" s="152">
        <f>J93</f>
        <v>0</v>
      </c>
      <c r="K62" s="100"/>
      <c r="L62" s="153"/>
    </row>
    <row r="63" spans="1:47" s="9" customFormat="1" ht="24.95" customHeight="1">
      <c r="B63" s="143"/>
      <c r="C63" s="144"/>
      <c r="D63" s="145" t="s">
        <v>196</v>
      </c>
      <c r="E63" s="146"/>
      <c r="F63" s="146"/>
      <c r="G63" s="146"/>
      <c r="H63" s="146"/>
      <c r="I63" s="146"/>
      <c r="J63" s="147">
        <f>J103</f>
        <v>0</v>
      </c>
      <c r="K63" s="144"/>
      <c r="L63" s="148"/>
    </row>
    <row r="64" spans="1:47" s="10" customFormat="1" ht="19.899999999999999" customHeight="1">
      <c r="B64" s="149"/>
      <c r="C64" s="100"/>
      <c r="D64" s="150" t="s">
        <v>198</v>
      </c>
      <c r="E64" s="151"/>
      <c r="F64" s="151"/>
      <c r="G64" s="151"/>
      <c r="H64" s="151"/>
      <c r="I64" s="151"/>
      <c r="J64" s="152">
        <f>J104</f>
        <v>0</v>
      </c>
      <c r="K64" s="100"/>
      <c r="L64" s="153"/>
    </row>
    <row r="65" spans="1:31" s="10" customFormat="1" ht="19.899999999999999" customHeight="1">
      <c r="B65" s="149"/>
      <c r="C65" s="100"/>
      <c r="D65" s="150" t="s">
        <v>2314</v>
      </c>
      <c r="E65" s="151"/>
      <c r="F65" s="151"/>
      <c r="G65" s="151"/>
      <c r="H65" s="151"/>
      <c r="I65" s="151"/>
      <c r="J65" s="152">
        <f>J127</f>
        <v>0</v>
      </c>
      <c r="K65" s="100"/>
      <c r="L65" s="153"/>
    </row>
    <row r="66" spans="1:31" s="2" customFormat="1" ht="21.75" customHeight="1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116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s="2" customFormat="1" ht="6.95" customHeight="1">
      <c r="A67" s="37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16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71" spans="1:31" s="2" customFormat="1" ht="6.95" customHeight="1">
      <c r="A71" s="37"/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24.95" customHeight="1">
      <c r="A72" s="37"/>
      <c r="B72" s="38"/>
      <c r="C72" s="26" t="s">
        <v>203</v>
      </c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6.95" customHeight="1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2" t="s">
        <v>16</v>
      </c>
      <c r="D74" s="39"/>
      <c r="E74" s="39"/>
      <c r="F74" s="39"/>
      <c r="G74" s="39"/>
      <c r="H74" s="39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406" t="str">
        <f>E7</f>
        <v>Výměna stoupaček na Poliklinice</v>
      </c>
      <c r="F75" s="407"/>
      <c r="G75" s="407"/>
      <c r="H75" s="407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2" customHeight="1">
      <c r="A76" s="37"/>
      <c r="B76" s="38"/>
      <c r="C76" s="32" t="s">
        <v>182</v>
      </c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6.5" customHeight="1">
      <c r="A77" s="37"/>
      <c r="B77" s="38"/>
      <c r="C77" s="39"/>
      <c r="D77" s="39"/>
      <c r="E77" s="379" t="str">
        <f>E9</f>
        <v>S5 - Vodovod 3.NP-8.NP</v>
      </c>
      <c r="F77" s="408"/>
      <c r="G77" s="408"/>
      <c r="H77" s="408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2" customHeight="1">
      <c r="A79" s="37"/>
      <c r="B79" s="38"/>
      <c r="C79" s="32" t="s">
        <v>21</v>
      </c>
      <c r="D79" s="39"/>
      <c r="E79" s="39"/>
      <c r="F79" s="30" t="str">
        <f>F12</f>
        <v>Česká Lípa</v>
      </c>
      <c r="G79" s="39"/>
      <c r="H79" s="39"/>
      <c r="I79" s="32" t="s">
        <v>23</v>
      </c>
      <c r="J79" s="62" t="str">
        <f>IF(J12="","",J12)</f>
        <v>9. 7. 2024</v>
      </c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40.15" customHeight="1">
      <c r="A81" s="37"/>
      <c r="B81" s="38"/>
      <c r="C81" s="32" t="s">
        <v>25</v>
      </c>
      <c r="D81" s="39"/>
      <c r="E81" s="39"/>
      <c r="F81" s="30" t="str">
        <f>E15</f>
        <v>Nemocnice s poliklinikou Česká Lípa a.s.,Purkyňova</v>
      </c>
      <c r="G81" s="39"/>
      <c r="H81" s="39"/>
      <c r="I81" s="32" t="s">
        <v>31</v>
      </c>
      <c r="J81" s="35" t="str">
        <f>E21</f>
        <v>STORING spol. s r.o.,Žitavská 727/16, Liberec 3</v>
      </c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5.2" customHeight="1">
      <c r="A82" s="37"/>
      <c r="B82" s="38"/>
      <c r="C82" s="32" t="s">
        <v>29</v>
      </c>
      <c r="D82" s="39"/>
      <c r="E82" s="39"/>
      <c r="F82" s="30" t="str">
        <f>IF(E18="","",E18)</f>
        <v>Vyplň údaj</v>
      </c>
      <c r="G82" s="39"/>
      <c r="H82" s="39"/>
      <c r="I82" s="32" t="s">
        <v>34</v>
      </c>
      <c r="J82" s="35" t="str">
        <f>E24</f>
        <v>Zuzana Morávková</v>
      </c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0.35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11" customFormat="1" ht="29.25" customHeight="1">
      <c r="A84" s="154"/>
      <c r="B84" s="155"/>
      <c r="C84" s="156" t="s">
        <v>204</v>
      </c>
      <c r="D84" s="157" t="s">
        <v>57</v>
      </c>
      <c r="E84" s="157" t="s">
        <v>53</v>
      </c>
      <c r="F84" s="157" t="s">
        <v>54</v>
      </c>
      <c r="G84" s="157" t="s">
        <v>205</v>
      </c>
      <c r="H84" s="157" t="s">
        <v>206</v>
      </c>
      <c r="I84" s="157" t="s">
        <v>207</v>
      </c>
      <c r="J84" s="157" t="s">
        <v>188</v>
      </c>
      <c r="K84" s="158" t="s">
        <v>208</v>
      </c>
      <c r="L84" s="159"/>
      <c r="M84" s="71" t="s">
        <v>19</v>
      </c>
      <c r="N84" s="72" t="s">
        <v>42</v>
      </c>
      <c r="O84" s="72" t="s">
        <v>209</v>
      </c>
      <c r="P84" s="72" t="s">
        <v>210</v>
      </c>
      <c r="Q84" s="72" t="s">
        <v>211</v>
      </c>
      <c r="R84" s="72" t="s">
        <v>212</v>
      </c>
      <c r="S84" s="72" t="s">
        <v>213</v>
      </c>
      <c r="T84" s="73" t="s">
        <v>214</v>
      </c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</row>
    <row r="85" spans="1:65" s="2" customFormat="1" ht="22.9" customHeight="1">
      <c r="A85" s="37"/>
      <c r="B85" s="38"/>
      <c r="C85" s="78" t="s">
        <v>215</v>
      </c>
      <c r="D85" s="39"/>
      <c r="E85" s="39"/>
      <c r="F85" s="39"/>
      <c r="G85" s="39"/>
      <c r="H85" s="39"/>
      <c r="I85" s="39"/>
      <c r="J85" s="160">
        <f>BK85</f>
        <v>0</v>
      </c>
      <c r="K85" s="39"/>
      <c r="L85" s="42"/>
      <c r="M85" s="74"/>
      <c r="N85" s="161"/>
      <c r="O85" s="75"/>
      <c r="P85" s="162">
        <f>P86+P103</f>
        <v>0</v>
      </c>
      <c r="Q85" s="75"/>
      <c r="R85" s="162">
        <f>R86+R103</f>
        <v>1.6789999999999999E-2</v>
      </c>
      <c r="S85" s="75"/>
      <c r="T85" s="163">
        <f>T86+T103</f>
        <v>4.2244999999999991E-2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T85" s="20" t="s">
        <v>71</v>
      </c>
      <c r="AU85" s="20" t="s">
        <v>189</v>
      </c>
      <c r="BK85" s="164">
        <f>BK86+BK103</f>
        <v>0</v>
      </c>
    </row>
    <row r="86" spans="1:65" s="12" customFormat="1" ht="25.9" customHeight="1">
      <c r="B86" s="165"/>
      <c r="C86" s="166"/>
      <c r="D86" s="167" t="s">
        <v>71</v>
      </c>
      <c r="E86" s="168" t="s">
        <v>216</v>
      </c>
      <c r="F86" s="168" t="s">
        <v>217</v>
      </c>
      <c r="G86" s="166"/>
      <c r="H86" s="166"/>
      <c r="I86" s="169"/>
      <c r="J86" s="170">
        <f>BK86</f>
        <v>0</v>
      </c>
      <c r="K86" s="166"/>
      <c r="L86" s="171"/>
      <c r="M86" s="172"/>
      <c r="N86" s="173"/>
      <c r="O86" s="173"/>
      <c r="P86" s="174">
        <f>P87+P93</f>
        <v>0</v>
      </c>
      <c r="Q86" s="173"/>
      <c r="R86" s="174">
        <f>R87+R93</f>
        <v>9.2700000000000005E-3</v>
      </c>
      <c r="S86" s="173"/>
      <c r="T86" s="175">
        <f>T87+T93</f>
        <v>0</v>
      </c>
      <c r="AR86" s="176" t="s">
        <v>79</v>
      </c>
      <c r="AT86" s="177" t="s">
        <v>71</v>
      </c>
      <c r="AU86" s="177" t="s">
        <v>72</v>
      </c>
      <c r="AY86" s="176" t="s">
        <v>218</v>
      </c>
      <c r="BK86" s="178">
        <f>BK87+BK93</f>
        <v>0</v>
      </c>
    </row>
    <row r="87" spans="1:65" s="12" customFormat="1" ht="22.9" customHeight="1">
      <c r="B87" s="165"/>
      <c r="C87" s="166"/>
      <c r="D87" s="167" t="s">
        <v>71</v>
      </c>
      <c r="E87" s="179" t="s">
        <v>257</v>
      </c>
      <c r="F87" s="179" t="s">
        <v>258</v>
      </c>
      <c r="G87" s="166"/>
      <c r="H87" s="166"/>
      <c r="I87" s="169"/>
      <c r="J87" s="180">
        <f>BK87</f>
        <v>0</v>
      </c>
      <c r="K87" s="166"/>
      <c r="L87" s="171"/>
      <c r="M87" s="172"/>
      <c r="N87" s="173"/>
      <c r="O87" s="173"/>
      <c r="P87" s="174">
        <f>SUM(P88:P92)</f>
        <v>0</v>
      </c>
      <c r="Q87" s="173"/>
      <c r="R87" s="174">
        <f>SUM(R88:R92)</f>
        <v>9.2700000000000005E-3</v>
      </c>
      <c r="S87" s="173"/>
      <c r="T87" s="175">
        <f>SUM(T88:T92)</f>
        <v>0</v>
      </c>
      <c r="AR87" s="176" t="s">
        <v>79</v>
      </c>
      <c r="AT87" s="177" t="s">
        <v>71</v>
      </c>
      <c r="AU87" s="177" t="s">
        <v>79</v>
      </c>
      <c r="AY87" s="176" t="s">
        <v>218</v>
      </c>
      <c r="BK87" s="178">
        <f>SUM(BK88:BK92)</f>
        <v>0</v>
      </c>
    </row>
    <row r="88" spans="1:65" s="2" customFormat="1" ht="37.9" customHeight="1">
      <c r="A88" s="37"/>
      <c r="B88" s="38"/>
      <c r="C88" s="181" t="s">
        <v>79</v>
      </c>
      <c r="D88" s="181" t="s">
        <v>221</v>
      </c>
      <c r="E88" s="182" t="s">
        <v>516</v>
      </c>
      <c r="F88" s="183" t="s">
        <v>517</v>
      </c>
      <c r="G88" s="184" t="s">
        <v>224</v>
      </c>
      <c r="H88" s="185">
        <v>5</v>
      </c>
      <c r="I88" s="186"/>
      <c r="J88" s="187">
        <f>ROUND(I88*H88,2)</f>
        <v>0</v>
      </c>
      <c r="K88" s="183" t="s">
        <v>225</v>
      </c>
      <c r="L88" s="42"/>
      <c r="M88" s="188" t="s">
        <v>19</v>
      </c>
      <c r="N88" s="189" t="s">
        <v>43</v>
      </c>
      <c r="O88" s="67"/>
      <c r="P88" s="190">
        <f>O88*H88</f>
        <v>0</v>
      </c>
      <c r="Q88" s="190">
        <v>4.0000000000000003E-5</v>
      </c>
      <c r="R88" s="190">
        <f>Q88*H88</f>
        <v>2.0000000000000001E-4</v>
      </c>
      <c r="S88" s="190">
        <v>0</v>
      </c>
      <c r="T88" s="191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92" t="s">
        <v>226</v>
      </c>
      <c r="AT88" s="192" t="s">
        <v>221</v>
      </c>
      <c r="AU88" s="192" t="s">
        <v>81</v>
      </c>
      <c r="AY88" s="20" t="s">
        <v>218</v>
      </c>
      <c r="BE88" s="193">
        <f>IF(N88="základní",J88,0)</f>
        <v>0</v>
      </c>
      <c r="BF88" s="193">
        <f>IF(N88="snížená",J88,0)</f>
        <v>0</v>
      </c>
      <c r="BG88" s="193">
        <f>IF(N88="zákl. přenesená",J88,0)</f>
        <v>0</v>
      </c>
      <c r="BH88" s="193">
        <f>IF(N88="sníž. přenesená",J88,0)</f>
        <v>0</v>
      </c>
      <c r="BI88" s="193">
        <f>IF(N88="nulová",J88,0)</f>
        <v>0</v>
      </c>
      <c r="BJ88" s="20" t="s">
        <v>79</v>
      </c>
      <c r="BK88" s="193">
        <f>ROUND(I88*H88,2)</f>
        <v>0</v>
      </c>
      <c r="BL88" s="20" t="s">
        <v>226</v>
      </c>
      <c r="BM88" s="192" t="s">
        <v>2315</v>
      </c>
    </row>
    <row r="89" spans="1:65" s="2" customFormat="1" ht="11.25">
      <c r="A89" s="37"/>
      <c r="B89" s="38"/>
      <c r="C89" s="39"/>
      <c r="D89" s="194" t="s">
        <v>228</v>
      </c>
      <c r="E89" s="39"/>
      <c r="F89" s="195" t="s">
        <v>519</v>
      </c>
      <c r="G89" s="39"/>
      <c r="H89" s="39"/>
      <c r="I89" s="196"/>
      <c r="J89" s="39"/>
      <c r="K89" s="39"/>
      <c r="L89" s="42"/>
      <c r="M89" s="197"/>
      <c r="N89" s="198"/>
      <c r="O89" s="67"/>
      <c r="P89" s="67"/>
      <c r="Q89" s="67"/>
      <c r="R89" s="67"/>
      <c r="S89" s="67"/>
      <c r="T89" s="68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20" t="s">
        <v>228</v>
      </c>
      <c r="AU89" s="20" t="s">
        <v>81</v>
      </c>
    </row>
    <row r="90" spans="1:65" s="2" customFormat="1" ht="16.5" customHeight="1">
      <c r="A90" s="37"/>
      <c r="B90" s="38"/>
      <c r="C90" s="181" t="s">
        <v>81</v>
      </c>
      <c r="D90" s="181" t="s">
        <v>221</v>
      </c>
      <c r="E90" s="182" t="s">
        <v>2250</v>
      </c>
      <c r="F90" s="183" t="s">
        <v>2251</v>
      </c>
      <c r="G90" s="184" t="s">
        <v>345</v>
      </c>
      <c r="H90" s="185">
        <v>1</v>
      </c>
      <c r="I90" s="186"/>
      <c r="J90" s="187">
        <f>ROUND(I90*H90,2)</f>
        <v>0</v>
      </c>
      <c r="K90" s="183" t="s">
        <v>19</v>
      </c>
      <c r="L90" s="42"/>
      <c r="M90" s="188" t="s">
        <v>19</v>
      </c>
      <c r="N90" s="189" t="s">
        <v>43</v>
      </c>
      <c r="O90" s="67"/>
      <c r="P90" s="190">
        <f>O90*H90</f>
        <v>0</v>
      </c>
      <c r="Q90" s="190">
        <v>9.0699999999999999E-3</v>
      </c>
      <c r="R90" s="190">
        <f>Q90*H90</f>
        <v>9.0699999999999999E-3</v>
      </c>
      <c r="S90" s="190">
        <v>0</v>
      </c>
      <c r="T90" s="191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92" t="s">
        <v>226</v>
      </c>
      <c r="AT90" s="192" t="s">
        <v>221</v>
      </c>
      <c r="AU90" s="192" t="s">
        <v>81</v>
      </c>
      <c r="AY90" s="20" t="s">
        <v>218</v>
      </c>
      <c r="BE90" s="193">
        <f>IF(N90="základní",J90,0)</f>
        <v>0</v>
      </c>
      <c r="BF90" s="193">
        <f>IF(N90="snížená",J90,0)</f>
        <v>0</v>
      </c>
      <c r="BG90" s="193">
        <f>IF(N90="zákl. přenesená",J90,0)</f>
        <v>0</v>
      </c>
      <c r="BH90" s="193">
        <f>IF(N90="sníž. přenesená",J90,0)</f>
        <v>0</v>
      </c>
      <c r="BI90" s="193">
        <f>IF(N90="nulová",J90,0)</f>
        <v>0</v>
      </c>
      <c r="BJ90" s="20" t="s">
        <v>79</v>
      </c>
      <c r="BK90" s="193">
        <f>ROUND(I90*H90,2)</f>
        <v>0</v>
      </c>
      <c r="BL90" s="20" t="s">
        <v>226</v>
      </c>
      <c r="BM90" s="192" t="s">
        <v>2316</v>
      </c>
    </row>
    <row r="91" spans="1:65" s="2" customFormat="1" ht="16.5" customHeight="1">
      <c r="A91" s="37"/>
      <c r="B91" s="38"/>
      <c r="C91" s="181" t="s">
        <v>219</v>
      </c>
      <c r="D91" s="181" t="s">
        <v>221</v>
      </c>
      <c r="E91" s="182" t="s">
        <v>2254</v>
      </c>
      <c r="F91" s="183" t="s">
        <v>2255</v>
      </c>
      <c r="G91" s="184" t="s">
        <v>249</v>
      </c>
      <c r="H91" s="185">
        <v>1</v>
      </c>
      <c r="I91" s="186"/>
      <c r="J91" s="187">
        <f>ROUND(I91*H91,2)</f>
        <v>0</v>
      </c>
      <c r="K91" s="183" t="s">
        <v>19</v>
      </c>
      <c r="L91" s="42"/>
      <c r="M91" s="188" t="s">
        <v>19</v>
      </c>
      <c r="N91" s="189" t="s">
        <v>43</v>
      </c>
      <c r="O91" s="67"/>
      <c r="P91" s="190">
        <f>O91*H91</f>
        <v>0</v>
      </c>
      <c r="Q91" s="190">
        <v>0</v>
      </c>
      <c r="R91" s="190">
        <f>Q91*H91</f>
        <v>0</v>
      </c>
      <c r="S91" s="190">
        <v>0</v>
      </c>
      <c r="T91" s="191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92" t="s">
        <v>226</v>
      </c>
      <c r="AT91" s="192" t="s">
        <v>221</v>
      </c>
      <c r="AU91" s="192" t="s">
        <v>81</v>
      </c>
      <c r="AY91" s="20" t="s">
        <v>218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0" t="s">
        <v>79</v>
      </c>
      <c r="BK91" s="193">
        <f>ROUND(I91*H91,2)</f>
        <v>0</v>
      </c>
      <c r="BL91" s="20" t="s">
        <v>226</v>
      </c>
      <c r="BM91" s="192" t="s">
        <v>2317</v>
      </c>
    </row>
    <row r="92" spans="1:65" s="2" customFormat="1" ht="16.5" customHeight="1">
      <c r="A92" s="37"/>
      <c r="B92" s="38"/>
      <c r="C92" s="181" t="s">
        <v>226</v>
      </c>
      <c r="D92" s="181" t="s">
        <v>221</v>
      </c>
      <c r="E92" s="182" t="s">
        <v>2257</v>
      </c>
      <c r="F92" s="183" t="s">
        <v>2258</v>
      </c>
      <c r="G92" s="184" t="s">
        <v>249</v>
      </c>
      <c r="H92" s="185">
        <v>1</v>
      </c>
      <c r="I92" s="186"/>
      <c r="J92" s="187">
        <f>ROUND(I92*H92,2)</f>
        <v>0</v>
      </c>
      <c r="K92" s="183" t="s">
        <v>19</v>
      </c>
      <c r="L92" s="42"/>
      <c r="M92" s="188" t="s">
        <v>19</v>
      </c>
      <c r="N92" s="189" t="s">
        <v>43</v>
      </c>
      <c r="O92" s="67"/>
      <c r="P92" s="190">
        <f>O92*H92</f>
        <v>0</v>
      </c>
      <c r="Q92" s="190">
        <v>0</v>
      </c>
      <c r="R92" s="190">
        <f>Q92*H92</f>
        <v>0</v>
      </c>
      <c r="S92" s="190">
        <v>0</v>
      </c>
      <c r="T92" s="191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92" t="s">
        <v>226</v>
      </c>
      <c r="AT92" s="192" t="s">
        <v>221</v>
      </c>
      <c r="AU92" s="192" t="s">
        <v>81</v>
      </c>
      <c r="AY92" s="20" t="s">
        <v>218</v>
      </c>
      <c r="BE92" s="193">
        <f>IF(N92="základní",J92,0)</f>
        <v>0</v>
      </c>
      <c r="BF92" s="193">
        <f>IF(N92="snížená",J92,0)</f>
        <v>0</v>
      </c>
      <c r="BG92" s="193">
        <f>IF(N92="zákl. přenesená",J92,0)</f>
        <v>0</v>
      </c>
      <c r="BH92" s="193">
        <f>IF(N92="sníž. přenesená",J92,0)</f>
        <v>0</v>
      </c>
      <c r="BI92" s="193">
        <f>IF(N92="nulová",J92,0)</f>
        <v>0</v>
      </c>
      <c r="BJ92" s="20" t="s">
        <v>79</v>
      </c>
      <c r="BK92" s="193">
        <f>ROUND(I92*H92,2)</f>
        <v>0</v>
      </c>
      <c r="BL92" s="20" t="s">
        <v>226</v>
      </c>
      <c r="BM92" s="192" t="s">
        <v>2318</v>
      </c>
    </row>
    <row r="93" spans="1:65" s="12" customFormat="1" ht="22.9" customHeight="1">
      <c r="B93" s="165"/>
      <c r="C93" s="166"/>
      <c r="D93" s="167" t="s">
        <v>71</v>
      </c>
      <c r="E93" s="179" t="s">
        <v>278</v>
      </c>
      <c r="F93" s="179" t="s">
        <v>279</v>
      </c>
      <c r="G93" s="166"/>
      <c r="H93" s="166"/>
      <c r="I93" s="169"/>
      <c r="J93" s="180">
        <f>BK93</f>
        <v>0</v>
      </c>
      <c r="K93" s="166"/>
      <c r="L93" s="171"/>
      <c r="M93" s="172"/>
      <c r="N93" s="173"/>
      <c r="O93" s="173"/>
      <c r="P93" s="174">
        <f>SUM(P94:P102)</f>
        <v>0</v>
      </c>
      <c r="Q93" s="173"/>
      <c r="R93" s="174">
        <f>SUM(R94:R102)</f>
        <v>0</v>
      </c>
      <c r="S93" s="173"/>
      <c r="T93" s="175">
        <f>SUM(T94:T102)</f>
        <v>0</v>
      </c>
      <c r="AR93" s="176" t="s">
        <v>79</v>
      </c>
      <c r="AT93" s="177" t="s">
        <v>71</v>
      </c>
      <c r="AU93" s="177" t="s">
        <v>79</v>
      </c>
      <c r="AY93" s="176" t="s">
        <v>218</v>
      </c>
      <c r="BK93" s="178">
        <f>SUM(BK94:BK102)</f>
        <v>0</v>
      </c>
    </row>
    <row r="94" spans="1:65" s="2" customFormat="1" ht="37.9" customHeight="1">
      <c r="A94" s="37"/>
      <c r="B94" s="38"/>
      <c r="C94" s="181" t="s">
        <v>252</v>
      </c>
      <c r="D94" s="181" t="s">
        <v>221</v>
      </c>
      <c r="E94" s="182" t="s">
        <v>280</v>
      </c>
      <c r="F94" s="183" t="s">
        <v>281</v>
      </c>
      <c r="G94" s="184" t="s">
        <v>282</v>
      </c>
      <c r="H94" s="185">
        <v>4.2000000000000003E-2</v>
      </c>
      <c r="I94" s="186"/>
      <c r="J94" s="187">
        <f>ROUND(I94*H94,2)</f>
        <v>0</v>
      </c>
      <c r="K94" s="183" t="s">
        <v>225</v>
      </c>
      <c r="L94" s="42"/>
      <c r="M94" s="188" t="s">
        <v>19</v>
      </c>
      <c r="N94" s="189" t="s">
        <v>43</v>
      </c>
      <c r="O94" s="67"/>
      <c r="P94" s="190">
        <f>O94*H94</f>
        <v>0</v>
      </c>
      <c r="Q94" s="190">
        <v>0</v>
      </c>
      <c r="R94" s="190">
        <f>Q94*H94</f>
        <v>0</v>
      </c>
      <c r="S94" s="190">
        <v>0</v>
      </c>
      <c r="T94" s="191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92" t="s">
        <v>226</v>
      </c>
      <c r="AT94" s="192" t="s">
        <v>221</v>
      </c>
      <c r="AU94" s="192" t="s">
        <v>81</v>
      </c>
      <c r="AY94" s="20" t="s">
        <v>218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0" t="s">
        <v>79</v>
      </c>
      <c r="BK94" s="193">
        <f>ROUND(I94*H94,2)</f>
        <v>0</v>
      </c>
      <c r="BL94" s="20" t="s">
        <v>226</v>
      </c>
      <c r="BM94" s="192" t="s">
        <v>2319</v>
      </c>
    </row>
    <row r="95" spans="1:65" s="2" customFormat="1" ht="11.25">
      <c r="A95" s="37"/>
      <c r="B95" s="38"/>
      <c r="C95" s="39"/>
      <c r="D95" s="194" t="s">
        <v>228</v>
      </c>
      <c r="E95" s="39"/>
      <c r="F95" s="195" t="s">
        <v>284</v>
      </c>
      <c r="G95" s="39"/>
      <c r="H95" s="39"/>
      <c r="I95" s="196"/>
      <c r="J95" s="39"/>
      <c r="K95" s="39"/>
      <c r="L95" s="42"/>
      <c r="M95" s="197"/>
      <c r="N95" s="198"/>
      <c r="O95" s="67"/>
      <c r="P95" s="67"/>
      <c r="Q95" s="67"/>
      <c r="R95" s="67"/>
      <c r="S95" s="67"/>
      <c r="T95" s="68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20" t="s">
        <v>228</v>
      </c>
      <c r="AU95" s="20" t="s">
        <v>81</v>
      </c>
    </row>
    <row r="96" spans="1:65" s="2" customFormat="1" ht="33" customHeight="1">
      <c r="A96" s="37"/>
      <c r="B96" s="38"/>
      <c r="C96" s="181" t="s">
        <v>238</v>
      </c>
      <c r="D96" s="181" t="s">
        <v>221</v>
      </c>
      <c r="E96" s="182" t="s">
        <v>285</v>
      </c>
      <c r="F96" s="183" t="s">
        <v>286</v>
      </c>
      <c r="G96" s="184" t="s">
        <v>282</v>
      </c>
      <c r="H96" s="185">
        <v>4.2000000000000003E-2</v>
      </c>
      <c r="I96" s="186"/>
      <c r="J96" s="187">
        <f>ROUND(I96*H96,2)</f>
        <v>0</v>
      </c>
      <c r="K96" s="183" t="s">
        <v>225</v>
      </c>
      <c r="L96" s="42"/>
      <c r="M96" s="188" t="s">
        <v>19</v>
      </c>
      <c r="N96" s="189" t="s">
        <v>43</v>
      </c>
      <c r="O96" s="67"/>
      <c r="P96" s="190">
        <f>O96*H96</f>
        <v>0</v>
      </c>
      <c r="Q96" s="190">
        <v>0</v>
      </c>
      <c r="R96" s="190">
        <f>Q96*H96</f>
        <v>0</v>
      </c>
      <c r="S96" s="190">
        <v>0</v>
      </c>
      <c r="T96" s="191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92" t="s">
        <v>226</v>
      </c>
      <c r="AT96" s="192" t="s">
        <v>221</v>
      </c>
      <c r="AU96" s="192" t="s">
        <v>81</v>
      </c>
      <c r="AY96" s="20" t="s">
        <v>218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20" t="s">
        <v>79</v>
      </c>
      <c r="BK96" s="193">
        <f>ROUND(I96*H96,2)</f>
        <v>0</v>
      </c>
      <c r="BL96" s="20" t="s">
        <v>226</v>
      </c>
      <c r="BM96" s="192" t="s">
        <v>2320</v>
      </c>
    </row>
    <row r="97" spans="1:65" s="2" customFormat="1" ht="11.25">
      <c r="A97" s="37"/>
      <c r="B97" s="38"/>
      <c r="C97" s="39"/>
      <c r="D97" s="194" t="s">
        <v>228</v>
      </c>
      <c r="E97" s="39"/>
      <c r="F97" s="195" t="s">
        <v>288</v>
      </c>
      <c r="G97" s="39"/>
      <c r="H97" s="39"/>
      <c r="I97" s="196"/>
      <c r="J97" s="39"/>
      <c r="K97" s="39"/>
      <c r="L97" s="42"/>
      <c r="M97" s="197"/>
      <c r="N97" s="198"/>
      <c r="O97" s="67"/>
      <c r="P97" s="67"/>
      <c r="Q97" s="67"/>
      <c r="R97" s="67"/>
      <c r="S97" s="67"/>
      <c r="T97" s="68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20" t="s">
        <v>228</v>
      </c>
      <c r="AU97" s="20" t="s">
        <v>81</v>
      </c>
    </row>
    <row r="98" spans="1:65" s="2" customFormat="1" ht="44.25" customHeight="1">
      <c r="A98" s="37"/>
      <c r="B98" s="38"/>
      <c r="C98" s="181" t="s">
        <v>263</v>
      </c>
      <c r="D98" s="181" t="s">
        <v>221</v>
      </c>
      <c r="E98" s="182" t="s">
        <v>289</v>
      </c>
      <c r="F98" s="183" t="s">
        <v>290</v>
      </c>
      <c r="G98" s="184" t="s">
        <v>282</v>
      </c>
      <c r="H98" s="185">
        <v>0.79800000000000004</v>
      </c>
      <c r="I98" s="186"/>
      <c r="J98" s="187">
        <f>ROUND(I98*H98,2)</f>
        <v>0</v>
      </c>
      <c r="K98" s="183" t="s">
        <v>225</v>
      </c>
      <c r="L98" s="42"/>
      <c r="M98" s="188" t="s">
        <v>19</v>
      </c>
      <c r="N98" s="189" t="s">
        <v>43</v>
      </c>
      <c r="O98" s="67"/>
      <c r="P98" s="190">
        <f>O98*H98</f>
        <v>0</v>
      </c>
      <c r="Q98" s="190">
        <v>0</v>
      </c>
      <c r="R98" s="190">
        <f>Q98*H98</f>
        <v>0</v>
      </c>
      <c r="S98" s="190">
        <v>0</v>
      </c>
      <c r="T98" s="191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92" t="s">
        <v>226</v>
      </c>
      <c r="AT98" s="192" t="s">
        <v>221</v>
      </c>
      <c r="AU98" s="192" t="s">
        <v>81</v>
      </c>
      <c r="AY98" s="20" t="s">
        <v>218</v>
      </c>
      <c r="BE98" s="193">
        <f>IF(N98="základní",J98,0)</f>
        <v>0</v>
      </c>
      <c r="BF98" s="193">
        <f>IF(N98="snížená",J98,0)</f>
        <v>0</v>
      </c>
      <c r="BG98" s="193">
        <f>IF(N98="zákl. přenesená",J98,0)</f>
        <v>0</v>
      </c>
      <c r="BH98" s="193">
        <f>IF(N98="sníž. přenesená",J98,0)</f>
        <v>0</v>
      </c>
      <c r="BI98" s="193">
        <f>IF(N98="nulová",J98,0)</f>
        <v>0</v>
      </c>
      <c r="BJ98" s="20" t="s">
        <v>79</v>
      </c>
      <c r="BK98" s="193">
        <f>ROUND(I98*H98,2)</f>
        <v>0</v>
      </c>
      <c r="BL98" s="20" t="s">
        <v>226</v>
      </c>
      <c r="BM98" s="192" t="s">
        <v>2321</v>
      </c>
    </row>
    <row r="99" spans="1:65" s="2" customFormat="1" ht="11.25">
      <c r="A99" s="37"/>
      <c r="B99" s="38"/>
      <c r="C99" s="39"/>
      <c r="D99" s="194" t="s">
        <v>228</v>
      </c>
      <c r="E99" s="39"/>
      <c r="F99" s="195" t="s">
        <v>292</v>
      </c>
      <c r="G99" s="39"/>
      <c r="H99" s="39"/>
      <c r="I99" s="196"/>
      <c r="J99" s="39"/>
      <c r="K99" s="39"/>
      <c r="L99" s="42"/>
      <c r="M99" s="197"/>
      <c r="N99" s="19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228</v>
      </c>
      <c r="AU99" s="20" t="s">
        <v>81</v>
      </c>
    </row>
    <row r="100" spans="1:65" s="13" customFormat="1" ht="11.25">
      <c r="B100" s="199"/>
      <c r="C100" s="200"/>
      <c r="D100" s="201" t="s">
        <v>230</v>
      </c>
      <c r="E100" s="202" t="s">
        <v>19</v>
      </c>
      <c r="F100" s="203" t="s">
        <v>2322</v>
      </c>
      <c r="G100" s="200"/>
      <c r="H100" s="204">
        <v>0.79800000000000004</v>
      </c>
      <c r="I100" s="205"/>
      <c r="J100" s="200"/>
      <c r="K100" s="200"/>
      <c r="L100" s="206"/>
      <c r="M100" s="207"/>
      <c r="N100" s="208"/>
      <c r="O100" s="208"/>
      <c r="P100" s="208"/>
      <c r="Q100" s="208"/>
      <c r="R100" s="208"/>
      <c r="S100" s="208"/>
      <c r="T100" s="209"/>
      <c r="AT100" s="210" t="s">
        <v>230</v>
      </c>
      <c r="AU100" s="210" t="s">
        <v>81</v>
      </c>
      <c r="AV100" s="13" t="s">
        <v>81</v>
      </c>
      <c r="AW100" s="13" t="s">
        <v>33</v>
      </c>
      <c r="AX100" s="13" t="s">
        <v>79</v>
      </c>
      <c r="AY100" s="210" t="s">
        <v>218</v>
      </c>
    </row>
    <row r="101" spans="1:65" s="2" customFormat="1" ht="44.25" customHeight="1">
      <c r="A101" s="37"/>
      <c r="B101" s="38"/>
      <c r="C101" s="181" t="s">
        <v>270</v>
      </c>
      <c r="D101" s="181" t="s">
        <v>221</v>
      </c>
      <c r="E101" s="182" t="s">
        <v>294</v>
      </c>
      <c r="F101" s="183" t="s">
        <v>295</v>
      </c>
      <c r="G101" s="184" t="s">
        <v>282</v>
      </c>
      <c r="H101" s="185">
        <v>4.2000000000000003E-2</v>
      </c>
      <c r="I101" s="186"/>
      <c r="J101" s="187">
        <f>ROUND(I101*H101,2)</f>
        <v>0</v>
      </c>
      <c r="K101" s="183" t="s">
        <v>225</v>
      </c>
      <c r="L101" s="42"/>
      <c r="M101" s="188" t="s">
        <v>19</v>
      </c>
      <c r="N101" s="189" t="s">
        <v>43</v>
      </c>
      <c r="O101" s="67"/>
      <c r="P101" s="190">
        <f>O101*H101</f>
        <v>0</v>
      </c>
      <c r="Q101" s="190">
        <v>0</v>
      </c>
      <c r="R101" s="190">
        <f>Q101*H101</f>
        <v>0</v>
      </c>
      <c r="S101" s="190">
        <v>0</v>
      </c>
      <c r="T101" s="191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226</v>
      </c>
      <c r="AT101" s="192" t="s">
        <v>221</v>
      </c>
      <c r="AU101" s="192" t="s">
        <v>81</v>
      </c>
      <c r="AY101" s="20" t="s">
        <v>218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79</v>
      </c>
      <c r="BK101" s="193">
        <f>ROUND(I101*H101,2)</f>
        <v>0</v>
      </c>
      <c r="BL101" s="20" t="s">
        <v>226</v>
      </c>
      <c r="BM101" s="192" t="s">
        <v>2323</v>
      </c>
    </row>
    <row r="102" spans="1:65" s="2" customFormat="1" ht="11.25">
      <c r="A102" s="37"/>
      <c r="B102" s="38"/>
      <c r="C102" s="39"/>
      <c r="D102" s="194" t="s">
        <v>228</v>
      </c>
      <c r="E102" s="39"/>
      <c r="F102" s="195" t="s">
        <v>297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228</v>
      </c>
      <c r="AU102" s="20" t="s">
        <v>81</v>
      </c>
    </row>
    <row r="103" spans="1:65" s="12" customFormat="1" ht="25.9" customHeight="1">
      <c r="B103" s="165"/>
      <c r="C103" s="166"/>
      <c r="D103" s="167" t="s">
        <v>71</v>
      </c>
      <c r="E103" s="168" t="s">
        <v>304</v>
      </c>
      <c r="F103" s="168" t="s">
        <v>305</v>
      </c>
      <c r="G103" s="166"/>
      <c r="H103" s="166"/>
      <c r="I103" s="169"/>
      <c r="J103" s="170">
        <f>BK103</f>
        <v>0</v>
      </c>
      <c r="K103" s="166"/>
      <c r="L103" s="171"/>
      <c r="M103" s="172"/>
      <c r="N103" s="173"/>
      <c r="O103" s="173"/>
      <c r="P103" s="174">
        <f>P104+P127</f>
        <v>0</v>
      </c>
      <c r="Q103" s="173"/>
      <c r="R103" s="174">
        <f>R104+R127</f>
        <v>7.5199999999999998E-3</v>
      </c>
      <c r="S103" s="173"/>
      <c r="T103" s="175">
        <f>T104+T127</f>
        <v>4.2244999999999991E-2</v>
      </c>
      <c r="AR103" s="176" t="s">
        <v>81</v>
      </c>
      <c r="AT103" s="177" t="s">
        <v>71</v>
      </c>
      <c r="AU103" s="177" t="s">
        <v>72</v>
      </c>
      <c r="AY103" s="176" t="s">
        <v>218</v>
      </c>
      <c r="BK103" s="178">
        <f>BK104+BK127</f>
        <v>0</v>
      </c>
    </row>
    <row r="104" spans="1:65" s="12" customFormat="1" ht="22.9" customHeight="1">
      <c r="B104" s="165"/>
      <c r="C104" s="166"/>
      <c r="D104" s="167" t="s">
        <v>71</v>
      </c>
      <c r="E104" s="179" t="s">
        <v>320</v>
      </c>
      <c r="F104" s="179" t="s">
        <v>321</v>
      </c>
      <c r="G104" s="166"/>
      <c r="H104" s="166"/>
      <c r="I104" s="169"/>
      <c r="J104" s="180">
        <f>BK104</f>
        <v>0</v>
      </c>
      <c r="K104" s="166"/>
      <c r="L104" s="171"/>
      <c r="M104" s="172"/>
      <c r="N104" s="173"/>
      <c r="O104" s="173"/>
      <c r="P104" s="174">
        <f>SUM(P105:P126)</f>
        <v>0</v>
      </c>
      <c r="Q104" s="173"/>
      <c r="R104" s="174">
        <f>SUM(R105:R126)</f>
        <v>7.5199999999999998E-3</v>
      </c>
      <c r="S104" s="173"/>
      <c r="T104" s="175">
        <f>SUM(T105:T126)</f>
        <v>4.2244999999999991E-2</v>
      </c>
      <c r="AR104" s="176" t="s">
        <v>81</v>
      </c>
      <c r="AT104" s="177" t="s">
        <v>71</v>
      </c>
      <c r="AU104" s="177" t="s">
        <v>79</v>
      </c>
      <c r="AY104" s="176" t="s">
        <v>218</v>
      </c>
      <c r="BK104" s="178">
        <f>SUM(BK105:BK126)</f>
        <v>0</v>
      </c>
    </row>
    <row r="105" spans="1:65" s="2" customFormat="1" ht="24.2" customHeight="1">
      <c r="A105" s="37"/>
      <c r="B105" s="38"/>
      <c r="C105" s="181" t="s">
        <v>257</v>
      </c>
      <c r="D105" s="181" t="s">
        <v>221</v>
      </c>
      <c r="E105" s="182" t="s">
        <v>2265</v>
      </c>
      <c r="F105" s="183" t="s">
        <v>2266</v>
      </c>
      <c r="G105" s="184" t="s">
        <v>234</v>
      </c>
      <c r="H105" s="185">
        <v>3.5</v>
      </c>
      <c r="I105" s="186"/>
      <c r="J105" s="187">
        <f>ROUND(I105*H105,2)</f>
        <v>0</v>
      </c>
      <c r="K105" s="183" t="s">
        <v>225</v>
      </c>
      <c r="L105" s="42"/>
      <c r="M105" s="188" t="s">
        <v>19</v>
      </c>
      <c r="N105" s="189" t="s">
        <v>43</v>
      </c>
      <c r="O105" s="67"/>
      <c r="P105" s="190">
        <f>O105*H105</f>
        <v>0</v>
      </c>
      <c r="Q105" s="190">
        <v>0</v>
      </c>
      <c r="R105" s="190">
        <f>Q105*H105</f>
        <v>0</v>
      </c>
      <c r="S105" s="190">
        <v>2.1299999999999999E-3</v>
      </c>
      <c r="T105" s="191">
        <f>S105*H105</f>
        <v>7.4549999999999998E-3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92" t="s">
        <v>137</v>
      </c>
      <c r="AT105" s="192" t="s">
        <v>221</v>
      </c>
      <c r="AU105" s="192" t="s">
        <v>81</v>
      </c>
      <c r="AY105" s="20" t="s">
        <v>218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20" t="s">
        <v>79</v>
      </c>
      <c r="BK105" s="193">
        <f>ROUND(I105*H105,2)</f>
        <v>0</v>
      </c>
      <c r="BL105" s="20" t="s">
        <v>137</v>
      </c>
      <c r="BM105" s="192" t="s">
        <v>2324</v>
      </c>
    </row>
    <row r="106" spans="1:65" s="2" customFormat="1" ht="11.25">
      <c r="A106" s="37"/>
      <c r="B106" s="38"/>
      <c r="C106" s="39"/>
      <c r="D106" s="194" t="s">
        <v>228</v>
      </c>
      <c r="E106" s="39"/>
      <c r="F106" s="195" t="s">
        <v>2268</v>
      </c>
      <c r="G106" s="39"/>
      <c r="H106" s="39"/>
      <c r="I106" s="196"/>
      <c r="J106" s="39"/>
      <c r="K106" s="39"/>
      <c r="L106" s="42"/>
      <c r="M106" s="197"/>
      <c r="N106" s="198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20" t="s">
        <v>228</v>
      </c>
      <c r="AU106" s="20" t="s">
        <v>81</v>
      </c>
    </row>
    <row r="107" spans="1:65" s="2" customFormat="1" ht="24.2" customHeight="1">
      <c r="A107" s="37"/>
      <c r="B107" s="38"/>
      <c r="C107" s="181" t="s">
        <v>120</v>
      </c>
      <c r="D107" s="181" t="s">
        <v>221</v>
      </c>
      <c r="E107" s="182" t="s">
        <v>2325</v>
      </c>
      <c r="F107" s="183" t="s">
        <v>2326</v>
      </c>
      <c r="G107" s="184" t="s">
        <v>234</v>
      </c>
      <c r="H107" s="185">
        <v>7</v>
      </c>
      <c r="I107" s="186"/>
      <c r="J107" s="187">
        <f>ROUND(I107*H107,2)</f>
        <v>0</v>
      </c>
      <c r="K107" s="183" t="s">
        <v>225</v>
      </c>
      <c r="L107" s="42"/>
      <c r="M107" s="188" t="s">
        <v>19</v>
      </c>
      <c r="N107" s="189" t="s">
        <v>43</v>
      </c>
      <c r="O107" s="67"/>
      <c r="P107" s="190">
        <f>O107*H107</f>
        <v>0</v>
      </c>
      <c r="Q107" s="190">
        <v>0</v>
      </c>
      <c r="R107" s="190">
        <f>Q107*H107</f>
        <v>0</v>
      </c>
      <c r="S107" s="190">
        <v>4.9699999999999996E-3</v>
      </c>
      <c r="T107" s="191">
        <f>S107*H107</f>
        <v>3.4789999999999995E-2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92" t="s">
        <v>137</v>
      </c>
      <c r="AT107" s="192" t="s">
        <v>221</v>
      </c>
      <c r="AU107" s="192" t="s">
        <v>81</v>
      </c>
      <c r="AY107" s="20" t="s">
        <v>218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20" t="s">
        <v>79</v>
      </c>
      <c r="BK107" s="193">
        <f>ROUND(I107*H107,2)</f>
        <v>0</v>
      </c>
      <c r="BL107" s="20" t="s">
        <v>137</v>
      </c>
      <c r="BM107" s="192" t="s">
        <v>2327</v>
      </c>
    </row>
    <row r="108" spans="1:65" s="2" customFormat="1" ht="11.25">
      <c r="A108" s="37"/>
      <c r="B108" s="38"/>
      <c r="C108" s="39"/>
      <c r="D108" s="194" t="s">
        <v>228</v>
      </c>
      <c r="E108" s="39"/>
      <c r="F108" s="195" t="s">
        <v>2328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228</v>
      </c>
      <c r="AU108" s="20" t="s">
        <v>81</v>
      </c>
    </row>
    <row r="109" spans="1:65" s="13" customFormat="1" ht="11.25">
      <c r="B109" s="199"/>
      <c r="C109" s="200"/>
      <c r="D109" s="201" t="s">
        <v>230</v>
      </c>
      <c r="E109" s="202" t="s">
        <v>19</v>
      </c>
      <c r="F109" s="203" t="s">
        <v>2329</v>
      </c>
      <c r="G109" s="200"/>
      <c r="H109" s="204">
        <v>7</v>
      </c>
      <c r="I109" s="205"/>
      <c r="J109" s="200"/>
      <c r="K109" s="200"/>
      <c r="L109" s="206"/>
      <c r="M109" s="207"/>
      <c r="N109" s="208"/>
      <c r="O109" s="208"/>
      <c r="P109" s="208"/>
      <c r="Q109" s="208"/>
      <c r="R109" s="208"/>
      <c r="S109" s="208"/>
      <c r="T109" s="209"/>
      <c r="AT109" s="210" t="s">
        <v>230</v>
      </c>
      <c r="AU109" s="210" t="s">
        <v>81</v>
      </c>
      <c r="AV109" s="13" t="s">
        <v>81</v>
      </c>
      <c r="AW109" s="13" t="s">
        <v>33</v>
      </c>
      <c r="AX109" s="13" t="s">
        <v>79</v>
      </c>
      <c r="AY109" s="210" t="s">
        <v>218</v>
      </c>
    </row>
    <row r="110" spans="1:65" s="2" customFormat="1" ht="55.5" customHeight="1">
      <c r="A110" s="37"/>
      <c r="B110" s="38"/>
      <c r="C110" s="181" t="s">
        <v>128</v>
      </c>
      <c r="D110" s="181" t="s">
        <v>221</v>
      </c>
      <c r="E110" s="182" t="s">
        <v>2330</v>
      </c>
      <c r="F110" s="183" t="s">
        <v>2331</v>
      </c>
      <c r="G110" s="184" t="s">
        <v>234</v>
      </c>
      <c r="H110" s="185">
        <v>3.5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1.1E-4</v>
      </c>
      <c r="R110" s="190">
        <f>Q110*H110</f>
        <v>3.8500000000000003E-4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137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137</v>
      </c>
      <c r="BM110" s="192" t="s">
        <v>2332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2333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2" customFormat="1" ht="55.5" customHeight="1">
      <c r="A112" s="37"/>
      <c r="B112" s="38"/>
      <c r="C112" s="181" t="s">
        <v>131</v>
      </c>
      <c r="D112" s="181" t="s">
        <v>221</v>
      </c>
      <c r="E112" s="182" t="s">
        <v>2274</v>
      </c>
      <c r="F112" s="183" t="s">
        <v>2275</v>
      </c>
      <c r="G112" s="184" t="s">
        <v>234</v>
      </c>
      <c r="H112" s="185">
        <v>7</v>
      </c>
      <c r="I112" s="186"/>
      <c r="J112" s="187">
        <f>ROUND(I112*H112,2)</f>
        <v>0</v>
      </c>
      <c r="K112" s="183" t="s">
        <v>225</v>
      </c>
      <c r="L112" s="42"/>
      <c r="M112" s="188" t="s">
        <v>19</v>
      </c>
      <c r="N112" s="189" t="s">
        <v>43</v>
      </c>
      <c r="O112" s="67"/>
      <c r="P112" s="190">
        <f>O112*H112</f>
        <v>0</v>
      </c>
      <c r="Q112" s="190">
        <v>1.6000000000000001E-4</v>
      </c>
      <c r="R112" s="190">
        <f>Q112*H112</f>
        <v>1.1200000000000001E-3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137</v>
      </c>
      <c r="AT112" s="192" t="s">
        <v>221</v>
      </c>
      <c r="AU112" s="192" t="s">
        <v>81</v>
      </c>
      <c r="AY112" s="20" t="s">
        <v>218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79</v>
      </c>
      <c r="BK112" s="193">
        <f>ROUND(I112*H112,2)</f>
        <v>0</v>
      </c>
      <c r="BL112" s="20" t="s">
        <v>137</v>
      </c>
      <c r="BM112" s="192" t="s">
        <v>2334</v>
      </c>
    </row>
    <row r="113" spans="1:65" s="2" customFormat="1" ht="11.25">
      <c r="A113" s="37"/>
      <c r="B113" s="38"/>
      <c r="C113" s="39"/>
      <c r="D113" s="194" t="s">
        <v>228</v>
      </c>
      <c r="E113" s="39"/>
      <c r="F113" s="195" t="s">
        <v>2277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228</v>
      </c>
      <c r="AU113" s="20" t="s">
        <v>81</v>
      </c>
    </row>
    <row r="114" spans="1:65" s="2" customFormat="1" ht="16.5" customHeight="1">
      <c r="A114" s="37"/>
      <c r="B114" s="38"/>
      <c r="C114" s="181" t="s">
        <v>134</v>
      </c>
      <c r="D114" s="181" t="s">
        <v>221</v>
      </c>
      <c r="E114" s="182" t="s">
        <v>2282</v>
      </c>
      <c r="F114" s="183" t="s">
        <v>2283</v>
      </c>
      <c r="G114" s="184" t="s">
        <v>249</v>
      </c>
      <c r="H114" s="185">
        <v>2</v>
      </c>
      <c r="I114" s="186"/>
      <c r="J114" s="187">
        <f>ROUND(I114*H114,2)</f>
        <v>0</v>
      </c>
      <c r="K114" s="183" t="s">
        <v>19</v>
      </c>
      <c r="L114" s="42"/>
      <c r="M114" s="188" t="s">
        <v>19</v>
      </c>
      <c r="N114" s="189" t="s">
        <v>43</v>
      </c>
      <c r="O114" s="67"/>
      <c r="P114" s="190">
        <f>O114*H114</f>
        <v>0</v>
      </c>
      <c r="Q114" s="190">
        <v>2.3000000000000001E-4</v>
      </c>
      <c r="R114" s="190">
        <f>Q114*H114</f>
        <v>4.6000000000000001E-4</v>
      </c>
      <c r="S114" s="190">
        <v>0</v>
      </c>
      <c r="T114" s="191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92" t="s">
        <v>137</v>
      </c>
      <c r="AT114" s="192" t="s">
        <v>221</v>
      </c>
      <c r="AU114" s="192" t="s">
        <v>81</v>
      </c>
      <c r="AY114" s="20" t="s">
        <v>218</v>
      </c>
      <c r="BE114" s="193">
        <f>IF(N114="základní",J114,0)</f>
        <v>0</v>
      </c>
      <c r="BF114" s="193">
        <f>IF(N114="snížená",J114,0)</f>
        <v>0</v>
      </c>
      <c r="BG114" s="193">
        <f>IF(N114="zákl. přenesená",J114,0)</f>
        <v>0</v>
      </c>
      <c r="BH114" s="193">
        <f>IF(N114="sníž. přenesená",J114,0)</f>
        <v>0</v>
      </c>
      <c r="BI114" s="193">
        <f>IF(N114="nulová",J114,0)</f>
        <v>0</v>
      </c>
      <c r="BJ114" s="20" t="s">
        <v>79</v>
      </c>
      <c r="BK114" s="193">
        <f>ROUND(I114*H114,2)</f>
        <v>0</v>
      </c>
      <c r="BL114" s="20" t="s">
        <v>137</v>
      </c>
      <c r="BM114" s="192" t="s">
        <v>2335</v>
      </c>
    </row>
    <row r="115" spans="1:65" s="2" customFormat="1" ht="24.2" customHeight="1">
      <c r="A115" s="37"/>
      <c r="B115" s="38"/>
      <c r="C115" s="181" t="s">
        <v>137</v>
      </c>
      <c r="D115" s="181" t="s">
        <v>221</v>
      </c>
      <c r="E115" s="182" t="s">
        <v>2286</v>
      </c>
      <c r="F115" s="183" t="s">
        <v>2287</v>
      </c>
      <c r="G115" s="184" t="s">
        <v>249</v>
      </c>
      <c r="H115" s="185">
        <v>2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1.7000000000000001E-4</v>
      </c>
      <c r="R115" s="190">
        <f>Q115*H115</f>
        <v>3.4000000000000002E-4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137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137</v>
      </c>
      <c r="BM115" s="192" t="s">
        <v>2336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2289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2" customFormat="1" ht="33" customHeight="1">
      <c r="A117" s="37"/>
      <c r="B117" s="38"/>
      <c r="C117" s="181" t="s">
        <v>140</v>
      </c>
      <c r="D117" s="181" t="s">
        <v>221</v>
      </c>
      <c r="E117" s="182" t="s">
        <v>329</v>
      </c>
      <c r="F117" s="183" t="s">
        <v>330</v>
      </c>
      <c r="G117" s="184" t="s">
        <v>234</v>
      </c>
      <c r="H117" s="185">
        <v>10.5</v>
      </c>
      <c r="I117" s="186"/>
      <c r="J117" s="187">
        <f>ROUND(I117*H117,2)</f>
        <v>0</v>
      </c>
      <c r="K117" s="183" t="s">
        <v>225</v>
      </c>
      <c r="L117" s="42"/>
      <c r="M117" s="188" t="s">
        <v>19</v>
      </c>
      <c r="N117" s="189" t="s">
        <v>43</v>
      </c>
      <c r="O117" s="67"/>
      <c r="P117" s="190">
        <f>O117*H117</f>
        <v>0</v>
      </c>
      <c r="Q117" s="190">
        <v>1.0000000000000001E-5</v>
      </c>
      <c r="R117" s="190">
        <f>Q117*H117</f>
        <v>1.05E-4</v>
      </c>
      <c r="S117" s="190">
        <v>0</v>
      </c>
      <c r="T117" s="191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92" t="s">
        <v>137</v>
      </c>
      <c r="AT117" s="192" t="s">
        <v>221</v>
      </c>
      <c r="AU117" s="192" t="s">
        <v>81</v>
      </c>
      <c r="AY117" s="20" t="s">
        <v>218</v>
      </c>
      <c r="BE117" s="193">
        <f>IF(N117="základní",J117,0)</f>
        <v>0</v>
      </c>
      <c r="BF117" s="193">
        <f>IF(N117="snížená",J117,0)</f>
        <v>0</v>
      </c>
      <c r="BG117" s="193">
        <f>IF(N117="zákl. přenesená",J117,0)</f>
        <v>0</v>
      </c>
      <c r="BH117" s="193">
        <f>IF(N117="sníž. přenesená",J117,0)</f>
        <v>0</v>
      </c>
      <c r="BI117" s="193">
        <f>IF(N117="nulová",J117,0)</f>
        <v>0</v>
      </c>
      <c r="BJ117" s="20" t="s">
        <v>79</v>
      </c>
      <c r="BK117" s="193">
        <f>ROUND(I117*H117,2)</f>
        <v>0</v>
      </c>
      <c r="BL117" s="20" t="s">
        <v>137</v>
      </c>
      <c r="BM117" s="192" t="s">
        <v>2337</v>
      </c>
    </row>
    <row r="118" spans="1:65" s="2" customFormat="1" ht="11.25">
      <c r="A118" s="37"/>
      <c r="B118" s="38"/>
      <c r="C118" s="39"/>
      <c r="D118" s="194" t="s">
        <v>228</v>
      </c>
      <c r="E118" s="39"/>
      <c r="F118" s="195" t="s">
        <v>332</v>
      </c>
      <c r="G118" s="39"/>
      <c r="H118" s="39"/>
      <c r="I118" s="196"/>
      <c r="J118" s="39"/>
      <c r="K118" s="39"/>
      <c r="L118" s="42"/>
      <c r="M118" s="197"/>
      <c r="N118" s="198"/>
      <c r="O118" s="67"/>
      <c r="P118" s="67"/>
      <c r="Q118" s="67"/>
      <c r="R118" s="67"/>
      <c r="S118" s="67"/>
      <c r="T118" s="68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20" t="s">
        <v>228</v>
      </c>
      <c r="AU118" s="20" t="s">
        <v>81</v>
      </c>
    </row>
    <row r="119" spans="1:65" s="2" customFormat="1" ht="37.9" customHeight="1">
      <c r="A119" s="37"/>
      <c r="B119" s="38"/>
      <c r="C119" s="181" t="s">
        <v>143</v>
      </c>
      <c r="D119" s="181" t="s">
        <v>221</v>
      </c>
      <c r="E119" s="182" t="s">
        <v>2291</v>
      </c>
      <c r="F119" s="183" t="s">
        <v>2292</v>
      </c>
      <c r="G119" s="184" t="s">
        <v>234</v>
      </c>
      <c r="H119" s="185">
        <v>10.5</v>
      </c>
      <c r="I119" s="186"/>
      <c r="J119" s="187">
        <f>ROUND(I119*H119,2)</f>
        <v>0</v>
      </c>
      <c r="K119" s="183" t="s">
        <v>225</v>
      </c>
      <c r="L119" s="42"/>
      <c r="M119" s="188" t="s">
        <v>19</v>
      </c>
      <c r="N119" s="189" t="s">
        <v>43</v>
      </c>
      <c r="O119" s="67"/>
      <c r="P119" s="190">
        <f>O119*H119</f>
        <v>0</v>
      </c>
      <c r="Q119" s="190">
        <v>2.0000000000000002E-5</v>
      </c>
      <c r="R119" s="190">
        <f>Q119*H119</f>
        <v>2.1000000000000001E-4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137</v>
      </c>
      <c r="AT119" s="192" t="s">
        <v>221</v>
      </c>
      <c r="AU119" s="192" t="s">
        <v>81</v>
      </c>
      <c r="AY119" s="20" t="s">
        <v>218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79</v>
      </c>
      <c r="BK119" s="193">
        <f>ROUND(I119*H119,2)</f>
        <v>0</v>
      </c>
      <c r="BL119" s="20" t="s">
        <v>137</v>
      </c>
      <c r="BM119" s="192" t="s">
        <v>2338</v>
      </c>
    </row>
    <row r="120" spans="1:65" s="2" customFormat="1" ht="11.25">
      <c r="A120" s="37"/>
      <c r="B120" s="38"/>
      <c r="C120" s="39"/>
      <c r="D120" s="194" t="s">
        <v>228</v>
      </c>
      <c r="E120" s="39"/>
      <c r="F120" s="195" t="s">
        <v>2294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228</v>
      </c>
      <c r="AU120" s="20" t="s">
        <v>81</v>
      </c>
    </row>
    <row r="121" spans="1:65" s="2" customFormat="1" ht="24.2" customHeight="1">
      <c r="A121" s="37"/>
      <c r="B121" s="38"/>
      <c r="C121" s="181" t="s">
        <v>123</v>
      </c>
      <c r="D121" s="181" t="s">
        <v>221</v>
      </c>
      <c r="E121" s="182" t="s">
        <v>2339</v>
      </c>
      <c r="F121" s="183" t="s">
        <v>2340</v>
      </c>
      <c r="G121" s="184" t="s">
        <v>234</v>
      </c>
      <c r="H121" s="185">
        <v>3.5</v>
      </c>
      <c r="I121" s="186"/>
      <c r="J121" s="187">
        <f>ROUND(I121*H121,2)</f>
        <v>0</v>
      </c>
      <c r="K121" s="183" t="s">
        <v>225</v>
      </c>
      <c r="L121" s="42"/>
      <c r="M121" s="188" t="s">
        <v>19</v>
      </c>
      <c r="N121" s="189" t="s">
        <v>43</v>
      </c>
      <c r="O121" s="67"/>
      <c r="P121" s="190">
        <f>O121*H121</f>
        <v>0</v>
      </c>
      <c r="Q121" s="190">
        <v>2.5999999999999998E-4</v>
      </c>
      <c r="R121" s="190">
        <f>Q121*H121</f>
        <v>9.0999999999999989E-4</v>
      </c>
      <c r="S121" s="190">
        <v>0</v>
      </c>
      <c r="T121" s="19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137</v>
      </c>
      <c r="AT121" s="192" t="s">
        <v>221</v>
      </c>
      <c r="AU121" s="192" t="s">
        <v>81</v>
      </c>
      <c r="AY121" s="20" t="s">
        <v>218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79</v>
      </c>
      <c r="BK121" s="193">
        <f>ROUND(I121*H121,2)</f>
        <v>0</v>
      </c>
      <c r="BL121" s="20" t="s">
        <v>137</v>
      </c>
      <c r="BM121" s="192" t="s">
        <v>2341</v>
      </c>
    </row>
    <row r="122" spans="1:65" s="2" customFormat="1" ht="11.25">
      <c r="A122" s="37"/>
      <c r="B122" s="38"/>
      <c r="C122" s="39"/>
      <c r="D122" s="194" t="s">
        <v>228</v>
      </c>
      <c r="E122" s="39"/>
      <c r="F122" s="195" t="s">
        <v>2342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228</v>
      </c>
      <c r="AU122" s="20" t="s">
        <v>81</v>
      </c>
    </row>
    <row r="123" spans="1:65" s="2" customFormat="1" ht="24.2" customHeight="1">
      <c r="A123" s="37"/>
      <c r="B123" s="38"/>
      <c r="C123" s="181" t="s">
        <v>8</v>
      </c>
      <c r="D123" s="181" t="s">
        <v>221</v>
      </c>
      <c r="E123" s="182" t="s">
        <v>2343</v>
      </c>
      <c r="F123" s="183" t="s">
        <v>2344</v>
      </c>
      <c r="G123" s="184" t="s">
        <v>234</v>
      </c>
      <c r="H123" s="185">
        <v>7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5.6999999999999998E-4</v>
      </c>
      <c r="R123" s="190">
        <f>Q123*H123</f>
        <v>3.9899999999999996E-3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137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137</v>
      </c>
      <c r="BM123" s="192" t="s">
        <v>2345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2346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2" customFormat="1" ht="55.5" customHeight="1">
      <c r="A125" s="37"/>
      <c r="B125" s="38"/>
      <c r="C125" s="181" t="s">
        <v>146</v>
      </c>
      <c r="D125" s="181" t="s">
        <v>221</v>
      </c>
      <c r="E125" s="182" t="s">
        <v>2306</v>
      </c>
      <c r="F125" s="183" t="s">
        <v>2307</v>
      </c>
      <c r="G125" s="184" t="s">
        <v>282</v>
      </c>
      <c r="H125" s="185">
        <v>8.0000000000000002E-3</v>
      </c>
      <c r="I125" s="186"/>
      <c r="J125" s="187">
        <f>ROUND(I125*H125,2)</f>
        <v>0</v>
      </c>
      <c r="K125" s="183" t="s">
        <v>225</v>
      </c>
      <c r="L125" s="42"/>
      <c r="M125" s="188" t="s">
        <v>19</v>
      </c>
      <c r="N125" s="189" t="s">
        <v>43</v>
      </c>
      <c r="O125" s="67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137</v>
      </c>
      <c r="AT125" s="192" t="s">
        <v>221</v>
      </c>
      <c r="AU125" s="192" t="s">
        <v>81</v>
      </c>
      <c r="AY125" s="20" t="s">
        <v>218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20" t="s">
        <v>79</v>
      </c>
      <c r="BK125" s="193">
        <f>ROUND(I125*H125,2)</f>
        <v>0</v>
      </c>
      <c r="BL125" s="20" t="s">
        <v>137</v>
      </c>
      <c r="BM125" s="192" t="s">
        <v>2347</v>
      </c>
    </row>
    <row r="126" spans="1:65" s="2" customFormat="1" ht="11.25">
      <c r="A126" s="37"/>
      <c r="B126" s="38"/>
      <c r="C126" s="39"/>
      <c r="D126" s="194" t="s">
        <v>228</v>
      </c>
      <c r="E126" s="39"/>
      <c r="F126" s="195" t="s">
        <v>2309</v>
      </c>
      <c r="G126" s="39"/>
      <c r="H126" s="39"/>
      <c r="I126" s="196"/>
      <c r="J126" s="39"/>
      <c r="K126" s="39"/>
      <c r="L126" s="42"/>
      <c r="M126" s="197"/>
      <c r="N126" s="198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20" t="s">
        <v>228</v>
      </c>
      <c r="AU126" s="20" t="s">
        <v>81</v>
      </c>
    </row>
    <row r="127" spans="1:65" s="12" customFormat="1" ht="22.9" customHeight="1">
      <c r="B127" s="165"/>
      <c r="C127" s="166"/>
      <c r="D127" s="167" t="s">
        <v>71</v>
      </c>
      <c r="E127" s="179" t="s">
        <v>412</v>
      </c>
      <c r="F127" s="179" t="s">
        <v>2348</v>
      </c>
      <c r="G127" s="166"/>
      <c r="H127" s="166"/>
      <c r="I127" s="169"/>
      <c r="J127" s="180">
        <f>BK127</f>
        <v>0</v>
      </c>
      <c r="K127" s="166"/>
      <c r="L127" s="171"/>
      <c r="M127" s="172"/>
      <c r="N127" s="173"/>
      <c r="O127" s="173"/>
      <c r="P127" s="174">
        <f>SUM(P128:P137)</f>
        <v>0</v>
      </c>
      <c r="Q127" s="173"/>
      <c r="R127" s="174">
        <f>SUM(R128:R137)</f>
        <v>0</v>
      </c>
      <c r="S127" s="173"/>
      <c r="T127" s="175">
        <f>SUM(T128:T137)</f>
        <v>0</v>
      </c>
      <c r="AR127" s="176" t="s">
        <v>81</v>
      </c>
      <c r="AT127" s="177" t="s">
        <v>71</v>
      </c>
      <c r="AU127" s="177" t="s">
        <v>79</v>
      </c>
      <c r="AY127" s="176" t="s">
        <v>218</v>
      </c>
      <c r="BK127" s="178">
        <f>SUM(BK128:BK137)</f>
        <v>0</v>
      </c>
    </row>
    <row r="128" spans="1:65" s="2" customFormat="1" ht="21.75" customHeight="1">
      <c r="A128" s="37"/>
      <c r="B128" s="38"/>
      <c r="C128" s="181" t="s">
        <v>149</v>
      </c>
      <c r="D128" s="181" t="s">
        <v>221</v>
      </c>
      <c r="E128" s="182" t="s">
        <v>415</v>
      </c>
      <c r="F128" s="183" t="s">
        <v>2349</v>
      </c>
      <c r="G128" s="184" t="s">
        <v>249</v>
      </c>
      <c r="H128" s="185">
        <v>88</v>
      </c>
      <c r="I128" s="186"/>
      <c r="J128" s="187">
        <f>ROUND(I128*H128,2)</f>
        <v>0</v>
      </c>
      <c r="K128" s="183" t="s">
        <v>19</v>
      </c>
      <c r="L128" s="42"/>
      <c r="M128" s="188" t="s">
        <v>19</v>
      </c>
      <c r="N128" s="189" t="s">
        <v>43</v>
      </c>
      <c r="O128" s="67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137</v>
      </c>
      <c r="AT128" s="192" t="s">
        <v>221</v>
      </c>
      <c r="AU128" s="192" t="s">
        <v>81</v>
      </c>
      <c r="AY128" s="20" t="s">
        <v>218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0" t="s">
        <v>79</v>
      </c>
      <c r="BK128" s="193">
        <f>ROUND(I128*H128,2)</f>
        <v>0</v>
      </c>
      <c r="BL128" s="20" t="s">
        <v>137</v>
      </c>
      <c r="BM128" s="192" t="s">
        <v>2350</v>
      </c>
    </row>
    <row r="129" spans="1:51" s="13" customFormat="1" ht="11.25">
      <c r="B129" s="199"/>
      <c r="C129" s="200"/>
      <c r="D129" s="201" t="s">
        <v>230</v>
      </c>
      <c r="E129" s="202" t="s">
        <v>19</v>
      </c>
      <c r="F129" s="203" t="s">
        <v>2351</v>
      </c>
      <c r="G129" s="200"/>
      <c r="H129" s="204">
        <v>33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51" s="13" customFormat="1" ht="11.25">
      <c r="B130" s="199"/>
      <c r="C130" s="200"/>
      <c r="D130" s="201" t="s">
        <v>230</v>
      </c>
      <c r="E130" s="202" t="s">
        <v>19</v>
      </c>
      <c r="F130" s="203" t="s">
        <v>2352</v>
      </c>
      <c r="G130" s="200"/>
      <c r="H130" s="204">
        <v>23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230</v>
      </c>
      <c r="AU130" s="210" t="s">
        <v>81</v>
      </c>
      <c r="AV130" s="13" t="s">
        <v>81</v>
      </c>
      <c r="AW130" s="13" t="s">
        <v>33</v>
      </c>
      <c r="AX130" s="13" t="s">
        <v>72</v>
      </c>
      <c r="AY130" s="210" t="s">
        <v>218</v>
      </c>
    </row>
    <row r="131" spans="1:51" s="13" customFormat="1" ht="11.25">
      <c r="B131" s="199"/>
      <c r="C131" s="200"/>
      <c r="D131" s="201" t="s">
        <v>230</v>
      </c>
      <c r="E131" s="202" t="s">
        <v>19</v>
      </c>
      <c r="F131" s="203" t="s">
        <v>2353</v>
      </c>
      <c r="G131" s="200"/>
      <c r="H131" s="204">
        <v>19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51" s="13" customFormat="1" ht="11.25">
      <c r="B132" s="199"/>
      <c r="C132" s="200"/>
      <c r="D132" s="201" t="s">
        <v>230</v>
      </c>
      <c r="E132" s="202" t="s">
        <v>19</v>
      </c>
      <c r="F132" s="203" t="s">
        <v>2354</v>
      </c>
      <c r="G132" s="200"/>
      <c r="H132" s="204">
        <v>7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1:51" s="13" customFormat="1" ht="11.25">
      <c r="B133" s="199"/>
      <c r="C133" s="200"/>
      <c r="D133" s="201" t="s">
        <v>230</v>
      </c>
      <c r="E133" s="202" t="s">
        <v>19</v>
      </c>
      <c r="F133" s="203" t="s">
        <v>2355</v>
      </c>
      <c r="G133" s="200"/>
      <c r="H133" s="204">
        <v>5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51" s="13" customFormat="1" ht="11.25">
      <c r="B134" s="199"/>
      <c r="C134" s="200"/>
      <c r="D134" s="201" t="s">
        <v>230</v>
      </c>
      <c r="E134" s="202" t="s">
        <v>19</v>
      </c>
      <c r="F134" s="203" t="s">
        <v>2356</v>
      </c>
      <c r="G134" s="200"/>
      <c r="H134" s="204">
        <v>2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51" s="15" customFormat="1" ht="11.25">
      <c r="B135" s="232"/>
      <c r="C135" s="233"/>
      <c r="D135" s="201" t="s">
        <v>230</v>
      </c>
      <c r="E135" s="234" t="s">
        <v>19</v>
      </c>
      <c r="F135" s="235" t="s">
        <v>428</v>
      </c>
      <c r="G135" s="233"/>
      <c r="H135" s="236">
        <v>89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230</v>
      </c>
      <c r="AU135" s="242" t="s">
        <v>81</v>
      </c>
      <c r="AV135" s="15" t="s">
        <v>219</v>
      </c>
      <c r="AW135" s="15" t="s">
        <v>33</v>
      </c>
      <c r="AX135" s="15" t="s">
        <v>72</v>
      </c>
      <c r="AY135" s="242" t="s">
        <v>218</v>
      </c>
    </row>
    <row r="136" spans="1:51" s="13" customFormat="1" ht="11.25">
      <c r="B136" s="199"/>
      <c r="C136" s="200"/>
      <c r="D136" s="201" t="s">
        <v>230</v>
      </c>
      <c r="E136" s="202" t="s">
        <v>19</v>
      </c>
      <c r="F136" s="203" t="s">
        <v>189</v>
      </c>
      <c r="G136" s="200"/>
      <c r="H136" s="204">
        <v>-1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72</v>
      </c>
      <c r="AY136" s="210" t="s">
        <v>218</v>
      </c>
    </row>
    <row r="137" spans="1:51" s="14" customFormat="1" ht="11.25">
      <c r="B137" s="211"/>
      <c r="C137" s="212"/>
      <c r="D137" s="201" t="s">
        <v>230</v>
      </c>
      <c r="E137" s="213" t="s">
        <v>19</v>
      </c>
      <c r="F137" s="214" t="s">
        <v>246</v>
      </c>
      <c r="G137" s="212"/>
      <c r="H137" s="215">
        <v>88</v>
      </c>
      <c r="I137" s="216"/>
      <c r="J137" s="212"/>
      <c r="K137" s="212"/>
      <c r="L137" s="217"/>
      <c r="M137" s="243"/>
      <c r="N137" s="244"/>
      <c r="O137" s="244"/>
      <c r="P137" s="244"/>
      <c r="Q137" s="244"/>
      <c r="R137" s="244"/>
      <c r="S137" s="244"/>
      <c r="T137" s="245"/>
      <c r="AT137" s="221" t="s">
        <v>230</v>
      </c>
      <c r="AU137" s="221" t="s">
        <v>81</v>
      </c>
      <c r="AV137" s="14" t="s">
        <v>226</v>
      </c>
      <c r="AW137" s="14" t="s">
        <v>33</v>
      </c>
      <c r="AX137" s="14" t="s">
        <v>79</v>
      </c>
      <c r="AY137" s="221" t="s">
        <v>218</v>
      </c>
    </row>
    <row r="138" spans="1:51" s="2" customFormat="1" ht="6.95" customHeight="1">
      <c r="A138" s="37"/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42"/>
      <c r="M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sheetProtection algorithmName="SHA-512" hashValue="fEojrqa7UMH1miu+hQcJiiO+zs24ur9KzNC9HWBVJzHtt8MjxSPURRWUrW/0IxM5yhVwK+1kwxfY/uke+6vFUQ==" saltValue="iscNahb+mnHP38VpXXeiq0UOGC77H5zM71XiLC1JAlSHDvpo+JTefCVUkPnj5TzCdMMSMbrQf9LxGHQ55BEW4w==" spinCount="100000" sheet="1" objects="1" scenarios="1" formatColumns="0" formatRows="0" autoFilter="0"/>
  <autoFilter ref="C84:K137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/>
    <hyperlink ref="F95" r:id="rId2"/>
    <hyperlink ref="F97" r:id="rId3"/>
    <hyperlink ref="F99" r:id="rId4"/>
    <hyperlink ref="F102" r:id="rId5"/>
    <hyperlink ref="F106" r:id="rId6"/>
    <hyperlink ref="F108" r:id="rId7"/>
    <hyperlink ref="F111" r:id="rId8"/>
    <hyperlink ref="F113" r:id="rId9"/>
    <hyperlink ref="F116" r:id="rId10"/>
    <hyperlink ref="F118" r:id="rId11"/>
    <hyperlink ref="F120" r:id="rId12"/>
    <hyperlink ref="F122" r:id="rId13"/>
    <hyperlink ref="F124" r:id="rId14"/>
    <hyperlink ref="F126" r:id="rId15"/>
  </hyperlinks>
  <pageMargins left="0.39374999999999999" right="0.39374999999999999" top="0.39374999999999999" bottom="0.39374999999999999" header="0" footer="0"/>
  <pageSetup paperSize="9" scale="76" fitToHeight="100" orientation="portrait" blackAndWhite="1" r:id="rId16"/>
  <headerFooter>
    <oddFooter>&amp;CStrana &amp;P z &amp;N</oddFooter>
  </headerFooter>
  <drawing r:id="rId1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174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2" customFormat="1" ht="12" customHeight="1">
      <c r="A8" s="37"/>
      <c r="B8" s="42"/>
      <c r="C8" s="37"/>
      <c r="D8" s="115" t="s">
        <v>182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402" t="s">
        <v>2357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9. 7. 2024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19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27</v>
      </c>
      <c r="F15" s="37"/>
      <c r="G15" s="37"/>
      <c r="H15" s="37"/>
      <c r="I15" s="115" t="s">
        <v>28</v>
      </c>
      <c r="J15" s="106" t="s">
        <v>19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29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3" t="str">
        <f>'Rekapitulace stavby'!E14</f>
        <v>Vyplň údaj</v>
      </c>
      <c r="F18" s="404"/>
      <c r="G18" s="404"/>
      <c r="H18" s="404"/>
      <c r="I18" s="115" t="s">
        <v>28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31</v>
      </c>
      <c r="E20" s="37"/>
      <c r="F20" s="37"/>
      <c r="G20" s="37"/>
      <c r="H20" s="37"/>
      <c r="I20" s="115" t="s">
        <v>26</v>
      </c>
      <c r="J20" s="106" t="s">
        <v>19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32</v>
      </c>
      <c r="F21" s="37"/>
      <c r="G21" s="37"/>
      <c r="H21" s="37"/>
      <c r="I21" s="115" t="s">
        <v>28</v>
      </c>
      <c r="J21" s="106" t="s">
        <v>19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34</v>
      </c>
      <c r="E23" s="37"/>
      <c r="F23" s="37"/>
      <c r="G23" s="37"/>
      <c r="H23" s="37"/>
      <c r="I23" s="115" t="s">
        <v>26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35</v>
      </c>
      <c r="F24" s="37"/>
      <c r="G24" s="37"/>
      <c r="H24" s="37"/>
      <c r="I24" s="115" t="s">
        <v>28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36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5" t="s">
        <v>19</v>
      </c>
      <c r="F27" s="405"/>
      <c r="G27" s="405"/>
      <c r="H27" s="405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38</v>
      </c>
      <c r="E30" s="37"/>
      <c r="F30" s="37"/>
      <c r="G30" s="37"/>
      <c r="H30" s="37"/>
      <c r="I30" s="37"/>
      <c r="J30" s="123">
        <f>ROUND(J84,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40</v>
      </c>
      <c r="G32" s="37"/>
      <c r="H32" s="37"/>
      <c r="I32" s="124" t="s">
        <v>39</v>
      </c>
      <c r="J32" s="124" t="s">
        <v>41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42</v>
      </c>
      <c r="E33" s="115" t="s">
        <v>43</v>
      </c>
      <c r="F33" s="126">
        <f>ROUND((SUM(BE84:BE127)),  2)</f>
        <v>0</v>
      </c>
      <c r="G33" s="37"/>
      <c r="H33" s="37"/>
      <c r="I33" s="127">
        <v>0.21</v>
      </c>
      <c r="J33" s="126">
        <f>ROUND(((SUM(BE84:BE127))*I33),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44</v>
      </c>
      <c r="F34" s="126">
        <f>ROUND((SUM(BF84:BF127)),  2)</f>
        <v>0</v>
      </c>
      <c r="G34" s="37"/>
      <c r="H34" s="37"/>
      <c r="I34" s="127">
        <v>0.12</v>
      </c>
      <c r="J34" s="126">
        <f>ROUND(((SUM(BF84:BF127))*I34),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45</v>
      </c>
      <c r="F35" s="126">
        <f>ROUND((SUM(BG84:BG127)),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46</v>
      </c>
      <c r="F36" s="126">
        <f>ROUND((SUM(BH84:BH127)),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47</v>
      </c>
      <c r="F37" s="126">
        <f>ROUND((SUM(BI84:BI127)),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48</v>
      </c>
      <c r="E39" s="130"/>
      <c r="F39" s="130"/>
      <c r="G39" s="131" t="s">
        <v>49</v>
      </c>
      <c r="H39" s="132" t="s">
        <v>50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186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6" t="str">
        <f>E7</f>
        <v>Výměna stoupaček na Poliklinice</v>
      </c>
      <c r="F48" s="407"/>
      <c r="G48" s="407"/>
      <c r="H48" s="407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182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79" t="str">
        <f>E9</f>
        <v>S6 - Kanalizace 2.PP-2.NP</v>
      </c>
      <c r="F50" s="408"/>
      <c r="G50" s="408"/>
      <c r="H50" s="408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Česká Lípa</v>
      </c>
      <c r="G52" s="39"/>
      <c r="H52" s="39"/>
      <c r="I52" s="32" t="s">
        <v>23</v>
      </c>
      <c r="J52" s="62" t="str">
        <f>IF(J12="","",J12)</f>
        <v>9. 7. 2024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40.15" customHeight="1">
      <c r="A54" s="37"/>
      <c r="B54" s="38"/>
      <c r="C54" s="32" t="s">
        <v>25</v>
      </c>
      <c r="D54" s="39"/>
      <c r="E54" s="39"/>
      <c r="F54" s="30" t="str">
        <f>E15</f>
        <v>Nemocnice s poliklinikou Česká Lípa a.s.,Purkyňova</v>
      </c>
      <c r="G54" s="39"/>
      <c r="H54" s="39"/>
      <c r="I54" s="32" t="s">
        <v>31</v>
      </c>
      <c r="J54" s="35" t="str">
        <f>E21</f>
        <v>STORING spol. s r.o.,Žitavská 727/16, Liberec 3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29</v>
      </c>
      <c r="D55" s="39"/>
      <c r="E55" s="39"/>
      <c r="F55" s="30" t="str">
        <f>IF(E18="","",E18)</f>
        <v>Vyplň údaj</v>
      </c>
      <c r="G55" s="39"/>
      <c r="H55" s="39"/>
      <c r="I55" s="32" t="s">
        <v>34</v>
      </c>
      <c r="J55" s="35" t="str">
        <f>E24</f>
        <v>Zuzana Morávková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187</v>
      </c>
      <c r="D57" s="140"/>
      <c r="E57" s="140"/>
      <c r="F57" s="140"/>
      <c r="G57" s="140"/>
      <c r="H57" s="140"/>
      <c r="I57" s="140"/>
      <c r="J57" s="141" t="s">
        <v>188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70</v>
      </c>
      <c r="D59" s="39"/>
      <c r="E59" s="39"/>
      <c r="F59" s="39"/>
      <c r="G59" s="39"/>
      <c r="H59" s="39"/>
      <c r="I59" s="39"/>
      <c r="J59" s="80">
        <f>J84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189</v>
      </c>
    </row>
    <row r="60" spans="1:47" s="9" customFormat="1" ht="24.95" customHeight="1">
      <c r="B60" s="143"/>
      <c r="C60" s="144"/>
      <c r="D60" s="145" t="s">
        <v>190</v>
      </c>
      <c r="E60" s="146"/>
      <c r="F60" s="146"/>
      <c r="G60" s="146"/>
      <c r="H60" s="146"/>
      <c r="I60" s="146"/>
      <c r="J60" s="147">
        <f>J85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194</v>
      </c>
      <c r="E61" s="151"/>
      <c r="F61" s="151"/>
      <c r="G61" s="151"/>
      <c r="H61" s="151"/>
      <c r="I61" s="151"/>
      <c r="J61" s="152">
        <f>J86</f>
        <v>0</v>
      </c>
      <c r="K61" s="100"/>
      <c r="L61" s="153"/>
    </row>
    <row r="62" spans="1:47" s="9" customFormat="1" ht="24.95" customHeight="1">
      <c r="B62" s="143"/>
      <c r="C62" s="144"/>
      <c r="D62" s="145" t="s">
        <v>196</v>
      </c>
      <c r="E62" s="146"/>
      <c r="F62" s="146"/>
      <c r="G62" s="146"/>
      <c r="H62" s="146"/>
      <c r="I62" s="146"/>
      <c r="J62" s="147">
        <f>J96</f>
        <v>0</v>
      </c>
      <c r="K62" s="144"/>
      <c r="L62" s="148"/>
    </row>
    <row r="63" spans="1:47" s="10" customFormat="1" ht="19.899999999999999" customHeight="1">
      <c r="B63" s="149"/>
      <c r="C63" s="100"/>
      <c r="D63" s="150" t="s">
        <v>197</v>
      </c>
      <c r="E63" s="151"/>
      <c r="F63" s="151"/>
      <c r="G63" s="151"/>
      <c r="H63" s="151"/>
      <c r="I63" s="151"/>
      <c r="J63" s="152">
        <f>J97</f>
        <v>0</v>
      </c>
      <c r="K63" s="100"/>
      <c r="L63" s="153"/>
    </row>
    <row r="64" spans="1:47" s="10" customFormat="1" ht="19.899999999999999" customHeight="1">
      <c r="B64" s="149"/>
      <c r="C64" s="100"/>
      <c r="D64" s="150" t="s">
        <v>198</v>
      </c>
      <c r="E64" s="151"/>
      <c r="F64" s="151"/>
      <c r="G64" s="151"/>
      <c r="H64" s="151"/>
      <c r="I64" s="151"/>
      <c r="J64" s="152">
        <f>J123</f>
        <v>0</v>
      </c>
      <c r="K64" s="100"/>
      <c r="L64" s="153"/>
    </row>
    <row r="65" spans="1:31" s="2" customFormat="1" ht="21.75" customHeight="1">
      <c r="A65" s="37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116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s="2" customFormat="1" ht="6.95" customHeight="1">
      <c r="A66" s="37"/>
      <c r="B66" s="50"/>
      <c r="C66" s="51"/>
      <c r="D66" s="51"/>
      <c r="E66" s="51"/>
      <c r="F66" s="51"/>
      <c r="G66" s="51"/>
      <c r="H66" s="51"/>
      <c r="I66" s="51"/>
      <c r="J66" s="51"/>
      <c r="K66" s="51"/>
      <c r="L66" s="116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70" spans="1:31" s="2" customFormat="1" ht="6.95" customHeight="1">
      <c r="A70" s="37"/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24.95" customHeight="1">
      <c r="A71" s="37"/>
      <c r="B71" s="38"/>
      <c r="C71" s="26" t="s">
        <v>203</v>
      </c>
      <c r="D71" s="39"/>
      <c r="E71" s="39"/>
      <c r="F71" s="39"/>
      <c r="G71" s="39"/>
      <c r="H71" s="39"/>
      <c r="I71" s="39"/>
      <c r="J71" s="39"/>
      <c r="K71" s="39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6.95" customHeight="1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2" customHeight="1">
      <c r="A73" s="37"/>
      <c r="B73" s="38"/>
      <c r="C73" s="32" t="s">
        <v>16</v>
      </c>
      <c r="D73" s="39"/>
      <c r="E73" s="39"/>
      <c r="F73" s="39"/>
      <c r="G73" s="39"/>
      <c r="H73" s="39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6.5" customHeight="1">
      <c r="A74" s="37"/>
      <c r="B74" s="38"/>
      <c r="C74" s="39"/>
      <c r="D74" s="39"/>
      <c r="E74" s="406" t="str">
        <f>E7</f>
        <v>Výměna stoupaček na Poliklinice</v>
      </c>
      <c r="F74" s="407"/>
      <c r="G74" s="407"/>
      <c r="H74" s="407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2" customHeight="1">
      <c r="A75" s="37"/>
      <c r="B75" s="38"/>
      <c r="C75" s="32" t="s">
        <v>182</v>
      </c>
      <c r="D75" s="39"/>
      <c r="E75" s="39"/>
      <c r="F75" s="39"/>
      <c r="G75" s="39"/>
      <c r="H75" s="39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6.5" customHeight="1">
      <c r="A76" s="37"/>
      <c r="B76" s="38"/>
      <c r="C76" s="39"/>
      <c r="D76" s="39"/>
      <c r="E76" s="379" t="str">
        <f>E9</f>
        <v>S6 - Kanalizace 2.PP-2.NP</v>
      </c>
      <c r="F76" s="408"/>
      <c r="G76" s="408"/>
      <c r="H76" s="408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6.9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2" t="s">
        <v>21</v>
      </c>
      <c r="D78" s="39"/>
      <c r="E78" s="39"/>
      <c r="F78" s="30" t="str">
        <f>F12</f>
        <v>Česká Lípa</v>
      </c>
      <c r="G78" s="39"/>
      <c r="H78" s="39"/>
      <c r="I78" s="32" t="s">
        <v>23</v>
      </c>
      <c r="J78" s="62" t="str">
        <f>IF(J12="","",J12)</f>
        <v>9. 7. 2024</v>
      </c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6.9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40.15" customHeight="1">
      <c r="A80" s="37"/>
      <c r="B80" s="38"/>
      <c r="C80" s="32" t="s">
        <v>25</v>
      </c>
      <c r="D80" s="39"/>
      <c r="E80" s="39"/>
      <c r="F80" s="30" t="str">
        <f>E15</f>
        <v>Nemocnice s poliklinikou Česká Lípa a.s.,Purkyňova</v>
      </c>
      <c r="G80" s="39"/>
      <c r="H80" s="39"/>
      <c r="I80" s="32" t="s">
        <v>31</v>
      </c>
      <c r="J80" s="35" t="str">
        <f>E21</f>
        <v>STORING spol. s r.o.,Žitavská 727/16, Liberec 3</v>
      </c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5.2" customHeight="1">
      <c r="A81" s="37"/>
      <c r="B81" s="38"/>
      <c r="C81" s="32" t="s">
        <v>29</v>
      </c>
      <c r="D81" s="39"/>
      <c r="E81" s="39"/>
      <c r="F81" s="30" t="str">
        <f>IF(E18="","",E18)</f>
        <v>Vyplň údaj</v>
      </c>
      <c r="G81" s="39"/>
      <c r="H81" s="39"/>
      <c r="I81" s="32" t="s">
        <v>34</v>
      </c>
      <c r="J81" s="35" t="str">
        <f>E24</f>
        <v>Zuzana Morávková</v>
      </c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0.3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11" customFormat="1" ht="29.25" customHeight="1">
      <c r="A83" s="154"/>
      <c r="B83" s="155"/>
      <c r="C83" s="156" t="s">
        <v>204</v>
      </c>
      <c r="D83" s="157" t="s">
        <v>57</v>
      </c>
      <c r="E83" s="157" t="s">
        <v>53</v>
      </c>
      <c r="F83" s="157" t="s">
        <v>54</v>
      </c>
      <c r="G83" s="157" t="s">
        <v>205</v>
      </c>
      <c r="H83" s="157" t="s">
        <v>206</v>
      </c>
      <c r="I83" s="157" t="s">
        <v>207</v>
      </c>
      <c r="J83" s="157" t="s">
        <v>188</v>
      </c>
      <c r="K83" s="158" t="s">
        <v>208</v>
      </c>
      <c r="L83" s="159"/>
      <c r="M83" s="71" t="s">
        <v>19</v>
      </c>
      <c r="N83" s="72" t="s">
        <v>42</v>
      </c>
      <c r="O83" s="72" t="s">
        <v>209</v>
      </c>
      <c r="P83" s="72" t="s">
        <v>210</v>
      </c>
      <c r="Q83" s="72" t="s">
        <v>211</v>
      </c>
      <c r="R83" s="72" t="s">
        <v>212</v>
      </c>
      <c r="S83" s="72" t="s">
        <v>213</v>
      </c>
      <c r="T83" s="73" t="s">
        <v>214</v>
      </c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</row>
    <row r="84" spans="1:65" s="2" customFormat="1" ht="22.9" customHeight="1">
      <c r="A84" s="37"/>
      <c r="B84" s="38"/>
      <c r="C84" s="78" t="s">
        <v>215</v>
      </c>
      <c r="D84" s="39"/>
      <c r="E84" s="39"/>
      <c r="F84" s="39"/>
      <c r="G84" s="39"/>
      <c r="H84" s="39"/>
      <c r="I84" s="39"/>
      <c r="J84" s="160">
        <f>BK84</f>
        <v>0</v>
      </c>
      <c r="K84" s="39"/>
      <c r="L84" s="42"/>
      <c r="M84" s="74"/>
      <c r="N84" s="161"/>
      <c r="O84" s="75"/>
      <c r="P84" s="162">
        <f>P85+P96</f>
        <v>0</v>
      </c>
      <c r="Q84" s="75"/>
      <c r="R84" s="162">
        <f>R85+R96</f>
        <v>1.2671399999999999</v>
      </c>
      <c r="S84" s="75"/>
      <c r="T84" s="163">
        <f>T85+T96</f>
        <v>27.033300000000001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T84" s="20" t="s">
        <v>71</v>
      </c>
      <c r="AU84" s="20" t="s">
        <v>189</v>
      </c>
      <c r="BK84" s="164">
        <f>BK85+BK96</f>
        <v>0</v>
      </c>
    </row>
    <row r="85" spans="1:65" s="12" customFormat="1" ht="25.9" customHeight="1">
      <c r="B85" s="165"/>
      <c r="C85" s="166"/>
      <c r="D85" s="167" t="s">
        <v>71</v>
      </c>
      <c r="E85" s="168" t="s">
        <v>216</v>
      </c>
      <c r="F85" s="168" t="s">
        <v>217</v>
      </c>
      <c r="G85" s="166"/>
      <c r="H85" s="166"/>
      <c r="I85" s="169"/>
      <c r="J85" s="170">
        <f>BK85</f>
        <v>0</v>
      </c>
      <c r="K85" s="166"/>
      <c r="L85" s="171"/>
      <c r="M85" s="172"/>
      <c r="N85" s="173"/>
      <c r="O85" s="173"/>
      <c r="P85" s="174">
        <f>P86</f>
        <v>0</v>
      </c>
      <c r="Q85" s="173"/>
      <c r="R85" s="174">
        <f>R86</f>
        <v>0</v>
      </c>
      <c r="S85" s="173"/>
      <c r="T85" s="175">
        <f>T86</f>
        <v>0</v>
      </c>
      <c r="AR85" s="176" t="s">
        <v>79</v>
      </c>
      <c r="AT85" s="177" t="s">
        <v>71</v>
      </c>
      <c r="AU85" s="177" t="s">
        <v>72</v>
      </c>
      <c r="AY85" s="176" t="s">
        <v>218</v>
      </c>
      <c r="BK85" s="178">
        <f>BK86</f>
        <v>0</v>
      </c>
    </row>
    <row r="86" spans="1:65" s="12" customFormat="1" ht="22.9" customHeight="1">
      <c r="B86" s="165"/>
      <c r="C86" s="166"/>
      <c r="D86" s="167" t="s">
        <v>71</v>
      </c>
      <c r="E86" s="179" t="s">
        <v>278</v>
      </c>
      <c r="F86" s="179" t="s">
        <v>279</v>
      </c>
      <c r="G86" s="166"/>
      <c r="H86" s="166"/>
      <c r="I86" s="169"/>
      <c r="J86" s="180">
        <f>BK86</f>
        <v>0</v>
      </c>
      <c r="K86" s="166"/>
      <c r="L86" s="171"/>
      <c r="M86" s="172"/>
      <c r="N86" s="173"/>
      <c r="O86" s="173"/>
      <c r="P86" s="174">
        <f>SUM(P87:P95)</f>
        <v>0</v>
      </c>
      <c r="Q86" s="173"/>
      <c r="R86" s="174">
        <f>SUM(R87:R95)</f>
        <v>0</v>
      </c>
      <c r="S86" s="173"/>
      <c r="T86" s="175">
        <f>SUM(T87:T95)</f>
        <v>0</v>
      </c>
      <c r="AR86" s="176" t="s">
        <v>79</v>
      </c>
      <c r="AT86" s="177" t="s">
        <v>71</v>
      </c>
      <c r="AU86" s="177" t="s">
        <v>79</v>
      </c>
      <c r="AY86" s="176" t="s">
        <v>218</v>
      </c>
      <c r="BK86" s="178">
        <f>SUM(BK87:BK95)</f>
        <v>0</v>
      </c>
    </row>
    <row r="87" spans="1:65" s="2" customFormat="1" ht="37.9" customHeight="1">
      <c r="A87" s="37"/>
      <c r="B87" s="38"/>
      <c r="C87" s="181" t="s">
        <v>79</v>
      </c>
      <c r="D87" s="181" t="s">
        <v>221</v>
      </c>
      <c r="E87" s="182" t="s">
        <v>280</v>
      </c>
      <c r="F87" s="183" t="s">
        <v>281</v>
      </c>
      <c r="G87" s="184" t="s">
        <v>282</v>
      </c>
      <c r="H87" s="185">
        <v>27.033000000000001</v>
      </c>
      <c r="I87" s="186"/>
      <c r="J87" s="187">
        <f>ROUND(I87*H87,2)</f>
        <v>0</v>
      </c>
      <c r="K87" s="183" t="s">
        <v>225</v>
      </c>
      <c r="L87" s="42"/>
      <c r="M87" s="188" t="s">
        <v>19</v>
      </c>
      <c r="N87" s="189" t="s">
        <v>43</v>
      </c>
      <c r="O87" s="67"/>
      <c r="P87" s="190">
        <f>O87*H87</f>
        <v>0</v>
      </c>
      <c r="Q87" s="190">
        <v>0</v>
      </c>
      <c r="R87" s="190">
        <f>Q87*H87</f>
        <v>0</v>
      </c>
      <c r="S87" s="190">
        <v>0</v>
      </c>
      <c r="T87" s="191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92" t="s">
        <v>226</v>
      </c>
      <c r="AT87" s="192" t="s">
        <v>221</v>
      </c>
      <c r="AU87" s="192" t="s">
        <v>81</v>
      </c>
      <c r="AY87" s="20" t="s">
        <v>218</v>
      </c>
      <c r="BE87" s="193">
        <f>IF(N87="základní",J87,0)</f>
        <v>0</v>
      </c>
      <c r="BF87" s="193">
        <f>IF(N87="snížená",J87,0)</f>
        <v>0</v>
      </c>
      <c r="BG87" s="193">
        <f>IF(N87="zákl. přenesená",J87,0)</f>
        <v>0</v>
      </c>
      <c r="BH87" s="193">
        <f>IF(N87="sníž. přenesená",J87,0)</f>
        <v>0</v>
      </c>
      <c r="BI87" s="193">
        <f>IF(N87="nulová",J87,0)</f>
        <v>0</v>
      </c>
      <c r="BJ87" s="20" t="s">
        <v>79</v>
      </c>
      <c r="BK87" s="193">
        <f>ROUND(I87*H87,2)</f>
        <v>0</v>
      </c>
      <c r="BL87" s="20" t="s">
        <v>226</v>
      </c>
      <c r="BM87" s="192" t="s">
        <v>2358</v>
      </c>
    </row>
    <row r="88" spans="1:65" s="2" customFormat="1" ht="11.25">
      <c r="A88" s="37"/>
      <c r="B88" s="38"/>
      <c r="C88" s="39"/>
      <c r="D88" s="194" t="s">
        <v>228</v>
      </c>
      <c r="E88" s="39"/>
      <c r="F88" s="195" t="s">
        <v>284</v>
      </c>
      <c r="G88" s="39"/>
      <c r="H88" s="39"/>
      <c r="I88" s="196"/>
      <c r="J88" s="39"/>
      <c r="K88" s="39"/>
      <c r="L88" s="42"/>
      <c r="M88" s="197"/>
      <c r="N88" s="198"/>
      <c r="O88" s="67"/>
      <c r="P88" s="67"/>
      <c r="Q88" s="67"/>
      <c r="R88" s="67"/>
      <c r="S88" s="67"/>
      <c r="T88" s="68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20" t="s">
        <v>228</v>
      </c>
      <c r="AU88" s="20" t="s">
        <v>81</v>
      </c>
    </row>
    <row r="89" spans="1:65" s="2" customFormat="1" ht="33" customHeight="1">
      <c r="A89" s="37"/>
      <c r="B89" s="38"/>
      <c r="C89" s="181" t="s">
        <v>81</v>
      </c>
      <c r="D89" s="181" t="s">
        <v>221</v>
      </c>
      <c r="E89" s="182" t="s">
        <v>285</v>
      </c>
      <c r="F89" s="183" t="s">
        <v>286</v>
      </c>
      <c r="G89" s="184" t="s">
        <v>282</v>
      </c>
      <c r="H89" s="185">
        <v>27.033000000000001</v>
      </c>
      <c r="I89" s="186"/>
      <c r="J89" s="187">
        <f>ROUND(I89*H89,2)</f>
        <v>0</v>
      </c>
      <c r="K89" s="183" t="s">
        <v>225</v>
      </c>
      <c r="L89" s="42"/>
      <c r="M89" s="188" t="s">
        <v>19</v>
      </c>
      <c r="N89" s="189" t="s">
        <v>43</v>
      </c>
      <c r="O89" s="67"/>
      <c r="P89" s="190">
        <f>O89*H89</f>
        <v>0</v>
      </c>
      <c r="Q89" s="190">
        <v>0</v>
      </c>
      <c r="R89" s="190">
        <f>Q89*H89</f>
        <v>0</v>
      </c>
      <c r="S89" s="190">
        <v>0</v>
      </c>
      <c r="T89" s="191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92" t="s">
        <v>226</v>
      </c>
      <c r="AT89" s="192" t="s">
        <v>221</v>
      </c>
      <c r="AU89" s="192" t="s">
        <v>81</v>
      </c>
      <c r="AY89" s="20" t="s">
        <v>218</v>
      </c>
      <c r="BE89" s="193">
        <f>IF(N89="základní",J89,0)</f>
        <v>0</v>
      </c>
      <c r="BF89" s="193">
        <f>IF(N89="snížená",J89,0)</f>
        <v>0</v>
      </c>
      <c r="BG89" s="193">
        <f>IF(N89="zákl. přenesená",J89,0)</f>
        <v>0</v>
      </c>
      <c r="BH89" s="193">
        <f>IF(N89="sníž. přenesená",J89,0)</f>
        <v>0</v>
      </c>
      <c r="BI89" s="193">
        <f>IF(N89="nulová",J89,0)</f>
        <v>0</v>
      </c>
      <c r="BJ89" s="20" t="s">
        <v>79</v>
      </c>
      <c r="BK89" s="193">
        <f>ROUND(I89*H89,2)</f>
        <v>0</v>
      </c>
      <c r="BL89" s="20" t="s">
        <v>226</v>
      </c>
      <c r="BM89" s="192" t="s">
        <v>2359</v>
      </c>
    </row>
    <row r="90" spans="1:65" s="2" customFormat="1" ht="11.25">
      <c r="A90" s="37"/>
      <c r="B90" s="38"/>
      <c r="C90" s="39"/>
      <c r="D90" s="194" t="s">
        <v>228</v>
      </c>
      <c r="E90" s="39"/>
      <c r="F90" s="195" t="s">
        <v>288</v>
      </c>
      <c r="G90" s="39"/>
      <c r="H90" s="39"/>
      <c r="I90" s="196"/>
      <c r="J90" s="39"/>
      <c r="K90" s="39"/>
      <c r="L90" s="42"/>
      <c r="M90" s="197"/>
      <c r="N90" s="198"/>
      <c r="O90" s="67"/>
      <c r="P90" s="67"/>
      <c r="Q90" s="67"/>
      <c r="R90" s="67"/>
      <c r="S90" s="67"/>
      <c r="T90" s="68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20" t="s">
        <v>228</v>
      </c>
      <c r="AU90" s="20" t="s">
        <v>81</v>
      </c>
    </row>
    <row r="91" spans="1:65" s="2" customFormat="1" ht="44.25" customHeight="1">
      <c r="A91" s="37"/>
      <c r="B91" s="38"/>
      <c r="C91" s="181" t="s">
        <v>219</v>
      </c>
      <c r="D91" s="181" t="s">
        <v>221</v>
      </c>
      <c r="E91" s="182" t="s">
        <v>289</v>
      </c>
      <c r="F91" s="183" t="s">
        <v>290</v>
      </c>
      <c r="G91" s="184" t="s">
        <v>282</v>
      </c>
      <c r="H91" s="185">
        <v>513.62699999999995</v>
      </c>
      <c r="I91" s="186"/>
      <c r="J91" s="187">
        <f>ROUND(I91*H91,2)</f>
        <v>0</v>
      </c>
      <c r="K91" s="183" t="s">
        <v>225</v>
      </c>
      <c r="L91" s="42"/>
      <c r="M91" s="188" t="s">
        <v>19</v>
      </c>
      <c r="N91" s="189" t="s">
        <v>43</v>
      </c>
      <c r="O91" s="67"/>
      <c r="P91" s="190">
        <f>O91*H91</f>
        <v>0</v>
      </c>
      <c r="Q91" s="190">
        <v>0</v>
      </c>
      <c r="R91" s="190">
        <f>Q91*H91</f>
        <v>0</v>
      </c>
      <c r="S91" s="190">
        <v>0</v>
      </c>
      <c r="T91" s="191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92" t="s">
        <v>226</v>
      </c>
      <c r="AT91" s="192" t="s">
        <v>221</v>
      </c>
      <c r="AU91" s="192" t="s">
        <v>81</v>
      </c>
      <c r="AY91" s="20" t="s">
        <v>218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0" t="s">
        <v>79</v>
      </c>
      <c r="BK91" s="193">
        <f>ROUND(I91*H91,2)</f>
        <v>0</v>
      </c>
      <c r="BL91" s="20" t="s">
        <v>226</v>
      </c>
      <c r="BM91" s="192" t="s">
        <v>2360</v>
      </c>
    </row>
    <row r="92" spans="1:65" s="2" customFormat="1" ht="11.25">
      <c r="A92" s="37"/>
      <c r="B92" s="38"/>
      <c r="C92" s="39"/>
      <c r="D92" s="194" t="s">
        <v>228</v>
      </c>
      <c r="E92" s="39"/>
      <c r="F92" s="195" t="s">
        <v>292</v>
      </c>
      <c r="G92" s="39"/>
      <c r="H92" s="39"/>
      <c r="I92" s="196"/>
      <c r="J92" s="39"/>
      <c r="K92" s="39"/>
      <c r="L92" s="42"/>
      <c r="M92" s="197"/>
      <c r="N92" s="198"/>
      <c r="O92" s="67"/>
      <c r="P92" s="67"/>
      <c r="Q92" s="67"/>
      <c r="R92" s="67"/>
      <c r="S92" s="67"/>
      <c r="T92" s="68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20" t="s">
        <v>228</v>
      </c>
      <c r="AU92" s="20" t="s">
        <v>81</v>
      </c>
    </row>
    <row r="93" spans="1:65" s="13" customFormat="1" ht="11.25">
      <c r="B93" s="199"/>
      <c r="C93" s="200"/>
      <c r="D93" s="201" t="s">
        <v>230</v>
      </c>
      <c r="E93" s="202" t="s">
        <v>19</v>
      </c>
      <c r="F93" s="203" t="s">
        <v>2361</v>
      </c>
      <c r="G93" s="200"/>
      <c r="H93" s="204">
        <v>513.62699999999995</v>
      </c>
      <c r="I93" s="205"/>
      <c r="J93" s="200"/>
      <c r="K93" s="200"/>
      <c r="L93" s="206"/>
      <c r="M93" s="207"/>
      <c r="N93" s="208"/>
      <c r="O93" s="208"/>
      <c r="P93" s="208"/>
      <c r="Q93" s="208"/>
      <c r="R93" s="208"/>
      <c r="S93" s="208"/>
      <c r="T93" s="209"/>
      <c r="AT93" s="210" t="s">
        <v>230</v>
      </c>
      <c r="AU93" s="210" t="s">
        <v>81</v>
      </c>
      <c r="AV93" s="13" t="s">
        <v>81</v>
      </c>
      <c r="AW93" s="13" t="s">
        <v>33</v>
      </c>
      <c r="AX93" s="13" t="s">
        <v>79</v>
      </c>
      <c r="AY93" s="210" t="s">
        <v>218</v>
      </c>
    </row>
    <row r="94" spans="1:65" s="2" customFormat="1" ht="44.25" customHeight="1">
      <c r="A94" s="37"/>
      <c r="B94" s="38"/>
      <c r="C94" s="181" t="s">
        <v>226</v>
      </c>
      <c r="D94" s="181" t="s">
        <v>221</v>
      </c>
      <c r="E94" s="182" t="s">
        <v>294</v>
      </c>
      <c r="F94" s="183" t="s">
        <v>295</v>
      </c>
      <c r="G94" s="184" t="s">
        <v>282</v>
      </c>
      <c r="H94" s="185">
        <v>27.033000000000001</v>
      </c>
      <c r="I94" s="186"/>
      <c r="J94" s="187">
        <f>ROUND(I94*H94,2)</f>
        <v>0</v>
      </c>
      <c r="K94" s="183" t="s">
        <v>225</v>
      </c>
      <c r="L94" s="42"/>
      <c r="M94" s="188" t="s">
        <v>19</v>
      </c>
      <c r="N94" s="189" t="s">
        <v>43</v>
      </c>
      <c r="O94" s="67"/>
      <c r="P94" s="190">
        <f>O94*H94</f>
        <v>0</v>
      </c>
      <c r="Q94" s="190">
        <v>0</v>
      </c>
      <c r="R94" s="190">
        <f>Q94*H94</f>
        <v>0</v>
      </c>
      <c r="S94" s="190">
        <v>0</v>
      </c>
      <c r="T94" s="191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92" t="s">
        <v>226</v>
      </c>
      <c r="AT94" s="192" t="s">
        <v>221</v>
      </c>
      <c r="AU94" s="192" t="s">
        <v>81</v>
      </c>
      <c r="AY94" s="20" t="s">
        <v>218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0" t="s">
        <v>79</v>
      </c>
      <c r="BK94" s="193">
        <f>ROUND(I94*H94,2)</f>
        <v>0</v>
      </c>
      <c r="BL94" s="20" t="s">
        <v>226</v>
      </c>
      <c r="BM94" s="192" t="s">
        <v>2362</v>
      </c>
    </row>
    <row r="95" spans="1:65" s="2" customFormat="1" ht="11.25">
      <c r="A95" s="37"/>
      <c r="B95" s="38"/>
      <c r="C95" s="39"/>
      <c r="D95" s="194" t="s">
        <v>228</v>
      </c>
      <c r="E95" s="39"/>
      <c r="F95" s="195" t="s">
        <v>297</v>
      </c>
      <c r="G95" s="39"/>
      <c r="H95" s="39"/>
      <c r="I95" s="196"/>
      <c r="J95" s="39"/>
      <c r="K95" s="39"/>
      <c r="L95" s="42"/>
      <c r="M95" s="197"/>
      <c r="N95" s="198"/>
      <c r="O95" s="67"/>
      <c r="P95" s="67"/>
      <c r="Q95" s="67"/>
      <c r="R95" s="67"/>
      <c r="S95" s="67"/>
      <c r="T95" s="68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20" t="s">
        <v>228</v>
      </c>
      <c r="AU95" s="20" t="s">
        <v>81</v>
      </c>
    </row>
    <row r="96" spans="1:65" s="12" customFormat="1" ht="25.9" customHeight="1">
      <c r="B96" s="165"/>
      <c r="C96" s="166"/>
      <c r="D96" s="167" t="s">
        <v>71</v>
      </c>
      <c r="E96" s="168" t="s">
        <v>304</v>
      </c>
      <c r="F96" s="168" t="s">
        <v>305</v>
      </c>
      <c r="G96" s="166"/>
      <c r="H96" s="166"/>
      <c r="I96" s="169"/>
      <c r="J96" s="170">
        <f>BK96</f>
        <v>0</v>
      </c>
      <c r="K96" s="166"/>
      <c r="L96" s="171"/>
      <c r="M96" s="172"/>
      <c r="N96" s="173"/>
      <c r="O96" s="173"/>
      <c r="P96" s="174">
        <f>P97+P123</f>
        <v>0</v>
      </c>
      <c r="Q96" s="173"/>
      <c r="R96" s="174">
        <f>R97+R123</f>
        <v>1.2671399999999999</v>
      </c>
      <c r="S96" s="173"/>
      <c r="T96" s="175">
        <f>T97+T123</f>
        <v>27.033300000000001</v>
      </c>
      <c r="AR96" s="176" t="s">
        <v>81</v>
      </c>
      <c r="AT96" s="177" t="s">
        <v>71</v>
      </c>
      <c r="AU96" s="177" t="s">
        <v>72</v>
      </c>
      <c r="AY96" s="176" t="s">
        <v>218</v>
      </c>
      <c r="BK96" s="178">
        <f>BK97+BK123</f>
        <v>0</v>
      </c>
    </row>
    <row r="97" spans="1:65" s="12" customFormat="1" ht="22.9" customHeight="1">
      <c r="B97" s="165"/>
      <c r="C97" s="166"/>
      <c r="D97" s="167" t="s">
        <v>71</v>
      </c>
      <c r="E97" s="179" t="s">
        <v>306</v>
      </c>
      <c r="F97" s="179" t="s">
        <v>307</v>
      </c>
      <c r="G97" s="166"/>
      <c r="H97" s="166"/>
      <c r="I97" s="169"/>
      <c r="J97" s="180">
        <f>BK97</f>
        <v>0</v>
      </c>
      <c r="K97" s="166"/>
      <c r="L97" s="171"/>
      <c r="M97" s="172"/>
      <c r="N97" s="173"/>
      <c r="O97" s="173"/>
      <c r="P97" s="174">
        <f>SUM(P98:P122)</f>
        <v>0</v>
      </c>
      <c r="Q97" s="173"/>
      <c r="R97" s="174">
        <f>SUM(R98:R122)</f>
        <v>1.0781399999999999</v>
      </c>
      <c r="S97" s="173"/>
      <c r="T97" s="175">
        <f>SUM(T98:T122)</f>
        <v>27.033300000000001</v>
      </c>
      <c r="AR97" s="176" t="s">
        <v>81</v>
      </c>
      <c r="AT97" s="177" t="s">
        <v>71</v>
      </c>
      <c r="AU97" s="177" t="s">
        <v>79</v>
      </c>
      <c r="AY97" s="176" t="s">
        <v>218</v>
      </c>
      <c r="BK97" s="178">
        <f>SUM(BK98:BK122)</f>
        <v>0</v>
      </c>
    </row>
    <row r="98" spans="1:65" s="2" customFormat="1" ht="24.2" customHeight="1">
      <c r="A98" s="37"/>
      <c r="B98" s="38"/>
      <c r="C98" s="181" t="s">
        <v>252</v>
      </c>
      <c r="D98" s="181" t="s">
        <v>221</v>
      </c>
      <c r="E98" s="182" t="s">
        <v>2363</v>
      </c>
      <c r="F98" s="183" t="s">
        <v>2364</v>
      </c>
      <c r="G98" s="184" t="s">
        <v>234</v>
      </c>
      <c r="H98" s="185">
        <v>882</v>
      </c>
      <c r="I98" s="186"/>
      <c r="J98" s="187">
        <f>ROUND(I98*H98,2)</f>
        <v>0</v>
      </c>
      <c r="K98" s="183" t="s">
        <v>225</v>
      </c>
      <c r="L98" s="42"/>
      <c r="M98" s="188" t="s">
        <v>19</v>
      </c>
      <c r="N98" s="189" t="s">
        <v>43</v>
      </c>
      <c r="O98" s="67"/>
      <c r="P98" s="190">
        <f>O98*H98</f>
        <v>0</v>
      </c>
      <c r="Q98" s="190">
        <v>0</v>
      </c>
      <c r="R98" s="190">
        <f>Q98*H98</f>
        <v>0</v>
      </c>
      <c r="S98" s="190">
        <v>3.065E-2</v>
      </c>
      <c r="T98" s="191">
        <f>S98*H98</f>
        <v>27.033300000000001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92" t="s">
        <v>137</v>
      </c>
      <c r="AT98" s="192" t="s">
        <v>221</v>
      </c>
      <c r="AU98" s="192" t="s">
        <v>81</v>
      </c>
      <c r="AY98" s="20" t="s">
        <v>218</v>
      </c>
      <c r="BE98" s="193">
        <f>IF(N98="základní",J98,0)</f>
        <v>0</v>
      </c>
      <c r="BF98" s="193">
        <f>IF(N98="snížená",J98,0)</f>
        <v>0</v>
      </c>
      <c r="BG98" s="193">
        <f>IF(N98="zákl. přenesená",J98,0)</f>
        <v>0</v>
      </c>
      <c r="BH98" s="193">
        <f>IF(N98="sníž. přenesená",J98,0)</f>
        <v>0</v>
      </c>
      <c r="BI98" s="193">
        <f>IF(N98="nulová",J98,0)</f>
        <v>0</v>
      </c>
      <c r="BJ98" s="20" t="s">
        <v>79</v>
      </c>
      <c r="BK98" s="193">
        <f>ROUND(I98*H98,2)</f>
        <v>0</v>
      </c>
      <c r="BL98" s="20" t="s">
        <v>137</v>
      </c>
      <c r="BM98" s="192" t="s">
        <v>2365</v>
      </c>
    </row>
    <row r="99" spans="1:65" s="2" customFormat="1" ht="11.25">
      <c r="A99" s="37"/>
      <c r="B99" s="38"/>
      <c r="C99" s="39"/>
      <c r="D99" s="194" t="s">
        <v>228</v>
      </c>
      <c r="E99" s="39"/>
      <c r="F99" s="195" t="s">
        <v>2366</v>
      </c>
      <c r="G99" s="39"/>
      <c r="H99" s="39"/>
      <c r="I99" s="196"/>
      <c r="J99" s="39"/>
      <c r="K99" s="39"/>
      <c r="L99" s="42"/>
      <c r="M99" s="197"/>
      <c r="N99" s="19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228</v>
      </c>
      <c r="AU99" s="20" t="s">
        <v>81</v>
      </c>
    </row>
    <row r="100" spans="1:65" s="2" customFormat="1" ht="24.2" customHeight="1">
      <c r="A100" s="37"/>
      <c r="B100" s="38"/>
      <c r="C100" s="181" t="s">
        <v>238</v>
      </c>
      <c r="D100" s="181" t="s">
        <v>221</v>
      </c>
      <c r="E100" s="182" t="s">
        <v>2367</v>
      </c>
      <c r="F100" s="183" t="s">
        <v>2368</v>
      </c>
      <c r="G100" s="184" t="s">
        <v>234</v>
      </c>
      <c r="H100" s="185">
        <v>84</v>
      </c>
      <c r="I100" s="186"/>
      <c r="J100" s="187">
        <f>ROUND(I100*H100,2)</f>
        <v>0</v>
      </c>
      <c r="K100" s="183" t="s">
        <v>225</v>
      </c>
      <c r="L100" s="42"/>
      <c r="M100" s="188" t="s">
        <v>19</v>
      </c>
      <c r="N100" s="189" t="s">
        <v>43</v>
      </c>
      <c r="O100" s="67"/>
      <c r="P100" s="190">
        <f>O100*H100</f>
        <v>0</v>
      </c>
      <c r="Q100" s="190">
        <v>6.3000000000000003E-4</v>
      </c>
      <c r="R100" s="190">
        <f>Q100*H100</f>
        <v>5.2920000000000002E-2</v>
      </c>
      <c r="S100" s="190">
        <v>0</v>
      </c>
      <c r="T100" s="191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92" t="s">
        <v>137</v>
      </c>
      <c r="AT100" s="192" t="s">
        <v>221</v>
      </c>
      <c r="AU100" s="192" t="s">
        <v>81</v>
      </c>
      <c r="AY100" s="20" t="s">
        <v>218</v>
      </c>
      <c r="BE100" s="193">
        <f>IF(N100="základní",J100,0)</f>
        <v>0</v>
      </c>
      <c r="BF100" s="193">
        <f>IF(N100="snížená",J100,0)</f>
        <v>0</v>
      </c>
      <c r="BG100" s="193">
        <f>IF(N100="zákl. přenesená",J100,0)</f>
        <v>0</v>
      </c>
      <c r="BH100" s="193">
        <f>IF(N100="sníž. přenesená",J100,0)</f>
        <v>0</v>
      </c>
      <c r="BI100" s="193">
        <f>IF(N100="nulová",J100,0)</f>
        <v>0</v>
      </c>
      <c r="BJ100" s="20" t="s">
        <v>79</v>
      </c>
      <c r="BK100" s="193">
        <f>ROUND(I100*H100,2)</f>
        <v>0</v>
      </c>
      <c r="BL100" s="20" t="s">
        <v>137</v>
      </c>
      <c r="BM100" s="192" t="s">
        <v>2369</v>
      </c>
    </row>
    <row r="101" spans="1:65" s="2" customFormat="1" ht="11.25">
      <c r="A101" s="37"/>
      <c r="B101" s="38"/>
      <c r="C101" s="39"/>
      <c r="D101" s="194" t="s">
        <v>228</v>
      </c>
      <c r="E101" s="39"/>
      <c r="F101" s="195" t="s">
        <v>2370</v>
      </c>
      <c r="G101" s="39"/>
      <c r="H101" s="39"/>
      <c r="I101" s="196"/>
      <c r="J101" s="39"/>
      <c r="K101" s="39"/>
      <c r="L101" s="42"/>
      <c r="M101" s="197"/>
      <c r="N101" s="198"/>
      <c r="O101" s="67"/>
      <c r="P101" s="67"/>
      <c r="Q101" s="67"/>
      <c r="R101" s="67"/>
      <c r="S101" s="67"/>
      <c r="T101" s="68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20" t="s">
        <v>228</v>
      </c>
      <c r="AU101" s="20" t="s">
        <v>81</v>
      </c>
    </row>
    <row r="102" spans="1:65" s="13" customFormat="1" ht="11.25">
      <c r="B102" s="199"/>
      <c r="C102" s="200"/>
      <c r="D102" s="201" t="s">
        <v>230</v>
      </c>
      <c r="E102" s="202" t="s">
        <v>19</v>
      </c>
      <c r="F102" s="203" t="s">
        <v>2371</v>
      </c>
      <c r="G102" s="200"/>
      <c r="H102" s="204">
        <v>84</v>
      </c>
      <c r="I102" s="205"/>
      <c r="J102" s="200"/>
      <c r="K102" s="200"/>
      <c r="L102" s="206"/>
      <c r="M102" s="207"/>
      <c r="N102" s="208"/>
      <c r="O102" s="208"/>
      <c r="P102" s="208"/>
      <c r="Q102" s="208"/>
      <c r="R102" s="208"/>
      <c r="S102" s="208"/>
      <c r="T102" s="209"/>
      <c r="AT102" s="210" t="s">
        <v>230</v>
      </c>
      <c r="AU102" s="210" t="s">
        <v>81</v>
      </c>
      <c r="AV102" s="13" t="s">
        <v>81</v>
      </c>
      <c r="AW102" s="13" t="s">
        <v>33</v>
      </c>
      <c r="AX102" s="13" t="s">
        <v>79</v>
      </c>
      <c r="AY102" s="210" t="s">
        <v>218</v>
      </c>
    </row>
    <row r="103" spans="1:65" s="2" customFormat="1" ht="24.2" customHeight="1">
      <c r="A103" s="37"/>
      <c r="B103" s="38"/>
      <c r="C103" s="181" t="s">
        <v>263</v>
      </c>
      <c r="D103" s="181" t="s">
        <v>221</v>
      </c>
      <c r="E103" s="182" t="s">
        <v>2372</v>
      </c>
      <c r="F103" s="183" t="s">
        <v>2373</v>
      </c>
      <c r="G103" s="184" t="s">
        <v>234</v>
      </c>
      <c r="H103" s="185">
        <v>546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1.2999999999999999E-3</v>
      </c>
      <c r="R103" s="190">
        <f>Q103*H103</f>
        <v>0.70979999999999999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137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137</v>
      </c>
      <c r="BM103" s="192" t="s">
        <v>2374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2375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2376</v>
      </c>
      <c r="G105" s="200"/>
      <c r="H105" s="204">
        <v>546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270</v>
      </c>
      <c r="D106" s="181" t="s">
        <v>221</v>
      </c>
      <c r="E106" s="182" t="s">
        <v>2377</v>
      </c>
      <c r="F106" s="183" t="s">
        <v>2378</v>
      </c>
      <c r="G106" s="184" t="s">
        <v>234</v>
      </c>
      <c r="H106" s="185">
        <v>42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1.31E-3</v>
      </c>
      <c r="R106" s="190">
        <f>Q106*H106</f>
        <v>5.5019999999999999E-2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137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137</v>
      </c>
      <c r="BM106" s="192" t="s">
        <v>2379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2380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2381</v>
      </c>
      <c r="G108" s="200"/>
      <c r="H108" s="204">
        <v>42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2" customFormat="1" ht="21.75" customHeight="1">
      <c r="A109" s="37"/>
      <c r="B109" s="38"/>
      <c r="C109" s="181" t="s">
        <v>257</v>
      </c>
      <c r="D109" s="181" t="s">
        <v>221</v>
      </c>
      <c r="E109" s="182" t="s">
        <v>2382</v>
      </c>
      <c r="F109" s="183" t="s">
        <v>2383</v>
      </c>
      <c r="G109" s="184" t="s">
        <v>234</v>
      </c>
      <c r="H109" s="185">
        <v>70</v>
      </c>
      <c r="I109" s="186"/>
      <c r="J109" s="187">
        <f>ROUND(I109*H109,2)</f>
        <v>0</v>
      </c>
      <c r="K109" s="183" t="s">
        <v>225</v>
      </c>
      <c r="L109" s="42"/>
      <c r="M109" s="188" t="s">
        <v>19</v>
      </c>
      <c r="N109" s="189" t="s">
        <v>43</v>
      </c>
      <c r="O109" s="67"/>
      <c r="P109" s="190">
        <f>O109*H109</f>
        <v>0</v>
      </c>
      <c r="Q109" s="190">
        <v>1.2199999999999999E-3</v>
      </c>
      <c r="R109" s="190">
        <f>Q109*H109</f>
        <v>8.539999999999999E-2</v>
      </c>
      <c r="S109" s="190">
        <v>0</v>
      </c>
      <c r="T109" s="191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92" t="s">
        <v>137</v>
      </c>
      <c r="AT109" s="192" t="s">
        <v>221</v>
      </c>
      <c r="AU109" s="192" t="s">
        <v>81</v>
      </c>
      <c r="AY109" s="20" t="s">
        <v>218</v>
      </c>
      <c r="BE109" s="193">
        <f>IF(N109="základní",J109,0)</f>
        <v>0</v>
      </c>
      <c r="BF109" s="193">
        <f>IF(N109="snížená",J109,0)</f>
        <v>0</v>
      </c>
      <c r="BG109" s="193">
        <f>IF(N109="zákl. přenesená",J109,0)</f>
        <v>0</v>
      </c>
      <c r="BH109" s="193">
        <f>IF(N109="sníž. přenesená",J109,0)</f>
        <v>0</v>
      </c>
      <c r="BI109" s="193">
        <f>IF(N109="nulová",J109,0)</f>
        <v>0</v>
      </c>
      <c r="BJ109" s="20" t="s">
        <v>79</v>
      </c>
      <c r="BK109" s="193">
        <f>ROUND(I109*H109,2)</f>
        <v>0</v>
      </c>
      <c r="BL109" s="20" t="s">
        <v>137</v>
      </c>
      <c r="BM109" s="192" t="s">
        <v>2384</v>
      </c>
    </row>
    <row r="110" spans="1:65" s="2" customFormat="1" ht="11.25">
      <c r="A110" s="37"/>
      <c r="B110" s="38"/>
      <c r="C110" s="39"/>
      <c r="D110" s="194" t="s">
        <v>228</v>
      </c>
      <c r="E110" s="39"/>
      <c r="F110" s="195" t="s">
        <v>2385</v>
      </c>
      <c r="G110" s="39"/>
      <c r="H110" s="39"/>
      <c r="I110" s="196"/>
      <c r="J110" s="39"/>
      <c r="K110" s="39"/>
      <c r="L110" s="42"/>
      <c r="M110" s="197"/>
      <c r="N110" s="198"/>
      <c r="O110" s="67"/>
      <c r="P110" s="67"/>
      <c r="Q110" s="67"/>
      <c r="R110" s="67"/>
      <c r="S110" s="67"/>
      <c r="T110" s="68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20" t="s">
        <v>228</v>
      </c>
      <c r="AU110" s="20" t="s">
        <v>81</v>
      </c>
    </row>
    <row r="111" spans="1:65" s="13" customFormat="1" ht="11.25">
      <c r="B111" s="199"/>
      <c r="C111" s="200"/>
      <c r="D111" s="201" t="s">
        <v>230</v>
      </c>
      <c r="E111" s="202" t="s">
        <v>19</v>
      </c>
      <c r="F111" s="203" t="s">
        <v>2386</v>
      </c>
      <c r="G111" s="200"/>
      <c r="H111" s="204">
        <v>70</v>
      </c>
      <c r="I111" s="205"/>
      <c r="J111" s="200"/>
      <c r="K111" s="200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230</v>
      </c>
      <c r="AU111" s="210" t="s">
        <v>81</v>
      </c>
      <c r="AV111" s="13" t="s">
        <v>81</v>
      </c>
      <c r="AW111" s="13" t="s">
        <v>33</v>
      </c>
      <c r="AX111" s="13" t="s">
        <v>79</v>
      </c>
      <c r="AY111" s="210" t="s">
        <v>218</v>
      </c>
    </row>
    <row r="112" spans="1:65" s="2" customFormat="1" ht="21.75" customHeight="1">
      <c r="A112" s="37"/>
      <c r="B112" s="38"/>
      <c r="C112" s="181" t="s">
        <v>120</v>
      </c>
      <c r="D112" s="181" t="s">
        <v>221</v>
      </c>
      <c r="E112" s="182" t="s">
        <v>2387</v>
      </c>
      <c r="F112" s="183" t="s">
        <v>2388</v>
      </c>
      <c r="G112" s="184" t="s">
        <v>234</v>
      </c>
      <c r="H112" s="185">
        <v>140</v>
      </c>
      <c r="I112" s="186"/>
      <c r="J112" s="187">
        <f>ROUND(I112*H112,2)</f>
        <v>0</v>
      </c>
      <c r="K112" s="183" t="s">
        <v>225</v>
      </c>
      <c r="L112" s="42"/>
      <c r="M112" s="188" t="s">
        <v>19</v>
      </c>
      <c r="N112" s="189" t="s">
        <v>43</v>
      </c>
      <c r="O112" s="67"/>
      <c r="P112" s="190">
        <f>O112*H112</f>
        <v>0</v>
      </c>
      <c r="Q112" s="190">
        <v>1.25E-3</v>
      </c>
      <c r="R112" s="190">
        <f>Q112*H112</f>
        <v>0.17500000000000002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137</v>
      </c>
      <c r="AT112" s="192" t="s">
        <v>221</v>
      </c>
      <c r="AU112" s="192" t="s">
        <v>81</v>
      </c>
      <c r="AY112" s="20" t="s">
        <v>218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79</v>
      </c>
      <c r="BK112" s="193">
        <f>ROUND(I112*H112,2)</f>
        <v>0</v>
      </c>
      <c r="BL112" s="20" t="s">
        <v>137</v>
      </c>
      <c r="BM112" s="192" t="s">
        <v>2389</v>
      </c>
    </row>
    <row r="113" spans="1:65" s="2" customFormat="1" ht="11.25">
      <c r="A113" s="37"/>
      <c r="B113" s="38"/>
      <c r="C113" s="39"/>
      <c r="D113" s="194" t="s">
        <v>228</v>
      </c>
      <c r="E113" s="39"/>
      <c r="F113" s="195" t="s">
        <v>2390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228</v>
      </c>
      <c r="AU113" s="20" t="s">
        <v>81</v>
      </c>
    </row>
    <row r="114" spans="1:65" s="13" customFormat="1" ht="11.25">
      <c r="B114" s="199"/>
      <c r="C114" s="200"/>
      <c r="D114" s="201" t="s">
        <v>230</v>
      </c>
      <c r="E114" s="202" t="s">
        <v>19</v>
      </c>
      <c r="F114" s="203" t="s">
        <v>2391</v>
      </c>
      <c r="G114" s="200"/>
      <c r="H114" s="204">
        <v>140</v>
      </c>
      <c r="I114" s="205"/>
      <c r="J114" s="200"/>
      <c r="K114" s="200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230</v>
      </c>
      <c r="AU114" s="210" t="s">
        <v>81</v>
      </c>
      <c r="AV114" s="13" t="s">
        <v>81</v>
      </c>
      <c r="AW114" s="13" t="s">
        <v>33</v>
      </c>
      <c r="AX114" s="13" t="s">
        <v>79</v>
      </c>
      <c r="AY114" s="210" t="s">
        <v>218</v>
      </c>
    </row>
    <row r="115" spans="1:65" s="2" customFormat="1" ht="24.2" customHeight="1">
      <c r="A115" s="37"/>
      <c r="B115" s="38"/>
      <c r="C115" s="181" t="s">
        <v>123</v>
      </c>
      <c r="D115" s="181" t="s">
        <v>221</v>
      </c>
      <c r="E115" s="182" t="s">
        <v>2392</v>
      </c>
      <c r="F115" s="183" t="s">
        <v>2393</v>
      </c>
      <c r="G115" s="184" t="s">
        <v>249</v>
      </c>
      <c r="H115" s="185">
        <v>6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0</v>
      </c>
      <c r="R115" s="190">
        <f>Q115*H115</f>
        <v>0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137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137</v>
      </c>
      <c r="BM115" s="192" t="s">
        <v>2394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2395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2" customFormat="1" ht="24.2" customHeight="1">
      <c r="A117" s="37"/>
      <c r="B117" s="38"/>
      <c r="C117" s="181" t="s">
        <v>8</v>
      </c>
      <c r="D117" s="181" t="s">
        <v>221</v>
      </c>
      <c r="E117" s="182" t="s">
        <v>2396</v>
      </c>
      <c r="F117" s="183" t="s">
        <v>2397</v>
      </c>
      <c r="G117" s="184" t="s">
        <v>249</v>
      </c>
      <c r="H117" s="185">
        <v>43</v>
      </c>
      <c r="I117" s="186"/>
      <c r="J117" s="187">
        <f>ROUND(I117*H117,2)</f>
        <v>0</v>
      </c>
      <c r="K117" s="183" t="s">
        <v>225</v>
      </c>
      <c r="L117" s="42"/>
      <c r="M117" s="188" t="s">
        <v>19</v>
      </c>
      <c r="N117" s="189" t="s">
        <v>43</v>
      </c>
      <c r="O117" s="67"/>
      <c r="P117" s="190">
        <f>O117*H117</f>
        <v>0</v>
      </c>
      <c r="Q117" s="190">
        <v>0</v>
      </c>
      <c r="R117" s="190">
        <f>Q117*H117</f>
        <v>0</v>
      </c>
      <c r="S117" s="190">
        <v>0</v>
      </c>
      <c r="T117" s="191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92" t="s">
        <v>137</v>
      </c>
      <c r="AT117" s="192" t="s">
        <v>221</v>
      </c>
      <c r="AU117" s="192" t="s">
        <v>81</v>
      </c>
      <c r="AY117" s="20" t="s">
        <v>218</v>
      </c>
      <c r="BE117" s="193">
        <f>IF(N117="základní",J117,0)</f>
        <v>0</v>
      </c>
      <c r="BF117" s="193">
        <f>IF(N117="snížená",J117,0)</f>
        <v>0</v>
      </c>
      <c r="BG117" s="193">
        <f>IF(N117="zákl. přenesená",J117,0)</f>
        <v>0</v>
      </c>
      <c r="BH117" s="193">
        <f>IF(N117="sníž. přenesená",J117,0)</f>
        <v>0</v>
      </c>
      <c r="BI117" s="193">
        <f>IF(N117="nulová",J117,0)</f>
        <v>0</v>
      </c>
      <c r="BJ117" s="20" t="s">
        <v>79</v>
      </c>
      <c r="BK117" s="193">
        <f>ROUND(I117*H117,2)</f>
        <v>0</v>
      </c>
      <c r="BL117" s="20" t="s">
        <v>137</v>
      </c>
      <c r="BM117" s="192" t="s">
        <v>2398</v>
      </c>
    </row>
    <row r="118" spans="1:65" s="2" customFormat="1" ht="11.25">
      <c r="A118" s="37"/>
      <c r="B118" s="38"/>
      <c r="C118" s="39"/>
      <c r="D118" s="194" t="s">
        <v>228</v>
      </c>
      <c r="E118" s="39"/>
      <c r="F118" s="195" t="s">
        <v>2399</v>
      </c>
      <c r="G118" s="39"/>
      <c r="H118" s="39"/>
      <c r="I118" s="196"/>
      <c r="J118" s="39"/>
      <c r="K118" s="39"/>
      <c r="L118" s="42"/>
      <c r="M118" s="197"/>
      <c r="N118" s="198"/>
      <c r="O118" s="67"/>
      <c r="P118" s="67"/>
      <c r="Q118" s="67"/>
      <c r="R118" s="67"/>
      <c r="S118" s="67"/>
      <c r="T118" s="68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20" t="s">
        <v>228</v>
      </c>
      <c r="AU118" s="20" t="s">
        <v>81</v>
      </c>
    </row>
    <row r="119" spans="1:65" s="2" customFormat="1" ht="24.2" customHeight="1">
      <c r="A119" s="37"/>
      <c r="B119" s="38"/>
      <c r="C119" s="181" t="s">
        <v>128</v>
      </c>
      <c r="D119" s="181" t="s">
        <v>221</v>
      </c>
      <c r="E119" s="182" t="s">
        <v>2400</v>
      </c>
      <c r="F119" s="183" t="s">
        <v>2401</v>
      </c>
      <c r="G119" s="184" t="s">
        <v>234</v>
      </c>
      <c r="H119" s="185">
        <v>882</v>
      </c>
      <c r="I119" s="186"/>
      <c r="J119" s="187">
        <f>ROUND(I119*H119,2)</f>
        <v>0</v>
      </c>
      <c r="K119" s="183" t="s">
        <v>225</v>
      </c>
      <c r="L119" s="42"/>
      <c r="M119" s="188" t="s">
        <v>19</v>
      </c>
      <c r="N119" s="189" t="s">
        <v>43</v>
      </c>
      <c r="O119" s="67"/>
      <c r="P119" s="190">
        <f>O119*H119</f>
        <v>0</v>
      </c>
      <c r="Q119" s="190">
        <v>0</v>
      </c>
      <c r="R119" s="190">
        <f>Q119*H119</f>
        <v>0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137</v>
      </c>
      <c r="AT119" s="192" t="s">
        <v>221</v>
      </c>
      <c r="AU119" s="192" t="s">
        <v>81</v>
      </c>
      <c r="AY119" s="20" t="s">
        <v>218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79</v>
      </c>
      <c r="BK119" s="193">
        <f>ROUND(I119*H119,2)</f>
        <v>0</v>
      </c>
      <c r="BL119" s="20" t="s">
        <v>137</v>
      </c>
      <c r="BM119" s="192" t="s">
        <v>2402</v>
      </c>
    </row>
    <row r="120" spans="1:65" s="2" customFormat="1" ht="11.25">
      <c r="A120" s="37"/>
      <c r="B120" s="38"/>
      <c r="C120" s="39"/>
      <c r="D120" s="194" t="s">
        <v>228</v>
      </c>
      <c r="E120" s="39"/>
      <c r="F120" s="195" t="s">
        <v>2403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228</v>
      </c>
      <c r="AU120" s="20" t="s">
        <v>81</v>
      </c>
    </row>
    <row r="121" spans="1:65" s="2" customFormat="1" ht="55.5" customHeight="1">
      <c r="A121" s="37"/>
      <c r="B121" s="38"/>
      <c r="C121" s="181" t="s">
        <v>131</v>
      </c>
      <c r="D121" s="181" t="s">
        <v>221</v>
      </c>
      <c r="E121" s="182" t="s">
        <v>2404</v>
      </c>
      <c r="F121" s="183" t="s">
        <v>2405</v>
      </c>
      <c r="G121" s="184" t="s">
        <v>282</v>
      </c>
      <c r="H121" s="185">
        <v>1.0780000000000001</v>
      </c>
      <c r="I121" s="186"/>
      <c r="J121" s="187">
        <f>ROUND(I121*H121,2)</f>
        <v>0</v>
      </c>
      <c r="K121" s="183" t="s">
        <v>225</v>
      </c>
      <c r="L121" s="42"/>
      <c r="M121" s="188" t="s">
        <v>19</v>
      </c>
      <c r="N121" s="189" t="s">
        <v>43</v>
      </c>
      <c r="O121" s="67"/>
      <c r="P121" s="190">
        <f>O121*H121</f>
        <v>0</v>
      </c>
      <c r="Q121" s="190">
        <v>0</v>
      </c>
      <c r="R121" s="190">
        <f>Q121*H121</f>
        <v>0</v>
      </c>
      <c r="S121" s="190">
        <v>0</v>
      </c>
      <c r="T121" s="19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137</v>
      </c>
      <c r="AT121" s="192" t="s">
        <v>221</v>
      </c>
      <c r="AU121" s="192" t="s">
        <v>81</v>
      </c>
      <c r="AY121" s="20" t="s">
        <v>218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79</v>
      </c>
      <c r="BK121" s="193">
        <f>ROUND(I121*H121,2)</f>
        <v>0</v>
      </c>
      <c r="BL121" s="20" t="s">
        <v>137</v>
      </c>
      <c r="BM121" s="192" t="s">
        <v>2406</v>
      </c>
    </row>
    <row r="122" spans="1:65" s="2" customFormat="1" ht="11.25">
      <c r="A122" s="37"/>
      <c r="B122" s="38"/>
      <c r="C122" s="39"/>
      <c r="D122" s="194" t="s">
        <v>228</v>
      </c>
      <c r="E122" s="39"/>
      <c r="F122" s="195" t="s">
        <v>2407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228</v>
      </c>
      <c r="AU122" s="20" t="s">
        <v>81</v>
      </c>
    </row>
    <row r="123" spans="1:65" s="12" customFormat="1" ht="22.9" customHeight="1">
      <c r="B123" s="165"/>
      <c r="C123" s="166"/>
      <c r="D123" s="167" t="s">
        <v>71</v>
      </c>
      <c r="E123" s="179" t="s">
        <v>320</v>
      </c>
      <c r="F123" s="179" t="s">
        <v>321</v>
      </c>
      <c r="G123" s="166"/>
      <c r="H123" s="166"/>
      <c r="I123" s="169"/>
      <c r="J123" s="180">
        <f>BK123</f>
        <v>0</v>
      </c>
      <c r="K123" s="166"/>
      <c r="L123" s="171"/>
      <c r="M123" s="172"/>
      <c r="N123" s="173"/>
      <c r="O123" s="173"/>
      <c r="P123" s="174">
        <f>SUM(P124:P127)</f>
        <v>0</v>
      </c>
      <c r="Q123" s="173"/>
      <c r="R123" s="174">
        <f>SUM(R124:R127)</f>
        <v>0.189</v>
      </c>
      <c r="S123" s="173"/>
      <c r="T123" s="175">
        <f>SUM(T124:T127)</f>
        <v>0</v>
      </c>
      <c r="AR123" s="176" t="s">
        <v>81</v>
      </c>
      <c r="AT123" s="177" t="s">
        <v>71</v>
      </c>
      <c r="AU123" s="177" t="s">
        <v>79</v>
      </c>
      <c r="AY123" s="176" t="s">
        <v>218</v>
      </c>
      <c r="BK123" s="178">
        <f>SUM(BK124:BK127)</f>
        <v>0</v>
      </c>
    </row>
    <row r="124" spans="1:65" s="2" customFormat="1" ht="24.2" customHeight="1">
      <c r="A124" s="37"/>
      <c r="B124" s="38"/>
      <c r="C124" s="181" t="s">
        <v>134</v>
      </c>
      <c r="D124" s="181" t="s">
        <v>221</v>
      </c>
      <c r="E124" s="182" t="s">
        <v>2408</v>
      </c>
      <c r="F124" s="183" t="s">
        <v>2409</v>
      </c>
      <c r="G124" s="184" t="s">
        <v>234</v>
      </c>
      <c r="H124" s="185">
        <v>210</v>
      </c>
      <c r="I124" s="186"/>
      <c r="J124" s="187">
        <f>ROUND(I124*H124,2)</f>
        <v>0</v>
      </c>
      <c r="K124" s="183" t="s">
        <v>19</v>
      </c>
      <c r="L124" s="42"/>
      <c r="M124" s="188" t="s">
        <v>19</v>
      </c>
      <c r="N124" s="189" t="s">
        <v>43</v>
      </c>
      <c r="O124" s="67"/>
      <c r="P124" s="190">
        <f>O124*H124</f>
        <v>0</v>
      </c>
      <c r="Q124" s="190">
        <v>8.9999999999999998E-4</v>
      </c>
      <c r="R124" s="190">
        <f>Q124*H124</f>
        <v>0.189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137</v>
      </c>
      <c r="AT124" s="192" t="s">
        <v>221</v>
      </c>
      <c r="AU124" s="192" t="s">
        <v>81</v>
      </c>
      <c r="AY124" s="20" t="s">
        <v>218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20" t="s">
        <v>79</v>
      </c>
      <c r="BK124" s="193">
        <f>ROUND(I124*H124,2)</f>
        <v>0</v>
      </c>
      <c r="BL124" s="20" t="s">
        <v>137</v>
      </c>
      <c r="BM124" s="192" t="s">
        <v>2410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2411</v>
      </c>
      <c r="G125" s="200"/>
      <c r="H125" s="204">
        <v>210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55.5" customHeight="1">
      <c r="A126" s="37"/>
      <c r="B126" s="38"/>
      <c r="C126" s="181" t="s">
        <v>137</v>
      </c>
      <c r="D126" s="181" t="s">
        <v>221</v>
      </c>
      <c r="E126" s="182" t="s">
        <v>2306</v>
      </c>
      <c r="F126" s="183" t="s">
        <v>2307</v>
      </c>
      <c r="G126" s="184" t="s">
        <v>282</v>
      </c>
      <c r="H126" s="185">
        <v>0.189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137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137</v>
      </c>
      <c r="BM126" s="192" t="s">
        <v>2412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2309</v>
      </c>
      <c r="G127" s="39"/>
      <c r="H127" s="39"/>
      <c r="I127" s="196"/>
      <c r="J127" s="39"/>
      <c r="K127" s="39"/>
      <c r="L127" s="42"/>
      <c r="M127" s="246"/>
      <c r="N127" s="247"/>
      <c r="O127" s="248"/>
      <c r="P127" s="248"/>
      <c r="Q127" s="248"/>
      <c r="R127" s="248"/>
      <c r="S127" s="248"/>
      <c r="T127" s="249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2" customFormat="1" ht="6.95" customHeight="1">
      <c r="A128" s="37"/>
      <c r="B128" s="50"/>
      <c r="C128" s="51"/>
      <c r="D128" s="51"/>
      <c r="E128" s="51"/>
      <c r="F128" s="51"/>
      <c r="G128" s="51"/>
      <c r="H128" s="51"/>
      <c r="I128" s="51"/>
      <c r="J128" s="51"/>
      <c r="K128" s="51"/>
      <c r="L128" s="42"/>
      <c r="M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</sheetData>
  <sheetProtection algorithmName="SHA-512" hashValue="CKY4vOeRJ2M0NAXlL6ME6WoTRzXNRgJbQoGnS+5dJ6XU2/Ou5/WTPmZlrzEOcQ3THFzI1geJYi2AfTzHAf8WPA==" saltValue="AbW5ouAZqRkWcpo5vJrqIt4J79xgmDZBddBNG5yO45gdfdQhhnQq266lRmdVZkYH9xseCjfTbjtnlit0hKK3ew==" spinCount="100000" sheet="1" objects="1" scenarios="1" formatColumns="0" formatRows="0" autoFilter="0"/>
  <autoFilter ref="C83:K127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/>
    <hyperlink ref="F90" r:id="rId2"/>
    <hyperlink ref="F92" r:id="rId3"/>
    <hyperlink ref="F95" r:id="rId4"/>
    <hyperlink ref="F99" r:id="rId5"/>
    <hyperlink ref="F101" r:id="rId6"/>
    <hyperlink ref="F104" r:id="rId7"/>
    <hyperlink ref="F107" r:id="rId8"/>
    <hyperlink ref="F110" r:id="rId9"/>
    <hyperlink ref="F113" r:id="rId10"/>
    <hyperlink ref="F116" r:id="rId11"/>
    <hyperlink ref="F118" r:id="rId12"/>
    <hyperlink ref="F120" r:id="rId13"/>
    <hyperlink ref="F122" r:id="rId14"/>
    <hyperlink ref="F127" r:id="rId15"/>
  </hyperlinks>
  <pageMargins left="0.39374999999999999" right="0.39374999999999999" top="0.39374999999999999" bottom="0.39374999999999999" header="0" footer="0"/>
  <pageSetup paperSize="9" scale="76" fitToHeight="100" orientation="portrait" blackAndWhite="1" r:id="rId16"/>
  <headerFooter>
    <oddFooter>&amp;CStrana &amp;P z &amp;N</oddFooter>
  </headerFooter>
  <drawing r:id="rId17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177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2" customFormat="1" ht="12" customHeight="1">
      <c r="A8" s="37"/>
      <c r="B8" s="42"/>
      <c r="C8" s="37"/>
      <c r="D8" s="115" t="s">
        <v>182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402" t="s">
        <v>2413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9. 7. 2024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19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27</v>
      </c>
      <c r="F15" s="37"/>
      <c r="G15" s="37"/>
      <c r="H15" s="37"/>
      <c r="I15" s="115" t="s">
        <v>28</v>
      </c>
      <c r="J15" s="106" t="s">
        <v>19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29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3" t="str">
        <f>'Rekapitulace stavby'!E14</f>
        <v>Vyplň údaj</v>
      </c>
      <c r="F18" s="404"/>
      <c r="G18" s="404"/>
      <c r="H18" s="404"/>
      <c r="I18" s="115" t="s">
        <v>28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31</v>
      </c>
      <c r="E20" s="37"/>
      <c r="F20" s="37"/>
      <c r="G20" s="37"/>
      <c r="H20" s="37"/>
      <c r="I20" s="115" t="s">
        <v>26</v>
      </c>
      <c r="J20" s="106" t="s">
        <v>19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32</v>
      </c>
      <c r="F21" s="37"/>
      <c r="G21" s="37"/>
      <c r="H21" s="37"/>
      <c r="I21" s="115" t="s">
        <v>28</v>
      </c>
      <c r="J21" s="106" t="s">
        <v>19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34</v>
      </c>
      <c r="E23" s="37"/>
      <c r="F23" s="37"/>
      <c r="G23" s="37"/>
      <c r="H23" s="37"/>
      <c r="I23" s="115" t="s">
        <v>26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35</v>
      </c>
      <c r="F24" s="37"/>
      <c r="G24" s="37"/>
      <c r="H24" s="37"/>
      <c r="I24" s="115" t="s">
        <v>28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36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5" t="s">
        <v>19</v>
      </c>
      <c r="F27" s="405"/>
      <c r="G27" s="405"/>
      <c r="H27" s="405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38</v>
      </c>
      <c r="E30" s="37"/>
      <c r="F30" s="37"/>
      <c r="G30" s="37"/>
      <c r="H30" s="37"/>
      <c r="I30" s="37"/>
      <c r="J30" s="123">
        <f>ROUND(J84,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40</v>
      </c>
      <c r="G32" s="37"/>
      <c r="H32" s="37"/>
      <c r="I32" s="124" t="s">
        <v>39</v>
      </c>
      <c r="J32" s="124" t="s">
        <v>41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42</v>
      </c>
      <c r="E33" s="115" t="s">
        <v>43</v>
      </c>
      <c r="F33" s="126">
        <f>ROUND((SUM(BE84:BE154)),  2)</f>
        <v>0</v>
      </c>
      <c r="G33" s="37"/>
      <c r="H33" s="37"/>
      <c r="I33" s="127">
        <v>0.21</v>
      </c>
      <c r="J33" s="126">
        <f>ROUND(((SUM(BE84:BE154))*I33),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44</v>
      </c>
      <c r="F34" s="126">
        <f>ROUND((SUM(BF84:BF154)),  2)</f>
        <v>0</v>
      </c>
      <c r="G34" s="37"/>
      <c r="H34" s="37"/>
      <c r="I34" s="127">
        <v>0.12</v>
      </c>
      <c r="J34" s="126">
        <f>ROUND(((SUM(BF84:BF154))*I34),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45</v>
      </c>
      <c r="F35" s="126">
        <f>ROUND((SUM(BG84:BG154)),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46</v>
      </c>
      <c r="F36" s="126">
        <f>ROUND((SUM(BH84:BH154)),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47</v>
      </c>
      <c r="F37" s="126">
        <f>ROUND((SUM(BI84:BI154)),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48</v>
      </c>
      <c r="E39" s="130"/>
      <c r="F39" s="130"/>
      <c r="G39" s="131" t="s">
        <v>49</v>
      </c>
      <c r="H39" s="132" t="s">
        <v>50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186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6" t="str">
        <f>E7</f>
        <v>Výměna stoupaček na Poliklinice</v>
      </c>
      <c r="F48" s="407"/>
      <c r="G48" s="407"/>
      <c r="H48" s="407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182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79" t="str">
        <f>E9</f>
        <v>S7 - Kanalizace 3.NP-8.NP</v>
      </c>
      <c r="F50" s="408"/>
      <c r="G50" s="408"/>
      <c r="H50" s="408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Česká Lípa</v>
      </c>
      <c r="G52" s="39"/>
      <c r="H52" s="39"/>
      <c r="I52" s="32" t="s">
        <v>23</v>
      </c>
      <c r="J52" s="62" t="str">
        <f>IF(J12="","",J12)</f>
        <v>9. 7. 2024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40.15" customHeight="1">
      <c r="A54" s="37"/>
      <c r="B54" s="38"/>
      <c r="C54" s="32" t="s">
        <v>25</v>
      </c>
      <c r="D54" s="39"/>
      <c r="E54" s="39"/>
      <c r="F54" s="30" t="str">
        <f>E15</f>
        <v>Nemocnice s poliklinikou Česká Lípa a.s.,Purkyňova</v>
      </c>
      <c r="G54" s="39"/>
      <c r="H54" s="39"/>
      <c r="I54" s="32" t="s">
        <v>31</v>
      </c>
      <c r="J54" s="35" t="str">
        <f>E21</f>
        <v>STORING spol. s r.o.,Žitavská 727/16, Liberec 3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29</v>
      </c>
      <c r="D55" s="39"/>
      <c r="E55" s="39"/>
      <c r="F55" s="30" t="str">
        <f>IF(E18="","",E18)</f>
        <v>Vyplň údaj</v>
      </c>
      <c r="G55" s="39"/>
      <c r="H55" s="39"/>
      <c r="I55" s="32" t="s">
        <v>34</v>
      </c>
      <c r="J55" s="35" t="str">
        <f>E24</f>
        <v>Zuzana Morávková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187</v>
      </c>
      <c r="D57" s="140"/>
      <c r="E57" s="140"/>
      <c r="F57" s="140"/>
      <c r="G57" s="140"/>
      <c r="H57" s="140"/>
      <c r="I57" s="140"/>
      <c r="J57" s="141" t="s">
        <v>188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70</v>
      </c>
      <c r="D59" s="39"/>
      <c r="E59" s="39"/>
      <c r="F59" s="39"/>
      <c r="G59" s="39"/>
      <c r="H59" s="39"/>
      <c r="I59" s="39"/>
      <c r="J59" s="80">
        <f>J84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189</v>
      </c>
    </row>
    <row r="60" spans="1:47" s="9" customFormat="1" ht="24.95" customHeight="1">
      <c r="B60" s="143"/>
      <c r="C60" s="144"/>
      <c r="D60" s="145" t="s">
        <v>190</v>
      </c>
      <c r="E60" s="146"/>
      <c r="F60" s="146"/>
      <c r="G60" s="146"/>
      <c r="H60" s="146"/>
      <c r="I60" s="146"/>
      <c r="J60" s="147">
        <f>J85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194</v>
      </c>
      <c r="E61" s="151"/>
      <c r="F61" s="151"/>
      <c r="G61" s="151"/>
      <c r="H61" s="151"/>
      <c r="I61" s="151"/>
      <c r="J61" s="152">
        <f>J86</f>
        <v>0</v>
      </c>
      <c r="K61" s="100"/>
      <c r="L61" s="153"/>
    </row>
    <row r="62" spans="1:47" s="9" customFormat="1" ht="24.95" customHeight="1">
      <c r="B62" s="143"/>
      <c r="C62" s="144"/>
      <c r="D62" s="145" t="s">
        <v>196</v>
      </c>
      <c r="E62" s="146"/>
      <c r="F62" s="146"/>
      <c r="G62" s="146"/>
      <c r="H62" s="146"/>
      <c r="I62" s="146"/>
      <c r="J62" s="147">
        <f>J96</f>
        <v>0</v>
      </c>
      <c r="K62" s="144"/>
      <c r="L62" s="148"/>
    </row>
    <row r="63" spans="1:47" s="10" customFormat="1" ht="19.899999999999999" customHeight="1">
      <c r="B63" s="149"/>
      <c r="C63" s="100"/>
      <c r="D63" s="150" t="s">
        <v>197</v>
      </c>
      <c r="E63" s="151"/>
      <c r="F63" s="151"/>
      <c r="G63" s="151"/>
      <c r="H63" s="151"/>
      <c r="I63" s="151"/>
      <c r="J63" s="152">
        <f>J97</f>
        <v>0</v>
      </c>
      <c r="K63" s="100"/>
      <c r="L63" s="153"/>
    </row>
    <row r="64" spans="1:47" s="10" customFormat="1" ht="19.899999999999999" customHeight="1">
      <c r="B64" s="149"/>
      <c r="C64" s="100"/>
      <c r="D64" s="150" t="s">
        <v>198</v>
      </c>
      <c r="E64" s="151"/>
      <c r="F64" s="151"/>
      <c r="G64" s="151"/>
      <c r="H64" s="151"/>
      <c r="I64" s="151"/>
      <c r="J64" s="152">
        <f>J150</f>
        <v>0</v>
      </c>
      <c r="K64" s="100"/>
      <c r="L64" s="153"/>
    </row>
    <row r="65" spans="1:31" s="2" customFormat="1" ht="21.75" customHeight="1">
      <c r="A65" s="37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116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s="2" customFormat="1" ht="6.95" customHeight="1">
      <c r="A66" s="37"/>
      <c r="B66" s="50"/>
      <c r="C66" s="51"/>
      <c r="D66" s="51"/>
      <c r="E66" s="51"/>
      <c r="F66" s="51"/>
      <c r="G66" s="51"/>
      <c r="H66" s="51"/>
      <c r="I66" s="51"/>
      <c r="J66" s="51"/>
      <c r="K66" s="51"/>
      <c r="L66" s="116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70" spans="1:31" s="2" customFormat="1" ht="6.95" customHeight="1">
      <c r="A70" s="37"/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24.95" customHeight="1">
      <c r="A71" s="37"/>
      <c r="B71" s="38"/>
      <c r="C71" s="26" t="s">
        <v>203</v>
      </c>
      <c r="D71" s="39"/>
      <c r="E71" s="39"/>
      <c r="F71" s="39"/>
      <c r="G71" s="39"/>
      <c r="H71" s="39"/>
      <c r="I71" s="39"/>
      <c r="J71" s="39"/>
      <c r="K71" s="39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6.95" customHeight="1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2" customHeight="1">
      <c r="A73" s="37"/>
      <c r="B73" s="38"/>
      <c r="C73" s="32" t="s">
        <v>16</v>
      </c>
      <c r="D73" s="39"/>
      <c r="E73" s="39"/>
      <c r="F73" s="39"/>
      <c r="G73" s="39"/>
      <c r="H73" s="39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6.5" customHeight="1">
      <c r="A74" s="37"/>
      <c r="B74" s="38"/>
      <c r="C74" s="39"/>
      <c r="D74" s="39"/>
      <c r="E74" s="406" t="str">
        <f>E7</f>
        <v>Výměna stoupaček na Poliklinice</v>
      </c>
      <c r="F74" s="407"/>
      <c r="G74" s="407"/>
      <c r="H74" s="407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2" customHeight="1">
      <c r="A75" s="37"/>
      <c r="B75" s="38"/>
      <c r="C75" s="32" t="s">
        <v>182</v>
      </c>
      <c r="D75" s="39"/>
      <c r="E75" s="39"/>
      <c r="F75" s="39"/>
      <c r="G75" s="39"/>
      <c r="H75" s="39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6.5" customHeight="1">
      <c r="A76" s="37"/>
      <c r="B76" s="38"/>
      <c r="C76" s="39"/>
      <c r="D76" s="39"/>
      <c r="E76" s="379" t="str">
        <f>E9</f>
        <v>S7 - Kanalizace 3.NP-8.NP</v>
      </c>
      <c r="F76" s="408"/>
      <c r="G76" s="408"/>
      <c r="H76" s="408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6.9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2" t="s">
        <v>21</v>
      </c>
      <c r="D78" s="39"/>
      <c r="E78" s="39"/>
      <c r="F78" s="30" t="str">
        <f>F12</f>
        <v>Česká Lípa</v>
      </c>
      <c r="G78" s="39"/>
      <c r="H78" s="39"/>
      <c r="I78" s="32" t="s">
        <v>23</v>
      </c>
      <c r="J78" s="62" t="str">
        <f>IF(J12="","",J12)</f>
        <v>9. 7. 2024</v>
      </c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6.9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40.15" customHeight="1">
      <c r="A80" s="37"/>
      <c r="B80" s="38"/>
      <c r="C80" s="32" t="s">
        <v>25</v>
      </c>
      <c r="D80" s="39"/>
      <c r="E80" s="39"/>
      <c r="F80" s="30" t="str">
        <f>E15</f>
        <v>Nemocnice s poliklinikou Česká Lípa a.s.,Purkyňova</v>
      </c>
      <c r="G80" s="39"/>
      <c r="H80" s="39"/>
      <c r="I80" s="32" t="s">
        <v>31</v>
      </c>
      <c r="J80" s="35" t="str">
        <f>E21</f>
        <v>STORING spol. s r.o.,Žitavská 727/16, Liberec 3</v>
      </c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5.2" customHeight="1">
      <c r="A81" s="37"/>
      <c r="B81" s="38"/>
      <c r="C81" s="32" t="s">
        <v>29</v>
      </c>
      <c r="D81" s="39"/>
      <c r="E81" s="39"/>
      <c r="F81" s="30" t="str">
        <f>IF(E18="","",E18)</f>
        <v>Vyplň údaj</v>
      </c>
      <c r="G81" s="39"/>
      <c r="H81" s="39"/>
      <c r="I81" s="32" t="s">
        <v>34</v>
      </c>
      <c r="J81" s="35" t="str">
        <f>E24</f>
        <v>Zuzana Morávková</v>
      </c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0.3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11" customFormat="1" ht="29.25" customHeight="1">
      <c r="A83" s="154"/>
      <c r="B83" s="155"/>
      <c r="C83" s="156" t="s">
        <v>204</v>
      </c>
      <c r="D83" s="157" t="s">
        <v>57</v>
      </c>
      <c r="E83" s="157" t="s">
        <v>53</v>
      </c>
      <c r="F83" s="157" t="s">
        <v>54</v>
      </c>
      <c r="G83" s="157" t="s">
        <v>205</v>
      </c>
      <c r="H83" s="157" t="s">
        <v>206</v>
      </c>
      <c r="I83" s="157" t="s">
        <v>207</v>
      </c>
      <c r="J83" s="157" t="s">
        <v>188</v>
      </c>
      <c r="K83" s="158" t="s">
        <v>208</v>
      </c>
      <c r="L83" s="159"/>
      <c r="M83" s="71" t="s">
        <v>19</v>
      </c>
      <c r="N83" s="72" t="s">
        <v>42</v>
      </c>
      <c r="O83" s="72" t="s">
        <v>209</v>
      </c>
      <c r="P83" s="72" t="s">
        <v>210</v>
      </c>
      <c r="Q83" s="72" t="s">
        <v>211</v>
      </c>
      <c r="R83" s="72" t="s">
        <v>212</v>
      </c>
      <c r="S83" s="72" t="s">
        <v>213</v>
      </c>
      <c r="T83" s="73" t="s">
        <v>214</v>
      </c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</row>
    <row r="84" spans="1:65" s="2" customFormat="1" ht="22.9" customHeight="1">
      <c r="A84" s="37"/>
      <c r="B84" s="38"/>
      <c r="C84" s="78" t="s">
        <v>215</v>
      </c>
      <c r="D84" s="39"/>
      <c r="E84" s="39"/>
      <c r="F84" s="39"/>
      <c r="G84" s="39"/>
      <c r="H84" s="39"/>
      <c r="I84" s="39"/>
      <c r="J84" s="160">
        <f>BK84</f>
        <v>0</v>
      </c>
      <c r="K84" s="39"/>
      <c r="L84" s="42"/>
      <c r="M84" s="74"/>
      <c r="N84" s="161"/>
      <c r="O84" s="75"/>
      <c r="P84" s="162">
        <f>P85+P96</f>
        <v>0</v>
      </c>
      <c r="Q84" s="75"/>
      <c r="R84" s="162">
        <f>R85+R96</f>
        <v>0.66213</v>
      </c>
      <c r="S84" s="75"/>
      <c r="T84" s="163">
        <f>T85+T96</f>
        <v>13.302099999999999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T84" s="20" t="s">
        <v>71</v>
      </c>
      <c r="AU84" s="20" t="s">
        <v>189</v>
      </c>
      <c r="BK84" s="164">
        <f>BK85+BK96</f>
        <v>0</v>
      </c>
    </row>
    <row r="85" spans="1:65" s="12" customFormat="1" ht="25.9" customHeight="1">
      <c r="B85" s="165"/>
      <c r="C85" s="166"/>
      <c r="D85" s="167" t="s">
        <v>71</v>
      </c>
      <c r="E85" s="168" t="s">
        <v>216</v>
      </c>
      <c r="F85" s="168" t="s">
        <v>217</v>
      </c>
      <c r="G85" s="166"/>
      <c r="H85" s="166"/>
      <c r="I85" s="169"/>
      <c r="J85" s="170">
        <f>BK85</f>
        <v>0</v>
      </c>
      <c r="K85" s="166"/>
      <c r="L85" s="171"/>
      <c r="M85" s="172"/>
      <c r="N85" s="173"/>
      <c r="O85" s="173"/>
      <c r="P85" s="174">
        <f>P86</f>
        <v>0</v>
      </c>
      <c r="Q85" s="173"/>
      <c r="R85" s="174">
        <f>R86</f>
        <v>0</v>
      </c>
      <c r="S85" s="173"/>
      <c r="T85" s="175">
        <f>T86</f>
        <v>0</v>
      </c>
      <c r="AR85" s="176" t="s">
        <v>79</v>
      </c>
      <c r="AT85" s="177" t="s">
        <v>71</v>
      </c>
      <c r="AU85" s="177" t="s">
        <v>72</v>
      </c>
      <c r="AY85" s="176" t="s">
        <v>218</v>
      </c>
      <c r="BK85" s="178">
        <f>BK86</f>
        <v>0</v>
      </c>
    </row>
    <row r="86" spans="1:65" s="12" customFormat="1" ht="22.9" customHeight="1">
      <c r="B86" s="165"/>
      <c r="C86" s="166"/>
      <c r="D86" s="167" t="s">
        <v>71</v>
      </c>
      <c r="E86" s="179" t="s">
        <v>278</v>
      </c>
      <c r="F86" s="179" t="s">
        <v>279</v>
      </c>
      <c r="G86" s="166"/>
      <c r="H86" s="166"/>
      <c r="I86" s="169"/>
      <c r="J86" s="180">
        <f>BK86</f>
        <v>0</v>
      </c>
      <c r="K86" s="166"/>
      <c r="L86" s="171"/>
      <c r="M86" s="172"/>
      <c r="N86" s="173"/>
      <c r="O86" s="173"/>
      <c r="P86" s="174">
        <f>SUM(P87:P95)</f>
        <v>0</v>
      </c>
      <c r="Q86" s="173"/>
      <c r="R86" s="174">
        <f>SUM(R87:R95)</f>
        <v>0</v>
      </c>
      <c r="S86" s="173"/>
      <c r="T86" s="175">
        <f>SUM(T87:T95)</f>
        <v>0</v>
      </c>
      <c r="AR86" s="176" t="s">
        <v>79</v>
      </c>
      <c r="AT86" s="177" t="s">
        <v>71</v>
      </c>
      <c r="AU86" s="177" t="s">
        <v>79</v>
      </c>
      <c r="AY86" s="176" t="s">
        <v>218</v>
      </c>
      <c r="BK86" s="178">
        <f>SUM(BK87:BK95)</f>
        <v>0</v>
      </c>
    </row>
    <row r="87" spans="1:65" s="2" customFormat="1" ht="37.9" customHeight="1">
      <c r="A87" s="37"/>
      <c r="B87" s="38"/>
      <c r="C87" s="181" t="s">
        <v>79</v>
      </c>
      <c r="D87" s="181" t="s">
        <v>221</v>
      </c>
      <c r="E87" s="182" t="s">
        <v>280</v>
      </c>
      <c r="F87" s="183" t="s">
        <v>281</v>
      </c>
      <c r="G87" s="184" t="s">
        <v>282</v>
      </c>
      <c r="H87" s="185">
        <v>13.302</v>
      </c>
      <c r="I87" s="186"/>
      <c r="J87" s="187">
        <f>ROUND(I87*H87,2)</f>
        <v>0</v>
      </c>
      <c r="K87" s="183" t="s">
        <v>225</v>
      </c>
      <c r="L87" s="42"/>
      <c r="M87" s="188" t="s">
        <v>19</v>
      </c>
      <c r="N87" s="189" t="s">
        <v>43</v>
      </c>
      <c r="O87" s="67"/>
      <c r="P87" s="190">
        <f>O87*H87</f>
        <v>0</v>
      </c>
      <c r="Q87" s="190">
        <v>0</v>
      </c>
      <c r="R87" s="190">
        <f>Q87*H87</f>
        <v>0</v>
      </c>
      <c r="S87" s="190">
        <v>0</v>
      </c>
      <c r="T87" s="191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92" t="s">
        <v>226</v>
      </c>
      <c r="AT87" s="192" t="s">
        <v>221</v>
      </c>
      <c r="AU87" s="192" t="s">
        <v>81</v>
      </c>
      <c r="AY87" s="20" t="s">
        <v>218</v>
      </c>
      <c r="BE87" s="193">
        <f>IF(N87="základní",J87,0)</f>
        <v>0</v>
      </c>
      <c r="BF87" s="193">
        <f>IF(N87="snížená",J87,0)</f>
        <v>0</v>
      </c>
      <c r="BG87" s="193">
        <f>IF(N87="zákl. přenesená",J87,0)</f>
        <v>0</v>
      </c>
      <c r="BH87" s="193">
        <f>IF(N87="sníž. přenesená",J87,0)</f>
        <v>0</v>
      </c>
      <c r="BI87" s="193">
        <f>IF(N87="nulová",J87,0)</f>
        <v>0</v>
      </c>
      <c r="BJ87" s="20" t="s">
        <v>79</v>
      </c>
      <c r="BK87" s="193">
        <f>ROUND(I87*H87,2)</f>
        <v>0</v>
      </c>
      <c r="BL87" s="20" t="s">
        <v>226</v>
      </c>
      <c r="BM87" s="192" t="s">
        <v>2414</v>
      </c>
    </row>
    <row r="88" spans="1:65" s="2" customFormat="1" ht="11.25">
      <c r="A88" s="37"/>
      <c r="B88" s="38"/>
      <c r="C88" s="39"/>
      <c r="D88" s="194" t="s">
        <v>228</v>
      </c>
      <c r="E88" s="39"/>
      <c r="F88" s="195" t="s">
        <v>284</v>
      </c>
      <c r="G88" s="39"/>
      <c r="H88" s="39"/>
      <c r="I88" s="196"/>
      <c r="J88" s="39"/>
      <c r="K88" s="39"/>
      <c r="L88" s="42"/>
      <c r="M88" s="197"/>
      <c r="N88" s="198"/>
      <c r="O88" s="67"/>
      <c r="P88" s="67"/>
      <c r="Q88" s="67"/>
      <c r="R88" s="67"/>
      <c r="S88" s="67"/>
      <c r="T88" s="68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20" t="s">
        <v>228</v>
      </c>
      <c r="AU88" s="20" t="s">
        <v>81</v>
      </c>
    </row>
    <row r="89" spans="1:65" s="2" customFormat="1" ht="33" customHeight="1">
      <c r="A89" s="37"/>
      <c r="B89" s="38"/>
      <c r="C89" s="181" t="s">
        <v>81</v>
      </c>
      <c r="D89" s="181" t="s">
        <v>221</v>
      </c>
      <c r="E89" s="182" t="s">
        <v>285</v>
      </c>
      <c r="F89" s="183" t="s">
        <v>286</v>
      </c>
      <c r="G89" s="184" t="s">
        <v>282</v>
      </c>
      <c r="H89" s="185">
        <v>13.302</v>
      </c>
      <c r="I89" s="186"/>
      <c r="J89" s="187">
        <f>ROUND(I89*H89,2)</f>
        <v>0</v>
      </c>
      <c r="K89" s="183" t="s">
        <v>225</v>
      </c>
      <c r="L89" s="42"/>
      <c r="M89" s="188" t="s">
        <v>19</v>
      </c>
      <c r="N89" s="189" t="s">
        <v>43</v>
      </c>
      <c r="O89" s="67"/>
      <c r="P89" s="190">
        <f>O89*H89</f>
        <v>0</v>
      </c>
      <c r="Q89" s="190">
        <v>0</v>
      </c>
      <c r="R89" s="190">
        <f>Q89*H89</f>
        <v>0</v>
      </c>
      <c r="S89" s="190">
        <v>0</v>
      </c>
      <c r="T89" s="191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92" t="s">
        <v>226</v>
      </c>
      <c r="AT89" s="192" t="s">
        <v>221</v>
      </c>
      <c r="AU89" s="192" t="s">
        <v>81</v>
      </c>
      <c r="AY89" s="20" t="s">
        <v>218</v>
      </c>
      <c r="BE89" s="193">
        <f>IF(N89="základní",J89,0)</f>
        <v>0</v>
      </c>
      <c r="BF89" s="193">
        <f>IF(N89="snížená",J89,0)</f>
        <v>0</v>
      </c>
      <c r="BG89" s="193">
        <f>IF(N89="zákl. přenesená",J89,0)</f>
        <v>0</v>
      </c>
      <c r="BH89" s="193">
        <f>IF(N89="sníž. přenesená",J89,0)</f>
        <v>0</v>
      </c>
      <c r="BI89" s="193">
        <f>IF(N89="nulová",J89,0)</f>
        <v>0</v>
      </c>
      <c r="BJ89" s="20" t="s">
        <v>79</v>
      </c>
      <c r="BK89" s="193">
        <f>ROUND(I89*H89,2)</f>
        <v>0</v>
      </c>
      <c r="BL89" s="20" t="s">
        <v>226</v>
      </c>
      <c r="BM89" s="192" t="s">
        <v>2415</v>
      </c>
    </row>
    <row r="90" spans="1:65" s="2" customFormat="1" ht="11.25">
      <c r="A90" s="37"/>
      <c r="B90" s="38"/>
      <c r="C90" s="39"/>
      <c r="D90" s="194" t="s">
        <v>228</v>
      </c>
      <c r="E90" s="39"/>
      <c r="F90" s="195" t="s">
        <v>288</v>
      </c>
      <c r="G90" s="39"/>
      <c r="H90" s="39"/>
      <c r="I90" s="196"/>
      <c r="J90" s="39"/>
      <c r="K90" s="39"/>
      <c r="L90" s="42"/>
      <c r="M90" s="197"/>
      <c r="N90" s="198"/>
      <c r="O90" s="67"/>
      <c r="P90" s="67"/>
      <c r="Q90" s="67"/>
      <c r="R90" s="67"/>
      <c r="S90" s="67"/>
      <c r="T90" s="68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20" t="s">
        <v>228</v>
      </c>
      <c r="AU90" s="20" t="s">
        <v>81</v>
      </c>
    </row>
    <row r="91" spans="1:65" s="2" customFormat="1" ht="44.25" customHeight="1">
      <c r="A91" s="37"/>
      <c r="B91" s="38"/>
      <c r="C91" s="181" t="s">
        <v>219</v>
      </c>
      <c r="D91" s="181" t="s">
        <v>221</v>
      </c>
      <c r="E91" s="182" t="s">
        <v>289</v>
      </c>
      <c r="F91" s="183" t="s">
        <v>290</v>
      </c>
      <c r="G91" s="184" t="s">
        <v>282</v>
      </c>
      <c r="H91" s="185">
        <v>252.738</v>
      </c>
      <c r="I91" s="186"/>
      <c r="J91" s="187">
        <f>ROUND(I91*H91,2)</f>
        <v>0</v>
      </c>
      <c r="K91" s="183" t="s">
        <v>225</v>
      </c>
      <c r="L91" s="42"/>
      <c r="M91" s="188" t="s">
        <v>19</v>
      </c>
      <c r="N91" s="189" t="s">
        <v>43</v>
      </c>
      <c r="O91" s="67"/>
      <c r="P91" s="190">
        <f>O91*H91</f>
        <v>0</v>
      </c>
      <c r="Q91" s="190">
        <v>0</v>
      </c>
      <c r="R91" s="190">
        <f>Q91*H91</f>
        <v>0</v>
      </c>
      <c r="S91" s="190">
        <v>0</v>
      </c>
      <c r="T91" s="191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92" t="s">
        <v>226</v>
      </c>
      <c r="AT91" s="192" t="s">
        <v>221</v>
      </c>
      <c r="AU91" s="192" t="s">
        <v>81</v>
      </c>
      <c r="AY91" s="20" t="s">
        <v>218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0" t="s">
        <v>79</v>
      </c>
      <c r="BK91" s="193">
        <f>ROUND(I91*H91,2)</f>
        <v>0</v>
      </c>
      <c r="BL91" s="20" t="s">
        <v>226</v>
      </c>
      <c r="BM91" s="192" t="s">
        <v>2416</v>
      </c>
    </row>
    <row r="92" spans="1:65" s="2" customFormat="1" ht="11.25">
      <c r="A92" s="37"/>
      <c r="B92" s="38"/>
      <c r="C92" s="39"/>
      <c r="D92" s="194" t="s">
        <v>228</v>
      </c>
      <c r="E92" s="39"/>
      <c r="F92" s="195" t="s">
        <v>292</v>
      </c>
      <c r="G92" s="39"/>
      <c r="H92" s="39"/>
      <c r="I92" s="196"/>
      <c r="J92" s="39"/>
      <c r="K92" s="39"/>
      <c r="L92" s="42"/>
      <c r="M92" s="197"/>
      <c r="N92" s="198"/>
      <c r="O92" s="67"/>
      <c r="P92" s="67"/>
      <c r="Q92" s="67"/>
      <c r="R92" s="67"/>
      <c r="S92" s="67"/>
      <c r="T92" s="68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20" t="s">
        <v>228</v>
      </c>
      <c r="AU92" s="20" t="s">
        <v>81</v>
      </c>
    </row>
    <row r="93" spans="1:65" s="13" customFormat="1" ht="11.25">
      <c r="B93" s="199"/>
      <c r="C93" s="200"/>
      <c r="D93" s="201" t="s">
        <v>230</v>
      </c>
      <c r="E93" s="202" t="s">
        <v>19</v>
      </c>
      <c r="F93" s="203" t="s">
        <v>2417</v>
      </c>
      <c r="G93" s="200"/>
      <c r="H93" s="204">
        <v>252.738</v>
      </c>
      <c r="I93" s="205"/>
      <c r="J93" s="200"/>
      <c r="K93" s="200"/>
      <c r="L93" s="206"/>
      <c r="M93" s="207"/>
      <c r="N93" s="208"/>
      <c r="O93" s="208"/>
      <c r="P93" s="208"/>
      <c r="Q93" s="208"/>
      <c r="R93" s="208"/>
      <c r="S93" s="208"/>
      <c r="T93" s="209"/>
      <c r="AT93" s="210" t="s">
        <v>230</v>
      </c>
      <c r="AU93" s="210" t="s">
        <v>81</v>
      </c>
      <c r="AV93" s="13" t="s">
        <v>81</v>
      </c>
      <c r="AW93" s="13" t="s">
        <v>33</v>
      </c>
      <c r="AX93" s="13" t="s">
        <v>79</v>
      </c>
      <c r="AY93" s="210" t="s">
        <v>218</v>
      </c>
    </row>
    <row r="94" spans="1:65" s="2" customFormat="1" ht="44.25" customHeight="1">
      <c r="A94" s="37"/>
      <c r="B94" s="38"/>
      <c r="C94" s="181" t="s">
        <v>226</v>
      </c>
      <c r="D94" s="181" t="s">
        <v>221</v>
      </c>
      <c r="E94" s="182" t="s">
        <v>294</v>
      </c>
      <c r="F94" s="183" t="s">
        <v>295</v>
      </c>
      <c r="G94" s="184" t="s">
        <v>282</v>
      </c>
      <c r="H94" s="185">
        <v>13.302</v>
      </c>
      <c r="I94" s="186"/>
      <c r="J94" s="187">
        <f>ROUND(I94*H94,2)</f>
        <v>0</v>
      </c>
      <c r="K94" s="183" t="s">
        <v>225</v>
      </c>
      <c r="L94" s="42"/>
      <c r="M94" s="188" t="s">
        <v>19</v>
      </c>
      <c r="N94" s="189" t="s">
        <v>43</v>
      </c>
      <c r="O94" s="67"/>
      <c r="P94" s="190">
        <f>O94*H94</f>
        <v>0</v>
      </c>
      <c r="Q94" s="190">
        <v>0</v>
      </c>
      <c r="R94" s="190">
        <f>Q94*H94</f>
        <v>0</v>
      </c>
      <c r="S94" s="190">
        <v>0</v>
      </c>
      <c r="T94" s="191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92" t="s">
        <v>226</v>
      </c>
      <c r="AT94" s="192" t="s">
        <v>221</v>
      </c>
      <c r="AU94" s="192" t="s">
        <v>81</v>
      </c>
      <c r="AY94" s="20" t="s">
        <v>218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0" t="s">
        <v>79</v>
      </c>
      <c r="BK94" s="193">
        <f>ROUND(I94*H94,2)</f>
        <v>0</v>
      </c>
      <c r="BL94" s="20" t="s">
        <v>226</v>
      </c>
      <c r="BM94" s="192" t="s">
        <v>2418</v>
      </c>
    </row>
    <row r="95" spans="1:65" s="2" customFormat="1" ht="11.25">
      <c r="A95" s="37"/>
      <c r="B95" s="38"/>
      <c r="C95" s="39"/>
      <c r="D95" s="194" t="s">
        <v>228</v>
      </c>
      <c r="E95" s="39"/>
      <c r="F95" s="195" t="s">
        <v>297</v>
      </c>
      <c r="G95" s="39"/>
      <c r="H95" s="39"/>
      <c r="I95" s="196"/>
      <c r="J95" s="39"/>
      <c r="K95" s="39"/>
      <c r="L95" s="42"/>
      <c r="M95" s="197"/>
      <c r="N95" s="198"/>
      <c r="O95" s="67"/>
      <c r="P95" s="67"/>
      <c r="Q95" s="67"/>
      <c r="R95" s="67"/>
      <c r="S95" s="67"/>
      <c r="T95" s="68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20" t="s">
        <v>228</v>
      </c>
      <c r="AU95" s="20" t="s">
        <v>81</v>
      </c>
    </row>
    <row r="96" spans="1:65" s="12" customFormat="1" ht="25.9" customHeight="1">
      <c r="B96" s="165"/>
      <c r="C96" s="166"/>
      <c r="D96" s="167" t="s">
        <v>71</v>
      </c>
      <c r="E96" s="168" t="s">
        <v>304</v>
      </c>
      <c r="F96" s="168" t="s">
        <v>305</v>
      </c>
      <c r="G96" s="166"/>
      <c r="H96" s="166"/>
      <c r="I96" s="169"/>
      <c r="J96" s="170">
        <f>BK96</f>
        <v>0</v>
      </c>
      <c r="K96" s="166"/>
      <c r="L96" s="171"/>
      <c r="M96" s="172"/>
      <c r="N96" s="173"/>
      <c r="O96" s="173"/>
      <c r="P96" s="174">
        <f>P97+P150</f>
        <v>0</v>
      </c>
      <c r="Q96" s="173"/>
      <c r="R96" s="174">
        <f>R97+R150</f>
        <v>0.66213</v>
      </c>
      <c r="S96" s="173"/>
      <c r="T96" s="175">
        <f>T97+T150</f>
        <v>13.302099999999999</v>
      </c>
      <c r="AR96" s="176" t="s">
        <v>81</v>
      </c>
      <c r="AT96" s="177" t="s">
        <v>71</v>
      </c>
      <c r="AU96" s="177" t="s">
        <v>72</v>
      </c>
      <c r="AY96" s="176" t="s">
        <v>218</v>
      </c>
      <c r="BK96" s="178">
        <f>BK97+BK150</f>
        <v>0</v>
      </c>
    </row>
    <row r="97" spans="1:65" s="12" customFormat="1" ht="22.9" customHeight="1">
      <c r="B97" s="165"/>
      <c r="C97" s="166"/>
      <c r="D97" s="167" t="s">
        <v>71</v>
      </c>
      <c r="E97" s="179" t="s">
        <v>306</v>
      </c>
      <c r="F97" s="179" t="s">
        <v>307</v>
      </c>
      <c r="G97" s="166"/>
      <c r="H97" s="166"/>
      <c r="I97" s="169"/>
      <c r="J97" s="180">
        <f>BK97</f>
        <v>0</v>
      </c>
      <c r="K97" s="166"/>
      <c r="L97" s="171"/>
      <c r="M97" s="172"/>
      <c r="N97" s="173"/>
      <c r="O97" s="173"/>
      <c r="P97" s="174">
        <f>SUM(P98:P149)</f>
        <v>0</v>
      </c>
      <c r="Q97" s="173"/>
      <c r="R97" s="174">
        <f>SUM(R98:R149)</f>
        <v>0.55503000000000002</v>
      </c>
      <c r="S97" s="173"/>
      <c r="T97" s="175">
        <f>SUM(T98:T149)</f>
        <v>13.302099999999999</v>
      </c>
      <c r="AR97" s="176" t="s">
        <v>81</v>
      </c>
      <c r="AT97" s="177" t="s">
        <v>71</v>
      </c>
      <c r="AU97" s="177" t="s">
        <v>79</v>
      </c>
      <c r="AY97" s="176" t="s">
        <v>218</v>
      </c>
      <c r="BK97" s="178">
        <f>SUM(BK98:BK149)</f>
        <v>0</v>
      </c>
    </row>
    <row r="98" spans="1:65" s="2" customFormat="1" ht="24.2" customHeight="1">
      <c r="A98" s="37"/>
      <c r="B98" s="38"/>
      <c r="C98" s="181" t="s">
        <v>252</v>
      </c>
      <c r="D98" s="181" t="s">
        <v>221</v>
      </c>
      <c r="E98" s="182" t="s">
        <v>2363</v>
      </c>
      <c r="F98" s="183" t="s">
        <v>2364</v>
      </c>
      <c r="G98" s="184" t="s">
        <v>234</v>
      </c>
      <c r="H98" s="185">
        <v>434</v>
      </c>
      <c r="I98" s="186"/>
      <c r="J98" s="187">
        <f>ROUND(I98*H98,2)</f>
        <v>0</v>
      </c>
      <c r="K98" s="183" t="s">
        <v>225</v>
      </c>
      <c r="L98" s="42"/>
      <c r="M98" s="188" t="s">
        <v>19</v>
      </c>
      <c r="N98" s="189" t="s">
        <v>43</v>
      </c>
      <c r="O98" s="67"/>
      <c r="P98" s="190">
        <f>O98*H98</f>
        <v>0</v>
      </c>
      <c r="Q98" s="190">
        <v>0</v>
      </c>
      <c r="R98" s="190">
        <f>Q98*H98</f>
        <v>0</v>
      </c>
      <c r="S98" s="190">
        <v>3.065E-2</v>
      </c>
      <c r="T98" s="191">
        <f>S98*H98</f>
        <v>13.302099999999999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92" t="s">
        <v>137</v>
      </c>
      <c r="AT98" s="192" t="s">
        <v>221</v>
      </c>
      <c r="AU98" s="192" t="s">
        <v>81</v>
      </c>
      <c r="AY98" s="20" t="s">
        <v>218</v>
      </c>
      <c r="BE98" s="193">
        <f>IF(N98="základní",J98,0)</f>
        <v>0</v>
      </c>
      <c r="BF98" s="193">
        <f>IF(N98="snížená",J98,0)</f>
        <v>0</v>
      </c>
      <c r="BG98" s="193">
        <f>IF(N98="zákl. přenesená",J98,0)</f>
        <v>0</v>
      </c>
      <c r="BH98" s="193">
        <f>IF(N98="sníž. přenesená",J98,0)</f>
        <v>0</v>
      </c>
      <c r="BI98" s="193">
        <f>IF(N98="nulová",J98,0)</f>
        <v>0</v>
      </c>
      <c r="BJ98" s="20" t="s">
        <v>79</v>
      </c>
      <c r="BK98" s="193">
        <f>ROUND(I98*H98,2)</f>
        <v>0</v>
      </c>
      <c r="BL98" s="20" t="s">
        <v>137</v>
      </c>
      <c r="BM98" s="192" t="s">
        <v>2419</v>
      </c>
    </row>
    <row r="99" spans="1:65" s="2" customFormat="1" ht="11.25">
      <c r="A99" s="37"/>
      <c r="B99" s="38"/>
      <c r="C99" s="39"/>
      <c r="D99" s="194" t="s">
        <v>228</v>
      </c>
      <c r="E99" s="39"/>
      <c r="F99" s="195" t="s">
        <v>2366</v>
      </c>
      <c r="G99" s="39"/>
      <c r="H99" s="39"/>
      <c r="I99" s="196"/>
      <c r="J99" s="39"/>
      <c r="K99" s="39"/>
      <c r="L99" s="42"/>
      <c r="M99" s="197"/>
      <c r="N99" s="19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228</v>
      </c>
      <c r="AU99" s="20" t="s">
        <v>81</v>
      </c>
    </row>
    <row r="100" spans="1:65" s="2" customFormat="1" ht="24.2" customHeight="1">
      <c r="A100" s="37"/>
      <c r="B100" s="38"/>
      <c r="C100" s="181" t="s">
        <v>238</v>
      </c>
      <c r="D100" s="181" t="s">
        <v>221</v>
      </c>
      <c r="E100" s="182" t="s">
        <v>2367</v>
      </c>
      <c r="F100" s="183" t="s">
        <v>2368</v>
      </c>
      <c r="G100" s="184" t="s">
        <v>234</v>
      </c>
      <c r="H100" s="185">
        <v>3.5</v>
      </c>
      <c r="I100" s="186"/>
      <c r="J100" s="187">
        <f>ROUND(I100*H100,2)</f>
        <v>0</v>
      </c>
      <c r="K100" s="183" t="s">
        <v>225</v>
      </c>
      <c r="L100" s="42"/>
      <c r="M100" s="188" t="s">
        <v>19</v>
      </c>
      <c r="N100" s="189" t="s">
        <v>43</v>
      </c>
      <c r="O100" s="67"/>
      <c r="P100" s="190">
        <f>O100*H100</f>
        <v>0</v>
      </c>
      <c r="Q100" s="190">
        <v>6.3000000000000003E-4</v>
      </c>
      <c r="R100" s="190">
        <f>Q100*H100</f>
        <v>2.2049999999999999E-3</v>
      </c>
      <c r="S100" s="190">
        <v>0</v>
      </c>
      <c r="T100" s="191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92" t="s">
        <v>137</v>
      </c>
      <c r="AT100" s="192" t="s">
        <v>221</v>
      </c>
      <c r="AU100" s="192" t="s">
        <v>81</v>
      </c>
      <c r="AY100" s="20" t="s">
        <v>218</v>
      </c>
      <c r="BE100" s="193">
        <f>IF(N100="základní",J100,0)</f>
        <v>0</v>
      </c>
      <c r="BF100" s="193">
        <f>IF(N100="snížená",J100,0)</f>
        <v>0</v>
      </c>
      <c r="BG100" s="193">
        <f>IF(N100="zákl. přenesená",J100,0)</f>
        <v>0</v>
      </c>
      <c r="BH100" s="193">
        <f>IF(N100="sníž. přenesená",J100,0)</f>
        <v>0</v>
      </c>
      <c r="BI100" s="193">
        <f>IF(N100="nulová",J100,0)</f>
        <v>0</v>
      </c>
      <c r="BJ100" s="20" t="s">
        <v>79</v>
      </c>
      <c r="BK100" s="193">
        <f>ROUND(I100*H100,2)</f>
        <v>0</v>
      </c>
      <c r="BL100" s="20" t="s">
        <v>137</v>
      </c>
      <c r="BM100" s="192" t="s">
        <v>2420</v>
      </c>
    </row>
    <row r="101" spans="1:65" s="2" customFormat="1" ht="11.25">
      <c r="A101" s="37"/>
      <c r="B101" s="38"/>
      <c r="C101" s="39"/>
      <c r="D101" s="194" t="s">
        <v>228</v>
      </c>
      <c r="E101" s="39"/>
      <c r="F101" s="195" t="s">
        <v>2370</v>
      </c>
      <c r="G101" s="39"/>
      <c r="H101" s="39"/>
      <c r="I101" s="196"/>
      <c r="J101" s="39"/>
      <c r="K101" s="39"/>
      <c r="L101" s="42"/>
      <c r="M101" s="197"/>
      <c r="N101" s="198"/>
      <c r="O101" s="67"/>
      <c r="P101" s="67"/>
      <c r="Q101" s="67"/>
      <c r="R101" s="67"/>
      <c r="S101" s="67"/>
      <c r="T101" s="68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20" t="s">
        <v>228</v>
      </c>
      <c r="AU101" s="20" t="s">
        <v>81</v>
      </c>
    </row>
    <row r="102" spans="1:65" s="13" customFormat="1" ht="11.25">
      <c r="B102" s="199"/>
      <c r="C102" s="200"/>
      <c r="D102" s="201" t="s">
        <v>230</v>
      </c>
      <c r="E102" s="202" t="s">
        <v>19</v>
      </c>
      <c r="F102" s="203" t="s">
        <v>2421</v>
      </c>
      <c r="G102" s="200"/>
      <c r="H102" s="204">
        <v>3.5</v>
      </c>
      <c r="I102" s="205"/>
      <c r="J102" s="200"/>
      <c r="K102" s="200"/>
      <c r="L102" s="206"/>
      <c r="M102" s="207"/>
      <c r="N102" s="208"/>
      <c r="O102" s="208"/>
      <c r="P102" s="208"/>
      <c r="Q102" s="208"/>
      <c r="R102" s="208"/>
      <c r="S102" s="208"/>
      <c r="T102" s="209"/>
      <c r="AT102" s="210" t="s">
        <v>230</v>
      </c>
      <c r="AU102" s="210" t="s">
        <v>81</v>
      </c>
      <c r="AV102" s="13" t="s">
        <v>81</v>
      </c>
      <c r="AW102" s="13" t="s">
        <v>33</v>
      </c>
      <c r="AX102" s="13" t="s">
        <v>79</v>
      </c>
      <c r="AY102" s="210" t="s">
        <v>218</v>
      </c>
    </row>
    <row r="103" spans="1:65" s="2" customFormat="1" ht="24.2" customHeight="1">
      <c r="A103" s="37"/>
      <c r="B103" s="38"/>
      <c r="C103" s="181" t="s">
        <v>263</v>
      </c>
      <c r="D103" s="181" t="s">
        <v>221</v>
      </c>
      <c r="E103" s="182" t="s">
        <v>2372</v>
      </c>
      <c r="F103" s="183" t="s">
        <v>2373</v>
      </c>
      <c r="G103" s="184" t="s">
        <v>234</v>
      </c>
      <c r="H103" s="185">
        <v>294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1.2999999999999999E-3</v>
      </c>
      <c r="R103" s="190">
        <f>Q103*H103</f>
        <v>0.38219999999999998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137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137</v>
      </c>
      <c r="BM103" s="192" t="s">
        <v>2422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2375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2423</v>
      </c>
      <c r="G105" s="200"/>
      <c r="H105" s="204">
        <v>108.5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72</v>
      </c>
      <c r="AY105" s="210" t="s">
        <v>218</v>
      </c>
    </row>
    <row r="106" spans="1:65" s="13" customFormat="1" ht="11.25">
      <c r="B106" s="199"/>
      <c r="C106" s="200"/>
      <c r="D106" s="201" t="s">
        <v>230</v>
      </c>
      <c r="E106" s="202" t="s">
        <v>19</v>
      </c>
      <c r="F106" s="203" t="s">
        <v>2424</v>
      </c>
      <c r="G106" s="200"/>
      <c r="H106" s="204">
        <v>77</v>
      </c>
      <c r="I106" s="205"/>
      <c r="J106" s="200"/>
      <c r="K106" s="200"/>
      <c r="L106" s="206"/>
      <c r="M106" s="207"/>
      <c r="N106" s="208"/>
      <c r="O106" s="208"/>
      <c r="P106" s="208"/>
      <c r="Q106" s="208"/>
      <c r="R106" s="208"/>
      <c r="S106" s="208"/>
      <c r="T106" s="209"/>
      <c r="AT106" s="210" t="s">
        <v>230</v>
      </c>
      <c r="AU106" s="210" t="s">
        <v>81</v>
      </c>
      <c r="AV106" s="13" t="s">
        <v>81</v>
      </c>
      <c r="AW106" s="13" t="s">
        <v>33</v>
      </c>
      <c r="AX106" s="13" t="s">
        <v>72</v>
      </c>
      <c r="AY106" s="210" t="s">
        <v>218</v>
      </c>
    </row>
    <row r="107" spans="1:65" s="13" customFormat="1" ht="11.25">
      <c r="B107" s="199"/>
      <c r="C107" s="200"/>
      <c r="D107" s="201" t="s">
        <v>230</v>
      </c>
      <c r="E107" s="202" t="s">
        <v>19</v>
      </c>
      <c r="F107" s="203" t="s">
        <v>2425</v>
      </c>
      <c r="G107" s="200"/>
      <c r="H107" s="204">
        <v>66.5</v>
      </c>
      <c r="I107" s="205"/>
      <c r="J107" s="200"/>
      <c r="K107" s="200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230</v>
      </c>
      <c r="AU107" s="210" t="s">
        <v>81</v>
      </c>
      <c r="AV107" s="13" t="s">
        <v>81</v>
      </c>
      <c r="AW107" s="13" t="s">
        <v>33</v>
      </c>
      <c r="AX107" s="13" t="s">
        <v>72</v>
      </c>
      <c r="AY107" s="210" t="s">
        <v>218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2426</v>
      </c>
      <c r="G108" s="200"/>
      <c r="H108" s="204">
        <v>21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72</v>
      </c>
      <c r="AY108" s="210" t="s">
        <v>218</v>
      </c>
    </row>
    <row r="109" spans="1:65" s="13" customFormat="1" ht="11.25">
      <c r="B109" s="199"/>
      <c r="C109" s="200"/>
      <c r="D109" s="201" t="s">
        <v>230</v>
      </c>
      <c r="E109" s="202" t="s">
        <v>19</v>
      </c>
      <c r="F109" s="203" t="s">
        <v>2427</v>
      </c>
      <c r="G109" s="200"/>
      <c r="H109" s="204">
        <v>17.5</v>
      </c>
      <c r="I109" s="205"/>
      <c r="J109" s="200"/>
      <c r="K109" s="200"/>
      <c r="L109" s="206"/>
      <c r="M109" s="207"/>
      <c r="N109" s="208"/>
      <c r="O109" s="208"/>
      <c r="P109" s="208"/>
      <c r="Q109" s="208"/>
      <c r="R109" s="208"/>
      <c r="S109" s="208"/>
      <c r="T109" s="209"/>
      <c r="AT109" s="210" t="s">
        <v>230</v>
      </c>
      <c r="AU109" s="210" t="s">
        <v>81</v>
      </c>
      <c r="AV109" s="13" t="s">
        <v>81</v>
      </c>
      <c r="AW109" s="13" t="s">
        <v>33</v>
      </c>
      <c r="AX109" s="13" t="s">
        <v>72</v>
      </c>
      <c r="AY109" s="210" t="s">
        <v>218</v>
      </c>
    </row>
    <row r="110" spans="1:65" s="13" customFormat="1" ht="11.25">
      <c r="B110" s="199"/>
      <c r="C110" s="200"/>
      <c r="D110" s="201" t="s">
        <v>230</v>
      </c>
      <c r="E110" s="202" t="s">
        <v>19</v>
      </c>
      <c r="F110" s="203" t="s">
        <v>2428</v>
      </c>
      <c r="G110" s="200"/>
      <c r="H110" s="204">
        <v>3.5</v>
      </c>
      <c r="I110" s="205"/>
      <c r="J110" s="200"/>
      <c r="K110" s="200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230</v>
      </c>
      <c r="AU110" s="210" t="s">
        <v>81</v>
      </c>
      <c r="AV110" s="13" t="s">
        <v>81</v>
      </c>
      <c r="AW110" s="13" t="s">
        <v>33</v>
      </c>
      <c r="AX110" s="13" t="s">
        <v>72</v>
      </c>
      <c r="AY110" s="210" t="s">
        <v>218</v>
      </c>
    </row>
    <row r="111" spans="1:65" s="14" customFormat="1" ht="11.25">
      <c r="B111" s="211"/>
      <c r="C111" s="212"/>
      <c r="D111" s="201" t="s">
        <v>230</v>
      </c>
      <c r="E111" s="213" t="s">
        <v>19</v>
      </c>
      <c r="F111" s="214" t="s">
        <v>246</v>
      </c>
      <c r="G111" s="212"/>
      <c r="H111" s="215">
        <v>294</v>
      </c>
      <c r="I111" s="216"/>
      <c r="J111" s="212"/>
      <c r="K111" s="212"/>
      <c r="L111" s="217"/>
      <c r="M111" s="218"/>
      <c r="N111" s="219"/>
      <c r="O111" s="219"/>
      <c r="P111" s="219"/>
      <c r="Q111" s="219"/>
      <c r="R111" s="219"/>
      <c r="S111" s="219"/>
      <c r="T111" s="220"/>
      <c r="AT111" s="221" t="s">
        <v>230</v>
      </c>
      <c r="AU111" s="221" t="s">
        <v>81</v>
      </c>
      <c r="AV111" s="14" t="s">
        <v>226</v>
      </c>
      <c r="AW111" s="14" t="s">
        <v>33</v>
      </c>
      <c r="AX111" s="14" t="s">
        <v>79</v>
      </c>
      <c r="AY111" s="221" t="s">
        <v>218</v>
      </c>
    </row>
    <row r="112" spans="1:65" s="2" customFormat="1" ht="24.2" customHeight="1">
      <c r="A112" s="37"/>
      <c r="B112" s="38"/>
      <c r="C112" s="181" t="s">
        <v>270</v>
      </c>
      <c r="D112" s="181" t="s">
        <v>221</v>
      </c>
      <c r="E112" s="182" t="s">
        <v>2377</v>
      </c>
      <c r="F112" s="183" t="s">
        <v>2378</v>
      </c>
      <c r="G112" s="184" t="s">
        <v>234</v>
      </c>
      <c r="H112" s="185">
        <v>17.5</v>
      </c>
      <c r="I112" s="186"/>
      <c r="J112" s="187">
        <f>ROUND(I112*H112,2)</f>
        <v>0</v>
      </c>
      <c r="K112" s="183" t="s">
        <v>225</v>
      </c>
      <c r="L112" s="42"/>
      <c r="M112" s="188" t="s">
        <v>19</v>
      </c>
      <c r="N112" s="189" t="s">
        <v>43</v>
      </c>
      <c r="O112" s="67"/>
      <c r="P112" s="190">
        <f>O112*H112</f>
        <v>0</v>
      </c>
      <c r="Q112" s="190">
        <v>1.31E-3</v>
      </c>
      <c r="R112" s="190">
        <f>Q112*H112</f>
        <v>2.2925000000000001E-2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137</v>
      </c>
      <c r="AT112" s="192" t="s">
        <v>221</v>
      </c>
      <c r="AU112" s="192" t="s">
        <v>81</v>
      </c>
      <c r="AY112" s="20" t="s">
        <v>218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79</v>
      </c>
      <c r="BK112" s="193">
        <f>ROUND(I112*H112,2)</f>
        <v>0</v>
      </c>
      <c r="BL112" s="20" t="s">
        <v>137</v>
      </c>
      <c r="BM112" s="192" t="s">
        <v>2429</v>
      </c>
    </row>
    <row r="113" spans="1:65" s="2" customFormat="1" ht="11.25">
      <c r="A113" s="37"/>
      <c r="B113" s="38"/>
      <c r="C113" s="39"/>
      <c r="D113" s="194" t="s">
        <v>228</v>
      </c>
      <c r="E113" s="39"/>
      <c r="F113" s="195" t="s">
        <v>2380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228</v>
      </c>
      <c r="AU113" s="20" t="s">
        <v>81</v>
      </c>
    </row>
    <row r="114" spans="1:65" s="13" customFormat="1" ht="11.25">
      <c r="B114" s="199"/>
      <c r="C114" s="200"/>
      <c r="D114" s="201" t="s">
        <v>230</v>
      </c>
      <c r="E114" s="202" t="s">
        <v>19</v>
      </c>
      <c r="F114" s="203" t="s">
        <v>2421</v>
      </c>
      <c r="G114" s="200"/>
      <c r="H114" s="204">
        <v>3.5</v>
      </c>
      <c r="I114" s="205"/>
      <c r="J114" s="200"/>
      <c r="K114" s="200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230</v>
      </c>
      <c r="AU114" s="210" t="s">
        <v>81</v>
      </c>
      <c r="AV114" s="13" t="s">
        <v>81</v>
      </c>
      <c r="AW114" s="13" t="s">
        <v>33</v>
      </c>
      <c r="AX114" s="13" t="s">
        <v>72</v>
      </c>
      <c r="AY114" s="210" t="s">
        <v>218</v>
      </c>
    </row>
    <row r="115" spans="1:65" s="13" customFormat="1" ht="11.25">
      <c r="B115" s="199"/>
      <c r="C115" s="200"/>
      <c r="D115" s="201" t="s">
        <v>230</v>
      </c>
      <c r="E115" s="202" t="s">
        <v>19</v>
      </c>
      <c r="F115" s="203" t="s">
        <v>2430</v>
      </c>
      <c r="G115" s="200"/>
      <c r="H115" s="204">
        <v>3.5</v>
      </c>
      <c r="I115" s="205"/>
      <c r="J115" s="200"/>
      <c r="K115" s="200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230</v>
      </c>
      <c r="AU115" s="210" t="s">
        <v>81</v>
      </c>
      <c r="AV115" s="13" t="s">
        <v>81</v>
      </c>
      <c r="AW115" s="13" t="s">
        <v>33</v>
      </c>
      <c r="AX115" s="13" t="s">
        <v>72</v>
      </c>
      <c r="AY115" s="210" t="s">
        <v>218</v>
      </c>
    </row>
    <row r="116" spans="1:65" s="13" customFormat="1" ht="11.25">
      <c r="B116" s="199"/>
      <c r="C116" s="200"/>
      <c r="D116" s="201" t="s">
        <v>230</v>
      </c>
      <c r="E116" s="202" t="s">
        <v>19</v>
      </c>
      <c r="F116" s="203" t="s">
        <v>2431</v>
      </c>
      <c r="G116" s="200"/>
      <c r="H116" s="204">
        <v>3.5</v>
      </c>
      <c r="I116" s="205"/>
      <c r="J116" s="200"/>
      <c r="K116" s="200"/>
      <c r="L116" s="206"/>
      <c r="M116" s="207"/>
      <c r="N116" s="208"/>
      <c r="O116" s="208"/>
      <c r="P116" s="208"/>
      <c r="Q116" s="208"/>
      <c r="R116" s="208"/>
      <c r="S116" s="208"/>
      <c r="T116" s="209"/>
      <c r="AT116" s="210" t="s">
        <v>230</v>
      </c>
      <c r="AU116" s="210" t="s">
        <v>81</v>
      </c>
      <c r="AV116" s="13" t="s">
        <v>81</v>
      </c>
      <c r="AW116" s="13" t="s">
        <v>33</v>
      </c>
      <c r="AX116" s="13" t="s">
        <v>72</v>
      </c>
      <c r="AY116" s="210" t="s">
        <v>218</v>
      </c>
    </row>
    <row r="117" spans="1:65" s="13" customFormat="1" ht="11.25">
      <c r="B117" s="199"/>
      <c r="C117" s="200"/>
      <c r="D117" s="201" t="s">
        <v>230</v>
      </c>
      <c r="E117" s="202" t="s">
        <v>19</v>
      </c>
      <c r="F117" s="203" t="s">
        <v>2432</v>
      </c>
      <c r="G117" s="200"/>
      <c r="H117" s="204">
        <v>3.5</v>
      </c>
      <c r="I117" s="205"/>
      <c r="J117" s="200"/>
      <c r="K117" s="200"/>
      <c r="L117" s="206"/>
      <c r="M117" s="207"/>
      <c r="N117" s="208"/>
      <c r="O117" s="208"/>
      <c r="P117" s="208"/>
      <c r="Q117" s="208"/>
      <c r="R117" s="208"/>
      <c r="S117" s="208"/>
      <c r="T117" s="209"/>
      <c r="AT117" s="210" t="s">
        <v>230</v>
      </c>
      <c r="AU117" s="210" t="s">
        <v>81</v>
      </c>
      <c r="AV117" s="13" t="s">
        <v>81</v>
      </c>
      <c r="AW117" s="13" t="s">
        <v>33</v>
      </c>
      <c r="AX117" s="13" t="s">
        <v>72</v>
      </c>
      <c r="AY117" s="210" t="s">
        <v>218</v>
      </c>
    </row>
    <row r="118" spans="1:65" s="13" customFormat="1" ht="11.25">
      <c r="B118" s="199"/>
      <c r="C118" s="200"/>
      <c r="D118" s="201" t="s">
        <v>230</v>
      </c>
      <c r="E118" s="202" t="s">
        <v>19</v>
      </c>
      <c r="F118" s="203" t="s">
        <v>2428</v>
      </c>
      <c r="G118" s="200"/>
      <c r="H118" s="204">
        <v>3.5</v>
      </c>
      <c r="I118" s="205"/>
      <c r="J118" s="200"/>
      <c r="K118" s="200"/>
      <c r="L118" s="206"/>
      <c r="M118" s="207"/>
      <c r="N118" s="208"/>
      <c r="O118" s="208"/>
      <c r="P118" s="208"/>
      <c r="Q118" s="208"/>
      <c r="R118" s="208"/>
      <c r="S118" s="208"/>
      <c r="T118" s="209"/>
      <c r="AT118" s="210" t="s">
        <v>230</v>
      </c>
      <c r="AU118" s="210" t="s">
        <v>81</v>
      </c>
      <c r="AV118" s="13" t="s">
        <v>81</v>
      </c>
      <c r="AW118" s="13" t="s">
        <v>33</v>
      </c>
      <c r="AX118" s="13" t="s">
        <v>72</v>
      </c>
      <c r="AY118" s="210" t="s">
        <v>218</v>
      </c>
    </row>
    <row r="119" spans="1:65" s="14" customFormat="1" ht="11.25">
      <c r="B119" s="211"/>
      <c r="C119" s="212"/>
      <c r="D119" s="201" t="s">
        <v>230</v>
      </c>
      <c r="E119" s="213" t="s">
        <v>19</v>
      </c>
      <c r="F119" s="214" t="s">
        <v>246</v>
      </c>
      <c r="G119" s="212"/>
      <c r="H119" s="215">
        <v>17.5</v>
      </c>
      <c r="I119" s="216"/>
      <c r="J119" s="212"/>
      <c r="K119" s="212"/>
      <c r="L119" s="217"/>
      <c r="M119" s="218"/>
      <c r="N119" s="219"/>
      <c r="O119" s="219"/>
      <c r="P119" s="219"/>
      <c r="Q119" s="219"/>
      <c r="R119" s="219"/>
      <c r="S119" s="219"/>
      <c r="T119" s="220"/>
      <c r="AT119" s="221" t="s">
        <v>230</v>
      </c>
      <c r="AU119" s="221" t="s">
        <v>81</v>
      </c>
      <c r="AV119" s="14" t="s">
        <v>226</v>
      </c>
      <c r="AW119" s="14" t="s">
        <v>33</v>
      </c>
      <c r="AX119" s="14" t="s">
        <v>79</v>
      </c>
      <c r="AY119" s="221" t="s">
        <v>218</v>
      </c>
    </row>
    <row r="120" spans="1:65" s="2" customFormat="1" ht="21.75" customHeight="1">
      <c r="A120" s="37"/>
      <c r="B120" s="38"/>
      <c r="C120" s="181" t="s">
        <v>257</v>
      </c>
      <c r="D120" s="181" t="s">
        <v>221</v>
      </c>
      <c r="E120" s="182" t="s">
        <v>2382</v>
      </c>
      <c r="F120" s="183" t="s">
        <v>2383</v>
      </c>
      <c r="G120" s="184" t="s">
        <v>234</v>
      </c>
      <c r="H120" s="185">
        <v>35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1.2199999999999999E-3</v>
      </c>
      <c r="R120" s="190">
        <f>Q120*H120</f>
        <v>4.2699999999999995E-2</v>
      </c>
      <c r="S120" s="190">
        <v>0</v>
      </c>
      <c r="T120" s="19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137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137</v>
      </c>
      <c r="BM120" s="192" t="s">
        <v>2433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2385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2434</v>
      </c>
      <c r="G122" s="200"/>
      <c r="H122" s="204">
        <v>14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72</v>
      </c>
      <c r="AY122" s="210" t="s">
        <v>218</v>
      </c>
    </row>
    <row r="123" spans="1:65" s="13" customFormat="1" ht="11.25">
      <c r="B123" s="199"/>
      <c r="C123" s="200"/>
      <c r="D123" s="201" t="s">
        <v>230</v>
      </c>
      <c r="E123" s="202" t="s">
        <v>19</v>
      </c>
      <c r="F123" s="203" t="s">
        <v>2435</v>
      </c>
      <c r="G123" s="200"/>
      <c r="H123" s="204">
        <v>7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230</v>
      </c>
      <c r="AU123" s="210" t="s">
        <v>81</v>
      </c>
      <c r="AV123" s="13" t="s">
        <v>81</v>
      </c>
      <c r="AW123" s="13" t="s">
        <v>33</v>
      </c>
      <c r="AX123" s="13" t="s">
        <v>72</v>
      </c>
      <c r="AY123" s="210" t="s">
        <v>218</v>
      </c>
    </row>
    <row r="124" spans="1:65" s="13" customFormat="1" ht="11.25">
      <c r="B124" s="199"/>
      <c r="C124" s="200"/>
      <c r="D124" s="201" t="s">
        <v>230</v>
      </c>
      <c r="E124" s="202" t="s">
        <v>19</v>
      </c>
      <c r="F124" s="203" t="s">
        <v>2436</v>
      </c>
      <c r="G124" s="200"/>
      <c r="H124" s="204">
        <v>7</v>
      </c>
      <c r="I124" s="205"/>
      <c r="J124" s="200"/>
      <c r="K124" s="200"/>
      <c r="L124" s="206"/>
      <c r="M124" s="207"/>
      <c r="N124" s="208"/>
      <c r="O124" s="208"/>
      <c r="P124" s="208"/>
      <c r="Q124" s="208"/>
      <c r="R124" s="208"/>
      <c r="S124" s="208"/>
      <c r="T124" s="209"/>
      <c r="AT124" s="210" t="s">
        <v>230</v>
      </c>
      <c r="AU124" s="210" t="s">
        <v>81</v>
      </c>
      <c r="AV124" s="13" t="s">
        <v>81</v>
      </c>
      <c r="AW124" s="13" t="s">
        <v>33</v>
      </c>
      <c r="AX124" s="13" t="s">
        <v>72</v>
      </c>
      <c r="AY124" s="210" t="s">
        <v>218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2437</v>
      </c>
      <c r="G125" s="200"/>
      <c r="H125" s="204">
        <v>7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72</v>
      </c>
      <c r="AY125" s="210" t="s">
        <v>218</v>
      </c>
    </row>
    <row r="126" spans="1:65" s="14" customFormat="1" ht="11.25">
      <c r="B126" s="211"/>
      <c r="C126" s="212"/>
      <c r="D126" s="201" t="s">
        <v>230</v>
      </c>
      <c r="E126" s="213" t="s">
        <v>19</v>
      </c>
      <c r="F126" s="214" t="s">
        <v>246</v>
      </c>
      <c r="G126" s="212"/>
      <c r="H126" s="215">
        <v>35</v>
      </c>
      <c r="I126" s="216"/>
      <c r="J126" s="212"/>
      <c r="K126" s="212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230</v>
      </c>
      <c r="AU126" s="221" t="s">
        <v>81</v>
      </c>
      <c r="AV126" s="14" t="s">
        <v>226</v>
      </c>
      <c r="AW126" s="14" t="s">
        <v>33</v>
      </c>
      <c r="AX126" s="14" t="s">
        <v>79</v>
      </c>
      <c r="AY126" s="221" t="s">
        <v>218</v>
      </c>
    </row>
    <row r="127" spans="1:65" s="2" customFormat="1" ht="21.75" customHeight="1">
      <c r="A127" s="37"/>
      <c r="B127" s="38"/>
      <c r="C127" s="181" t="s">
        <v>120</v>
      </c>
      <c r="D127" s="181" t="s">
        <v>221</v>
      </c>
      <c r="E127" s="182" t="s">
        <v>2387</v>
      </c>
      <c r="F127" s="183" t="s">
        <v>2388</v>
      </c>
      <c r="G127" s="184" t="s">
        <v>234</v>
      </c>
      <c r="H127" s="185">
        <v>84</v>
      </c>
      <c r="I127" s="186"/>
      <c r="J127" s="187">
        <f>ROUND(I127*H127,2)</f>
        <v>0</v>
      </c>
      <c r="K127" s="183" t="s">
        <v>225</v>
      </c>
      <c r="L127" s="42"/>
      <c r="M127" s="188" t="s">
        <v>19</v>
      </c>
      <c r="N127" s="189" t="s">
        <v>43</v>
      </c>
      <c r="O127" s="67"/>
      <c r="P127" s="190">
        <f>O127*H127</f>
        <v>0</v>
      </c>
      <c r="Q127" s="190">
        <v>1.25E-3</v>
      </c>
      <c r="R127" s="190">
        <f>Q127*H127</f>
        <v>0.105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137</v>
      </c>
      <c r="AT127" s="192" t="s">
        <v>221</v>
      </c>
      <c r="AU127" s="192" t="s">
        <v>81</v>
      </c>
      <c r="AY127" s="20" t="s">
        <v>218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20" t="s">
        <v>79</v>
      </c>
      <c r="BK127" s="193">
        <f>ROUND(I127*H127,2)</f>
        <v>0</v>
      </c>
      <c r="BL127" s="20" t="s">
        <v>137</v>
      </c>
      <c r="BM127" s="192" t="s">
        <v>2438</v>
      </c>
    </row>
    <row r="128" spans="1:65" s="2" customFormat="1" ht="11.25">
      <c r="A128" s="37"/>
      <c r="B128" s="38"/>
      <c r="C128" s="39"/>
      <c r="D128" s="194" t="s">
        <v>228</v>
      </c>
      <c r="E128" s="39"/>
      <c r="F128" s="195" t="s">
        <v>2390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228</v>
      </c>
      <c r="AU128" s="20" t="s">
        <v>81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2439</v>
      </c>
      <c r="G129" s="200"/>
      <c r="H129" s="204">
        <v>28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3" customFormat="1" ht="11.25">
      <c r="B130" s="199"/>
      <c r="C130" s="200"/>
      <c r="D130" s="201" t="s">
        <v>230</v>
      </c>
      <c r="E130" s="202" t="s">
        <v>19</v>
      </c>
      <c r="F130" s="203" t="s">
        <v>2440</v>
      </c>
      <c r="G130" s="200"/>
      <c r="H130" s="204">
        <v>21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230</v>
      </c>
      <c r="AU130" s="210" t="s">
        <v>81</v>
      </c>
      <c r="AV130" s="13" t="s">
        <v>81</v>
      </c>
      <c r="AW130" s="13" t="s">
        <v>33</v>
      </c>
      <c r="AX130" s="13" t="s">
        <v>72</v>
      </c>
      <c r="AY130" s="210" t="s">
        <v>218</v>
      </c>
    </row>
    <row r="131" spans="1:65" s="13" customFormat="1" ht="11.25">
      <c r="B131" s="199"/>
      <c r="C131" s="200"/>
      <c r="D131" s="201" t="s">
        <v>230</v>
      </c>
      <c r="E131" s="202" t="s">
        <v>19</v>
      </c>
      <c r="F131" s="203" t="s">
        <v>2441</v>
      </c>
      <c r="G131" s="200"/>
      <c r="H131" s="204">
        <v>14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65" s="13" customFormat="1" ht="11.25">
      <c r="B132" s="199"/>
      <c r="C132" s="200"/>
      <c r="D132" s="201" t="s">
        <v>230</v>
      </c>
      <c r="E132" s="202" t="s">
        <v>19</v>
      </c>
      <c r="F132" s="203" t="s">
        <v>2437</v>
      </c>
      <c r="G132" s="200"/>
      <c r="H132" s="204">
        <v>7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2442</v>
      </c>
      <c r="G133" s="200"/>
      <c r="H133" s="204">
        <v>14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4" customFormat="1" ht="11.25">
      <c r="B134" s="211"/>
      <c r="C134" s="212"/>
      <c r="D134" s="201" t="s">
        <v>230</v>
      </c>
      <c r="E134" s="213" t="s">
        <v>19</v>
      </c>
      <c r="F134" s="214" t="s">
        <v>246</v>
      </c>
      <c r="G134" s="212"/>
      <c r="H134" s="215">
        <v>84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230</v>
      </c>
      <c r="AU134" s="221" t="s">
        <v>81</v>
      </c>
      <c r="AV134" s="14" t="s">
        <v>226</v>
      </c>
      <c r="AW134" s="14" t="s">
        <v>33</v>
      </c>
      <c r="AX134" s="14" t="s">
        <v>79</v>
      </c>
      <c r="AY134" s="221" t="s">
        <v>218</v>
      </c>
    </row>
    <row r="135" spans="1:65" s="2" customFormat="1" ht="24.2" customHeight="1">
      <c r="A135" s="37"/>
      <c r="B135" s="38"/>
      <c r="C135" s="181" t="s">
        <v>123</v>
      </c>
      <c r="D135" s="181" t="s">
        <v>221</v>
      </c>
      <c r="E135" s="182" t="s">
        <v>2392</v>
      </c>
      <c r="F135" s="183" t="s">
        <v>2393</v>
      </c>
      <c r="G135" s="184" t="s">
        <v>249</v>
      </c>
      <c r="H135" s="185">
        <v>5</v>
      </c>
      <c r="I135" s="186"/>
      <c r="J135" s="187">
        <f>ROUND(I135*H135,2)</f>
        <v>0</v>
      </c>
      <c r="K135" s="183" t="s">
        <v>225</v>
      </c>
      <c r="L135" s="42"/>
      <c r="M135" s="188" t="s">
        <v>19</v>
      </c>
      <c r="N135" s="189" t="s">
        <v>43</v>
      </c>
      <c r="O135" s="67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137</v>
      </c>
      <c r="AT135" s="192" t="s">
        <v>221</v>
      </c>
      <c r="AU135" s="192" t="s">
        <v>81</v>
      </c>
      <c r="AY135" s="20" t="s">
        <v>218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20" t="s">
        <v>79</v>
      </c>
      <c r="BK135" s="193">
        <f>ROUND(I135*H135,2)</f>
        <v>0</v>
      </c>
      <c r="BL135" s="20" t="s">
        <v>137</v>
      </c>
      <c r="BM135" s="192" t="s">
        <v>2443</v>
      </c>
    </row>
    <row r="136" spans="1:65" s="2" customFormat="1" ht="11.25">
      <c r="A136" s="37"/>
      <c r="B136" s="38"/>
      <c r="C136" s="39"/>
      <c r="D136" s="194" t="s">
        <v>228</v>
      </c>
      <c r="E136" s="39"/>
      <c r="F136" s="195" t="s">
        <v>2395</v>
      </c>
      <c r="G136" s="39"/>
      <c r="H136" s="39"/>
      <c r="I136" s="196"/>
      <c r="J136" s="39"/>
      <c r="K136" s="39"/>
      <c r="L136" s="42"/>
      <c r="M136" s="197"/>
      <c r="N136" s="198"/>
      <c r="O136" s="67"/>
      <c r="P136" s="67"/>
      <c r="Q136" s="67"/>
      <c r="R136" s="67"/>
      <c r="S136" s="67"/>
      <c r="T136" s="68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20" t="s">
        <v>228</v>
      </c>
      <c r="AU136" s="20" t="s">
        <v>81</v>
      </c>
    </row>
    <row r="137" spans="1:65" s="2" customFormat="1" ht="24.2" customHeight="1">
      <c r="A137" s="37"/>
      <c r="B137" s="38"/>
      <c r="C137" s="181" t="s">
        <v>8</v>
      </c>
      <c r="D137" s="181" t="s">
        <v>221</v>
      </c>
      <c r="E137" s="182" t="s">
        <v>2396</v>
      </c>
      <c r="F137" s="183" t="s">
        <v>2397</v>
      </c>
      <c r="G137" s="184" t="s">
        <v>249</v>
      </c>
      <c r="H137" s="185">
        <v>88</v>
      </c>
      <c r="I137" s="186"/>
      <c r="J137" s="187">
        <f>ROUND(I137*H137,2)</f>
        <v>0</v>
      </c>
      <c r="K137" s="183" t="s">
        <v>225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137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137</v>
      </c>
      <c r="BM137" s="192" t="s">
        <v>2444</v>
      </c>
    </row>
    <row r="138" spans="1:65" s="2" customFormat="1" ht="11.25">
      <c r="A138" s="37"/>
      <c r="B138" s="38"/>
      <c r="C138" s="39"/>
      <c r="D138" s="194" t="s">
        <v>228</v>
      </c>
      <c r="E138" s="39"/>
      <c r="F138" s="195" t="s">
        <v>2399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228</v>
      </c>
      <c r="AU138" s="20" t="s">
        <v>81</v>
      </c>
    </row>
    <row r="139" spans="1:65" s="13" customFormat="1" ht="11.25">
      <c r="B139" s="199"/>
      <c r="C139" s="200"/>
      <c r="D139" s="201" t="s">
        <v>230</v>
      </c>
      <c r="E139" s="202" t="s">
        <v>19</v>
      </c>
      <c r="F139" s="203" t="s">
        <v>2445</v>
      </c>
      <c r="G139" s="200"/>
      <c r="H139" s="204">
        <v>31</v>
      </c>
      <c r="I139" s="205"/>
      <c r="J139" s="200"/>
      <c r="K139" s="200"/>
      <c r="L139" s="206"/>
      <c r="M139" s="207"/>
      <c r="N139" s="208"/>
      <c r="O139" s="208"/>
      <c r="P139" s="208"/>
      <c r="Q139" s="208"/>
      <c r="R139" s="208"/>
      <c r="S139" s="208"/>
      <c r="T139" s="209"/>
      <c r="AT139" s="210" t="s">
        <v>230</v>
      </c>
      <c r="AU139" s="210" t="s">
        <v>81</v>
      </c>
      <c r="AV139" s="13" t="s">
        <v>81</v>
      </c>
      <c r="AW139" s="13" t="s">
        <v>33</v>
      </c>
      <c r="AX139" s="13" t="s">
        <v>72</v>
      </c>
      <c r="AY139" s="210" t="s">
        <v>218</v>
      </c>
    </row>
    <row r="140" spans="1:65" s="13" customFormat="1" ht="11.25">
      <c r="B140" s="199"/>
      <c r="C140" s="200"/>
      <c r="D140" s="201" t="s">
        <v>230</v>
      </c>
      <c r="E140" s="202" t="s">
        <v>19</v>
      </c>
      <c r="F140" s="203" t="s">
        <v>2446</v>
      </c>
      <c r="G140" s="200"/>
      <c r="H140" s="204">
        <v>22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230</v>
      </c>
      <c r="AU140" s="210" t="s">
        <v>81</v>
      </c>
      <c r="AV140" s="13" t="s">
        <v>81</v>
      </c>
      <c r="AW140" s="13" t="s">
        <v>33</v>
      </c>
      <c r="AX140" s="13" t="s">
        <v>72</v>
      </c>
      <c r="AY140" s="210" t="s">
        <v>218</v>
      </c>
    </row>
    <row r="141" spans="1:65" s="13" customFormat="1" ht="11.25">
      <c r="B141" s="199"/>
      <c r="C141" s="200"/>
      <c r="D141" s="201" t="s">
        <v>230</v>
      </c>
      <c r="E141" s="202" t="s">
        <v>19</v>
      </c>
      <c r="F141" s="203" t="s">
        <v>2353</v>
      </c>
      <c r="G141" s="200"/>
      <c r="H141" s="204">
        <v>19</v>
      </c>
      <c r="I141" s="205"/>
      <c r="J141" s="200"/>
      <c r="K141" s="200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230</v>
      </c>
      <c r="AU141" s="210" t="s">
        <v>81</v>
      </c>
      <c r="AV141" s="13" t="s">
        <v>81</v>
      </c>
      <c r="AW141" s="13" t="s">
        <v>33</v>
      </c>
      <c r="AX141" s="13" t="s">
        <v>72</v>
      </c>
      <c r="AY141" s="210" t="s">
        <v>218</v>
      </c>
    </row>
    <row r="142" spans="1:65" s="13" customFormat="1" ht="11.25">
      <c r="B142" s="199"/>
      <c r="C142" s="200"/>
      <c r="D142" s="201" t="s">
        <v>230</v>
      </c>
      <c r="E142" s="202" t="s">
        <v>19</v>
      </c>
      <c r="F142" s="203" t="s">
        <v>2447</v>
      </c>
      <c r="G142" s="200"/>
      <c r="H142" s="204">
        <v>6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230</v>
      </c>
      <c r="AU142" s="210" t="s">
        <v>81</v>
      </c>
      <c r="AV142" s="13" t="s">
        <v>81</v>
      </c>
      <c r="AW142" s="13" t="s">
        <v>33</v>
      </c>
      <c r="AX142" s="13" t="s">
        <v>72</v>
      </c>
      <c r="AY142" s="210" t="s">
        <v>218</v>
      </c>
    </row>
    <row r="143" spans="1:65" s="13" customFormat="1" ht="11.25">
      <c r="B143" s="199"/>
      <c r="C143" s="200"/>
      <c r="D143" s="201" t="s">
        <v>230</v>
      </c>
      <c r="E143" s="202" t="s">
        <v>19</v>
      </c>
      <c r="F143" s="203" t="s">
        <v>2355</v>
      </c>
      <c r="G143" s="200"/>
      <c r="H143" s="204">
        <v>5</v>
      </c>
      <c r="I143" s="205"/>
      <c r="J143" s="200"/>
      <c r="K143" s="200"/>
      <c r="L143" s="206"/>
      <c r="M143" s="207"/>
      <c r="N143" s="208"/>
      <c r="O143" s="208"/>
      <c r="P143" s="208"/>
      <c r="Q143" s="208"/>
      <c r="R143" s="208"/>
      <c r="S143" s="208"/>
      <c r="T143" s="209"/>
      <c r="AT143" s="210" t="s">
        <v>230</v>
      </c>
      <c r="AU143" s="210" t="s">
        <v>81</v>
      </c>
      <c r="AV143" s="13" t="s">
        <v>81</v>
      </c>
      <c r="AW143" s="13" t="s">
        <v>33</v>
      </c>
      <c r="AX143" s="13" t="s">
        <v>72</v>
      </c>
      <c r="AY143" s="210" t="s">
        <v>218</v>
      </c>
    </row>
    <row r="144" spans="1:65" s="13" customFormat="1" ht="11.25">
      <c r="B144" s="199"/>
      <c r="C144" s="200"/>
      <c r="D144" s="201" t="s">
        <v>230</v>
      </c>
      <c r="E144" s="202" t="s">
        <v>19</v>
      </c>
      <c r="F144" s="203" t="s">
        <v>2448</v>
      </c>
      <c r="G144" s="200"/>
      <c r="H144" s="204">
        <v>5</v>
      </c>
      <c r="I144" s="205"/>
      <c r="J144" s="200"/>
      <c r="K144" s="200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230</v>
      </c>
      <c r="AU144" s="210" t="s">
        <v>81</v>
      </c>
      <c r="AV144" s="13" t="s">
        <v>81</v>
      </c>
      <c r="AW144" s="13" t="s">
        <v>33</v>
      </c>
      <c r="AX144" s="13" t="s">
        <v>72</v>
      </c>
      <c r="AY144" s="210" t="s">
        <v>218</v>
      </c>
    </row>
    <row r="145" spans="1:65" s="14" customFormat="1" ht="11.25">
      <c r="B145" s="211"/>
      <c r="C145" s="212"/>
      <c r="D145" s="201" t="s">
        <v>230</v>
      </c>
      <c r="E145" s="213" t="s">
        <v>19</v>
      </c>
      <c r="F145" s="214" t="s">
        <v>246</v>
      </c>
      <c r="G145" s="212"/>
      <c r="H145" s="215">
        <v>88</v>
      </c>
      <c r="I145" s="216"/>
      <c r="J145" s="212"/>
      <c r="K145" s="212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230</v>
      </c>
      <c r="AU145" s="221" t="s">
        <v>81</v>
      </c>
      <c r="AV145" s="14" t="s">
        <v>226</v>
      </c>
      <c r="AW145" s="14" t="s">
        <v>33</v>
      </c>
      <c r="AX145" s="14" t="s">
        <v>79</v>
      </c>
      <c r="AY145" s="221" t="s">
        <v>218</v>
      </c>
    </row>
    <row r="146" spans="1:65" s="2" customFormat="1" ht="24.2" customHeight="1">
      <c r="A146" s="37"/>
      <c r="B146" s="38"/>
      <c r="C146" s="181" t="s">
        <v>128</v>
      </c>
      <c r="D146" s="181" t="s">
        <v>221</v>
      </c>
      <c r="E146" s="182" t="s">
        <v>2400</v>
      </c>
      <c r="F146" s="183" t="s">
        <v>2401</v>
      </c>
      <c r="G146" s="184" t="s">
        <v>234</v>
      </c>
      <c r="H146" s="185">
        <v>434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137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137</v>
      </c>
      <c r="BM146" s="192" t="s">
        <v>2449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2403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2" customFormat="1" ht="55.5" customHeight="1">
      <c r="A148" s="37"/>
      <c r="B148" s="38"/>
      <c r="C148" s="181" t="s">
        <v>131</v>
      </c>
      <c r="D148" s="181" t="s">
        <v>221</v>
      </c>
      <c r="E148" s="182" t="s">
        <v>2404</v>
      </c>
      <c r="F148" s="183" t="s">
        <v>2405</v>
      </c>
      <c r="G148" s="184" t="s">
        <v>282</v>
      </c>
      <c r="H148" s="185">
        <v>0.55500000000000005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137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137</v>
      </c>
      <c r="BM148" s="192" t="s">
        <v>2450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2407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12" customFormat="1" ht="22.9" customHeight="1">
      <c r="B150" s="165"/>
      <c r="C150" s="166"/>
      <c r="D150" s="167" t="s">
        <v>71</v>
      </c>
      <c r="E150" s="179" t="s">
        <v>320</v>
      </c>
      <c r="F150" s="179" t="s">
        <v>321</v>
      </c>
      <c r="G150" s="166"/>
      <c r="H150" s="166"/>
      <c r="I150" s="169"/>
      <c r="J150" s="180">
        <f>BK150</f>
        <v>0</v>
      </c>
      <c r="K150" s="166"/>
      <c r="L150" s="171"/>
      <c r="M150" s="172"/>
      <c r="N150" s="173"/>
      <c r="O150" s="173"/>
      <c r="P150" s="174">
        <f>SUM(P151:P154)</f>
        <v>0</v>
      </c>
      <c r="Q150" s="173"/>
      <c r="R150" s="174">
        <f>SUM(R151:R154)</f>
        <v>0.1071</v>
      </c>
      <c r="S150" s="173"/>
      <c r="T150" s="175">
        <f>SUM(T151:T154)</f>
        <v>0</v>
      </c>
      <c r="AR150" s="176" t="s">
        <v>81</v>
      </c>
      <c r="AT150" s="177" t="s">
        <v>71</v>
      </c>
      <c r="AU150" s="177" t="s">
        <v>79</v>
      </c>
      <c r="AY150" s="176" t="s">
        <v>218</v>
      </c>
      <c r="BK150" s="178">
        <f>SUM(BK151:BK154)</f>
        <v>0</v>
      </c>
    </row>
    <row r="151" spans="1:65" s="2" customFormat="1" ht="24.2" customHeight="1">
      <c r="A151" s="37"/>
      <c r="B151" s="38"/>
      <c r="C151" s="181" t="s">
        <v>134</v>
      </c>
      <c r="D151" s="181" t="s">
        <v>221</v>
      </c>
      <c r="E151" s="182" t="s">
        <v>2408</v>
      </c>
      <c r="F151" s="183" t="s">
        <v>2409</v>
      </c>
      <c r="G151" s="184" t="s">
        <v>234</v>
      </c>
      <c r="H151" s="185">
        <v>119</v>
      </c>
      <c r="I151" s="186"/>
      <c r="J151" s="187">
        <f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8.9999999999999998E-4</v>
      </c>
      <c r="R151" s="190">
        <f>Q151*H151</f>
        <v>0.1071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137</v>
      </c>
      <c r="BM151" s="192" t="s">
        <v>2451</v>
      </c>
    </row>
    <row r="152" spans="1:65" s="13" customFormat="1" ht="11.25">
      <c r="B152" s="199"/>
      <c r="C152" s="200"/>
      <c r="D152" s="201" t="s">
        <v>230</v>
      </c>
      <c r="E152" s="202" t="s">
        <v>19</v>
      </c>
      <c r="F152" s="203" t="s">
        <v>2452</v>
      </c>
      <c r="G152" s="200"/>
      <c r="H152" s="204">
        <v>119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230</v>
      </c>
      <c r="AU152" s="210" t="s">
        <v>81</v>
      </c>
      <c r="AV152" s="13" t="s">
        <v>81</v>
      </c>
      <c r="AW152" s="13" t="s">
        <v>33</v>
      </c>
      <c r="AX152" s="13" t="s">
        <v>79</v>
      </c>
      <c r="AY152" s="210" t="s">
        <v>218</v>
      </c>
    </row>
    <row r="153" spans="1:65" s="2" customFormat="1" ht="55.5" customHeight="1">
      <c r="A153" s="37"/>
      <c r="B153" s="38"/>
      <c r="C153" s="181" t="s">
        <v>137</v>
      </c>
      <c r="D153" s="181" t="s">
        <v>221</v>
      </c>
      <c r="E153" s="182" t="s">
        <v>2306</v>
      </c>
      <c r="F153" s="183" t="s">
        <v>2307</v>
      </c>
      <c r="G153" s="184" t="s">
        <v>282</v>
      </c>
      <c r="H153" s="185">
        <v>0.107</v>
      </c>
      <c r="I153" s="186"/>
      <c r="J153" s="187">
        <f>ROUND(I153*H153,2)</f>
        <v>0</v>
      </c>
      <c r="K153" s="183" t="s">
        <v>225</v>
      </c>
      <c r="L153" s="42"/>
      <c r="M153" s="188" t="s">
        <v>19</v>
      </c>
      <c r="N153" s="189" t="s">
        <v>43</v>
      </c>
      <c r="O153" s="67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20" t="s">
        <v>79</v>
      </c>
      <c r="BK153" s="193">
        <f>ROUND(I153*H153,2)</f>
        <v>0</v>
      </c>
      <c r="BL153" s="20" t="s">
        <v>137</v>
      </c>
      <c r="BM153" s="192" t="s">
        <v>2453</v>
      </c>
    </row>
    <row r="154" spans="1:65" s="2" customFormat="1" ht="11.25">
      <c r="A154" s="37"/>
      <c r="B154" s="38"/>
      <c r="C154" s="39"/>
      <c r="D154" s="194" t="s">
        <v>228</v>
      </c>
      <c r="E154" s="39"/>
      <c r="F154" s="195" t="s">
        <v>2309</v>
      </c>
      <c r="G154" s="39"/>
      <c r="H154" s="39"/>
      <c r="I154" s="196"/>
      <c r="J154" s="39"/>
      <c r="K154" s="39"/>
      <c r="L154" s="42"/>
      <c r="M154" s="246"/>
      <c r="N154" s="247"/>
      <c r="O154" s="248"/>
      <c r="P154" s="248"/>
      <c r="Q154" s="248"/>
      <c r="R154" s="248"/>
      <c r="S154" s="248"/>
      <c r="T154" s="249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20" t="s">
        <v>228</v>
      </c>
      <c r="AU154" s="20" t="s">
        <v>81</v>
      </c>
    </row>
    <row r="155" spans="1:65" s="2" customFormat="1" ht="6.95" customHeight="1">
      <c r="A155" s="37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42"/>
      <c r="M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</sheetData>
  <sheetProtection algorithmName="SHA-512" hashValue="37rdrLukKKVBloXyRUuS9g2esys/6rf+dWTuTxPCytrhr5AsIPhRCFvXvFpclw1mD/Q1NeBvyPBZ3KxbgXSEww==" saltValue="dDlYqe9S/b+0iSsBwatHuRymYRwCAkWko2hE5HH44kfbunVm37PATAG/7uZ7sH/cOY/lnqCDATupIpGLz5Fxqw==" spinCount="100000" sheet="1" objects="1" scenarios="1" formatColumns="0" formatRows="0" autoFilter="0"/>
  <autoFilter ref="C83:K154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/>
    <hyperlink ref="F90" r:id="rId2"/>
    <hyperlink ref="F92" r:id="rId3"/>
    <hyperlink ref="F95" r:id="rId4"/>
    <hyperlink ref="F99" r:id="rId5"/>
    <hyperlink ref="F101" r:id="rId6"/>
    <hyperlink ref="F104" r:id="rId7"/>
    <hyperlink ref="F113" r:id="rId8"/>
    <hyperlink ref="F121" r:id="rId9"/>
    <hyperlink ref="F128" r:id="rId10"/>
    <hyperlink ref="F136" r:id="rId11"/>
    <hyperlink ref="F138" r:id="rId12"/>
    <hyperlink ref="F147" r:id="rId13"/>
    <hyperlink ref="F149" r:id="rId14"/>
    <hyperlink ref="F154" r:id="rId15"/>
  </hyperlinks>
  <pageMargins left="0.39374999999999999" right="0.39374999999999999" top="0.39374999999999999" bottom="0.39374999999999999" header="0" footer="0"/>
  <pageSetup paperSize="9" scale="76" fitToHeight="100" orientation="portrait" blackAndWhite="1" r:id="rId16"/>
  <headerFooter>
    <oddFooter>&amp;CStrana &amp;P z &amp;N</oddFooter>
  </headerFooter>
  <drawing r:id="rId17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1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180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2" customFormat="1" ht="12" customHeight="1">
      <c r="A8" s="37"/>
      <c r="B8" s="42"/>
      <c r="C8" s="37"/>
      <c r="D8" s="115" t="s">
        <v>182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402" t="s">
        <v>2454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9. 7. 2024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19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27</v>
      </c>
      <c r="F15" s="37"/>
      <c r="G15" s="37"/>
      <c r="H15" s="37"/>
      <c r="I15" s="115" t="s">
        <v>28</v>
      </c>
      <c r="J15" s="106" t="s">
        <v>19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29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3" t="str">
        <f>'Rekapitulace stavby'!E14</f>
        <v>Vyplň údaj</v>
      </c>
      <c r="F18" s="404"/>
      <c r="G18" s="404"/>
      <c r="H18" s="404"/>
      <c r="I18" s="115" t="s">
        <v>28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31</v>
      </c>
      <c r="E20" s="37"/>
      <c r="F20" s="37"/>
      <c r="G20" s="37"/>
      <c r="H20" s="37"/>
      <c r="I20" s="115" t="s">
        <v>26</v>
      </c>
      <c r="J20" s="106" t="s">
        <v>19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32</v>
      </c>
      <c r="F21" s="37"/>
      <c r="G21" s="37"/>
      <c r="H21" s="37"/>
      <c r="I21" s="115" t="s">
        <v>28</v>
      </c>
      <c r="J21" s="106" t="s">
        <v>19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34</v>
      </c>
      <c r="E23" s="37"/>
      <c r="F23" s="37"/>
      <c r="G23" s="37"/>
      <c r="H23" s="37"/>
      <c r="I23" s="115" t="s">
        <v>26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35</v>
      </c>
      <c r="F24" s="37"/>
      <c r="G24" s="37"/>
      <c r="H24" s="37"/>
      <c r="I24" s="115" t="s">
        <v>28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36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5" t="s">
        <v>19</v>
      </c>
      <c r="F27" s="405"/>
      <c r="G27" s="405"/>
      <c r="H27" s="405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38</v>
      </c>
      <c r="E30" s="37"/>
      <c r="F30" s="37"/>
      <c r="G30" s="37"/>
      <c r="H30" s="37"/>
      <c r="I30" s="37"/>
      <c r="J30" s="123">
        <f>ROUND(J84,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40</v>
      </c>
      <c r="G32" s="37"/>
      <c r="H32" s="37"/>
      <c r="I32" s="124" t="s">
        <v>39</v>
      </c>
      <c r="J32" s="124" t="s">
        <v>41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42</v>
      </c>
      <c r="E33" s="115" t="s">
        <v>43</v>
      </c>
      <c r="F33" s="126">
        <f>ROUND((SUM(BE84:BE111)),  2)</f>
        <v>0</v>
      </c>
      <c r="G33" s="37"/>
      <c r="H33" s="37"/>
      <c r="I33" s="127">
        <v>0.21</v>
      </c>
      <c r="J33" s="126">
        <f>ROUND(((SUM(BE84:BE111))*I33),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44</v>
      </c>
      <c r="F34" s="126">
        <f>ROUND((SUM(BF84:BF111)),  2)</f>
        <v>0</v>
      </c>
      <c r="G34" s="37"/>
      <c r="H34" s="37"/>
      <c r="I34" s="127">
        <v>0.12</v>
      </c>
      <c r="J34" s="126">
        <f>ROUND(((SUM(BF84:BF111))*I34),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45</v>
      </c>
      <c r="F35" s="126">
        <f>ROUND((SUM(BG84:BG111)),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46</v>
      </c>
      <c r="F36" s="126">
        <f>ROUND((SUM(BH84:BH111)),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47</v>
      </c>
      <c r="F37" s="126">
        <f>ROUND((SUM(BI84:BI111)),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48</v>
      </c>
      <c r="E39" s="130"/>
      <c r="F39" s="130"/>
      <c r="G39" s="131" t="s">
        <v>49</v>
      </c>
      <c r="H39" s="132" t="s">
        <v>50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186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6" t="str">
        <f>E7</f>
        <v>Výměna stoupaček na Poliklinice</v>
      </c>
      <c r="F48" s="407"/>
      <c r="G48" s="407"/>
      <c r="H48" s="407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182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79" t="str">
        <f>E9</f>
        <v>VORN -  Vedlejší a ostatní rozpočtové náklady</v>
      </c>
      <c r="F50" s="408"/>
      <c r="G50" s="408"/>
      <c r="H50" s="408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Česká Lípa</v>
      </c>
      <c r="G52" s="39"/>
      <c r="H52" s="39"/>
      <c r="I52" s="32" t="s">
        <v>23</v>
      </c>
      <c r="J52" s="62" t="str">
        <f>IF(J12="","",J12)</f>
        <v>9. 7. 2024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40.15" customHeight="1">
      <c r="A54" s="37"/>
      <c r="B54" s="38"/>
      <c r="C54" s="32" t="s">
        <v>25</v>
      </c>
      <c r="D54" s="39"/>
      <c r="E54" s="39"/>
      <c r="F54" s="30" t="str">
        <f>E15</f>
        <v>Nemocnice s poliklinikou Česká Lípa a.s.,Purkyňova</v>
      </c>
      <c r="G54" s="39"/>
      <c r="H54" s="39"/>
      <c r="I54" s="32" t="s">
        <v>31</v>
      </c>
      <c r="J54" s="35" t="str">
        <f>E21</f>
        <v>STORING spol. s r.o.,Žitavská 727/16, Liberec 3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29</v>
      </c>
      <c r="D55" s="39"/>
      <c r="E55" s="39"/>
      <c r="F55" s="30" t="str">
        <f>IF(E18="","",E18)</f>
        <v>Vyplň údaj</v>
      </c>
      <c r="G55" s="39"/>
      <c r="H55" s="39"/>
      <c r="I55" s="32" t="s">
        <v>34</v>
      </c>
      <c r="J55" s="35" t="str">
        <f>E24</f>
        <v>Zuzana Morávková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187</v>
      </c>
      <c r="D57" s="140"/>
      <c r="E57" s="140"/>
      <c r="F57" s="140"/>
      <c r="G57" s="140"/>
      <c r="H57" s="140"/>
      <c r="I57" s="140"/>
      <c r="J57" s="141" t="s">
        <v>188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70</v>
      </c>
      <c r="D59" s="39"/>
      <c r="E59" s="39"/>
      <c r="F59" s="39"/>
      <c r="G59" s="39"/>
      <c r="H59" s="39"/>
      <c r="I59" s="39"/>
      <c r="J59" s="80">
        <f>J84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189</v>
      </c>
    </row>
    <row r="60" spans="1:47" s="9" customFormat="1" ht="24.95" customHeight="1">
      <c r="B60" s="143"/>
      <c r="C60" s="144"/>
      <c r="D60" s="145" t="s">
        <v>2455</v>
      </c>
      <c r="E60" s="146"/>
      <c r="F60" s="146"/>
      <c r="G60" s="146"/>
      <c r="H60" s="146"/>
      <c r="I60" s="146"/>
      <c r="J60" s="147">
        <f>J85</f>
        <v>0</v>
      </c>
      <c r="K60" s="144"/>
      <c r="L60" s="148"/>
    </row>
    <row r="61" spans="1:47" s="9" customFormat="1" ht="24.95" customHeight="1">
      <c r="B61" s="143"/>
      <c r="C61" s="144"/>
      <c r="D61" s="145" t="s">
        <v>2456</v>
      </c>
      <c r="E61" s="146"/>
      <c r="F61" s="146"/>
      <c r="G61" s="146"/>
      <c r="H61" s="146"/>
      <c r="I61" s="146"/>
      <c r="J61" s="147">
        <f>J90</f>
        <v>0</v>
      </c>
      <c r="K61" s="144"/>
      <c r="L61" s="148"/>
    </row>
    <row r="62" spans="1:47" s="9" customFormat="1" ht="24.95" customHeight="1">
      <c r="B62" s="143"/>
      <c r="C62" s="144"/>
      <c r="D62" s="145" t="s">
        <v>2457</v>
      </c>
      <c r="E62" s="146"/>
      <c r="F62" s="146"/>
      <c r="G62" s="146"/>
      <c r="H62" s="146"/>
      <c r="I62" s="146"/>
      <c r="J62" s="147">
        <f>J93</f>
        <v>0</v>
      </c>
      <c r="K62" s="144"/>
      <c r="L62" s="148"/>
    </row>
    <row r="63" spans="1:47" s="9" customFormat="1" ht="24.95" customHeight="1">
      <c r="B63" s="143"/>
      <c r="C63" s="144"/>
      <c r="D63" s="145" t="s">
        <v>2458</v>
      </c>
      <c r="E63" s="146"/>
      <c r="F63" s="146"/>
      <c r="G63" s="146"/>
      <c r="H63" s="146"/>
      <c r="I63" s="146"/>
      <c r="J63" s="147">
        <f>J97</f>
        <v>0</v>
      </c>
      <c r="K63" s="144"/>
      <c r="L63" s="148"/>
    </row>
    <row r="64" spans="1:47" s="9" customFormat="1" ht="24.95" customHeight="1">
      <c r="B64" s="143"/>
      <c r="C64" s="144"/>
      <c r="D64" s="145" t="s">
        <v>2459</v>
      </c>
      <c r="E64" s="146"/>
      <c r="F64" s="146"/>
      <c r="G64" s="146"/>
      <c r="H64" s="146"/>
      <c r="I64" s="146"/>
      <c r="J64" s="147">
        <f>J106</f>
        <v>0</v>
      </c>
      <c r="K64" s="144"/>
      <c r="L64" s="148"/>
    </row>
    <row r="65" spans="1:31" s="2" customFormat="1" ht="21.75" customHeight="1">
      <c r="A65" s="37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116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s="2" customFormat="1" ht="6.95" customHeight="1">
      <c r="A66" s="37"/>
      <c r="B66" s="50"/>
      <c r="C66" s="51"/>
      <c r="D66" s="51"/>
      <c r="E66" s="51"/>
      <c r="F66" s="51"/>
      <c r="G66" s="51"/>
      <c r="H66" s="51"/>
      <c r="I66" s="51"/>
      <c r="J66" s="51"/>
      <c r="K66" s="51"/>
      <c r="L66" s="116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70" spans="1:31" s="2" customFormat="1" ht="6.95" customHeight="1">
      <c r="A70" s="37"/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24.95" customHeight="1">
      <c r="A71" s="37"/>
      <c r="B71" s="38"/>
      <c r="C71" s="26" t="s">
        <v>203</v>
      </c>
      <c r="D71" s="39"/>
      <c r="E71" s="39"/>
      <c r="F71" s="39"/>
      <c r="G71" s="39"/>
      <c r="H71" s="39"/>
      <c r="I71" s="39"/>
      <c r="J71" s="39"/>
      <c r="K71" s="39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6.95" customHeight="1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2" customHeight="1">
      <c r="A73" s="37"/>
      <c r="B73" s="38"/>
      <c r="C73" s="32" t="s">
        <v>16</v>
      </c>
      <c r="D73" s="39"/>
      <c r="E73" s="39"/>
      <c r="F73" s="39"/>
      <c r="G73" s="39"/>
      <c r="H73" s="39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6.5" customHeight="1">
      <c r="A74" s="37"/>
      <c r="B74" s="38"/>
      <c r="C74" s="39"/>
      <c r="D74" s="39"/>
      <c r="E74" s="406" t="str">
        <f>E7</f>
        <v>Výměna stoupaček na Poliklinice</v>
      </c>
      <c r="F74" s="407"/>
      <c r="G74" s="407"/>
      <c r="H74" s="407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2" customHeight="1">
      <c r="A75" s="37"/>
      <c r="B75" s="38"/>
      <c r="C75" s="32" t="s">
        <v>182</v>
      </c>
      <c r="D75" s="39"/>
      <c r="E75" s="39"/>
      <c r="F75" s="39"/>
      <c r="G75" s="39"/>
      <c r="H75" s="39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6.5" customHeight="1">
      <c r="A76" s="37"/>
      <c r="B76" s="38"/>
      <c r="C76" s="39"/>
      <c r="D76" s="39"/>
      <c r="E76" s="379" t="str">
        <f>E9</f>
        <v>VORN -  Vedlejší a ostatní rozpočtové náklady</v>
      </c>
      <c r="F76" s="408"/>
      <c r="G76" s="408"/>
      <c r="H76" s="408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6.9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2" t="s">
        <v>21</v>
      </c>
      <c r="D78" s="39"/>
      <c r="E78" s="39"/>
      <c r="F78" s="30" t="str">
        <f>F12</f>
        <v>Česká Lípa</v>
      </c>
      <c r="G78" s="39"/>
      <c r="H78" s="39"/>
      <c r="I78" s="32" t="s">
        <v>23</v>
      </c>
      <c r="J78" s="62" t="str">
        <f>IF(J12="","",J12)</f>
        <v>9. 7. 2024</v>
      </c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6.9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40.15" customHeight="1">
      <c r="A80" s="37"/>
      <c r="B80" s="38"/>
      <c r="C80" s="32" t="s">
        <v>25</v>
      </c>
      <c r="D80" s="39"/>
      <c r="E80" s="39"/>
      <c r="F80" s="30" t="str">
        <f>E15</f>
        <v>Nemocnice s poliklinikou Česká Lípa a.s.,Purkyňova</v>
      </c>
      <c r="G80" s="39"/>
      <c r="H80" s="39"/>
      <c r="I80" s="32" t="s">
        <v>31</v>
      </c>
      <c r="J80" s="35" t="str">
        <f>E21</f>
        <v>STORING spol. s r.o.,Žitavská 727/16, Liberec 3</v>
      </c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5.2" customHeight="1">
      <c r="A81" s="37"/>
      <c r="B81" s="38"/>
      <c r="C81" s="32" t="s">
        <v>29</v>
      </c>
      <c r="D81" s="39"/>
      <c r="E81" s="39"/>
      <c r="F81" s="30" t="str">
        <f>IF(E18="","",E18)</f>
        <v>Vyplň údaj</v>
      </c>
      <c r="G81" s="39"/>
      <c r="H81" s="39"/>
      <c r="I81" s="32" t="s">
        <v>34</v>
      </c>
      <c r="J81" s="35" t="str">
        <f>E24</f>
        <v>Zuzana Morávková</v>
      </c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0.3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11" customFormat="1" ht="29.25" customHeight="1">
      <c r="A83" s="154"/>
      <c r="B83" s="155"/>
      <c r="C83" s="156" t="s">
        <v>204</v>
      </c>
      <c r="D83" s="157" t="s">
        <v>57</v>
      </c>
      <c r="E83" s="157" t="s">
        <v>53</v>
      </c>
      <c r="F83" s="157" t="s">
        <v>54</v>
      </c>
      <c r="G83" s="157" t="s">
        <v>205</v>
      </c>
      <c r="H83" s="157" t="s">
        <v>206</v>
      </c>
      <c r="I83" s="157" t="s">
        <v>207</v>
      </c>
      <c r="J83" s="157" t="s">
        <v>188</v>
      </c>
      <c r="K83" s="158" t="s">
        <v>208</v>
      </c>
      <c r="L83" s="159"/>
      <c r="M83" s="71" t="s">
        <v>19</v>
      </c>
      <c r="N83" s="72" t="s">
        <v>42</v>
      </c>
      <c r="O83" s="72" t="s">
        <v>209</v>
      </c>
      <c r="P83" s="72" t="s">
        <v>210</v>
      </c>
      <c r="Q83" s="72" t="s">
        <v>211</v>
      </c>
      <c r="R83" s="72" t="s">
        <v>212</v>
      </c>
      <c r="S83" s="72" t="s">
        <v>213</v>
      </c>
      <c r="T83" s="73" t="s">
        <v>214</v>
      </c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</row>
    <row r="84" spans="1:65" s="2" customFormat="1" ht="22.9" customHeight="1">
      <c r="A84" s="37"/>
      <c r="B84" s="38"/>
      <c r="C84" s="78" t="s">
        <v>215</v>
      </c>
      <c r="D84" s="39"/>
      <c r="E84" s="39"/>
      <c r="F84" s="39"/>
      <c r="G84" s="39"/>
      <c r="H84" s="39"/>
      <c r="I84" s="39"/>
      <c r="J84" s="160">
        <f>BK84</f>
        <v>0</v>
      </c>
      <c r="K84" s="39"/>
      <c r="L84" s="42"/>
      <c r="M84" s="74"/>
      <c r="N84" s="161"/>
      <c r="O84" s="75"/>
      <c r="P84" s="162">
        <f>P85+P90+P93+P97+P106</f>
        <v>0</v>
      </c>
      <c r="Q84" s="75"/>
      <c r="R84" s="162">
        <f>R85+R90+R93+R97+R106</f>
        <v>0</v>
      </c>
      <c r="S84" s="75"/>
      <c r="T84" s="163">
        <f>T85+T90+T93+T97+T106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T84" s="20" t="s">
        <v>71</v>
      </c>
      <c r="AU84" s="20" t="s">
        <v>189</v>
      </c>
      <c r="BK84" s="164">
        <f>BK85+BK90+BK93+BK97+BK106</f>
        <v>0</v>
      </c>
    </row>
    <row r="85" spans="1:65" s="12" customFormat="1" ht="25.9" customHeight="1">
      <c r="B85" s="165"/>
      <c r="C85" s="166"/>
      <c r="D85" s="167" t="s">
        <v>71</v>
      </c>
      <c r="E85" s="168" t="s">
        <v>2460</v>
      </c>
      <c r="F85" s="168" t="s">
        <v>2461</v>
      </c>
      <c r="G85" s="166"/>
      <c r="H85" s="166"/>
      <c r="I85" s="169"/>
      <c r="J85" s="170">
        <f>BK85</f>
        <v>0</v>
      </c>
      <c r="K85" s="166"/>
      <c r="L85" s="171"/>
      <c r="M85" s="172"/>
      <c r="N85" s="173"/>
      <c r="O85" s="173"/>
      <c r="P85" s="174">
        <f>SUM(P86:P89)</f>
        <v>0</v>
      </c>
      <c r="Q85" s="173"/>
      <c r="R85" s="174">
        <f>SUM(R86:R89)</f>
        <v>0</v>
      </c>
      <c r="S85" s="173"/>
      <c r="T85" s="175">
        <f>SUM(T86:T89)</f>
        <v>0</v>
      </c>
      <c r="AR85" s="176" t="s">
        <v>79</v>
      </c>
      <c r="AT85" s="177" t="s">
        <v>71</v>
      </c>
      <c r="AU85" s="177" t="s">
        <v>72</v>
      </c>
      <c r="AY85" s="176" t="s">
        <v>218</v>
      </c>
      <c r="BK85" s="178">
        <f>SUM(BK86:BK89)</f>
        <v>0</v>
      </c>
    </row>
    <row r="86" spans="1:65" s="2" customFormat="1" ht="49.15" customHeight="1">
      <c r="A86" s="37"/>
      <c r="B86" s="38"/>
      <c r="C86" s="181" t="s">
        <v>79</v>
      </c>
      <c r="D86" s="181" t="s">
        <v>221</v>
      </c>
      <c r="E86" s="182" t="s">
        <v>2462</v>
      </c>
      <c r="F86" s="183" t="s">
        <v>2463</v>
      </c>
      <c r="G86" s="184" t="s">
        <v>345</v>
      </c>
      <c r="H86" s="185">
        <v>1</v>
      </c>
      <c r="I86" s="186"/>
      <c r="J86" s="187">
        <f>ROUND(I86*H86,2)</f>
        <v>0</v>
      </c>
      <c r="K86" s="183" t="s">
        <v>19</v>
      </c>
      <c r="L86" s="42"/>
      <c r="M86" s="188" t="s">
        <v>19</v>
      </c>
      <c r="N86" s="189" t="s">
        <v>43</v>
      </c>
      <c r="O86" s="67"/>
      <c r="P86" s="190">
        <f>O86*H86</f>
        <v>0</v>
      </c>
      <c r="Q86" s="190">
        <v>0</v>
      </c>
      <c r="R86" s="190">
        <f>Q86*H86</f>
        <v>0</v>
      </c>
      <c r="S86" s="190">
        <v>0</v>
      </c>
      <c r="T86" s="191">
        <f>S86*H86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192" t="s">
        <v>2464</v>
      </c>
      <c r="AT86" s="192" t="s">
        <v>221</v>
      </c>
      <c r="AU86" s="192" t="s">
        <v>79</v>
      </c>
      <c r="AY86" s="20" t="s">
        <v>218</v>
      </c>
      <c r="BE86" s="193">
        <f>IF(N86="základní",J86,0)</f>
        <v>0</v>
      </c>
      <c r="BF86" s="193">
        <f>IF(N86="snížená",J86,0)</f>
        <v>0</v>
      </c>
      <c r="BG86" s="193">
        <f>IF(N86="zákl. přenesená",J86,0)</f>
        <v>0</v>
      </c>
      <c r="BH86" s="193">
        <f>IF(N86="sníž. přenesená",J86,0)</f>
        <v>0</v>
      </c>
      <c r="BI86" s="193">
        <f>IF(N86="nulová",J86,0)</f>
        <v>0</v>
      </c>
      <c r="BJ86" s="20" t="s">
        <v>79</v>
      </c>
      <c r="BK86" s="193">
        <f>ROUND(I86*H86,2)</f>
        <v>0</v>
      </c>
      <c r="BL86" s="20" t="s">
        <v>2464</v>
      </c>
      <c r="BM86" s="192" t="s">
        <v>2465</v>
      </c>
    </row>
    <row r="87" spans="1:65" s="2" customFormat="1" ht="39">
      <c r="A87" s="37"/>
      <c r="B87" s="38"/>
      <c r="C87" s="39"/>
      <c r="D87" s="201" t="s">
        <v>2466</v>
      </c>
      <c r="E87" s="39"/>
      <c r="F87" s="267" t="s">
        <v>2467</v>
      </c>
      <c r="G87" s="39"/>
      <c r="H87" s="39"/>
      <c r="I87" s="196"/>
      <c r="J87" s="39"/>
      <c r="K87" s="39"/>
      <c r="L87" s="42"/>
      <c r="M87" s="197"/>
      <c r="N87" s="198"/>
      <c r="O87" s="67"/>
      <c r="P87" s="67"/>
      <c r="Q87" s="67"/>
      <c r="R87" s="67"/>
      <c r="S87" s="67"/>
      <c r="T87" s="68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20" t="s">
        <v>2466</v>
      </c>
      <c r="AU87" s="20" t="s">
        <v>79</v>
      </c>
    </row>
    <row r="88" spans="1:65" s="2" customFormat="1" ht="21.75" customHeight="1">
      <c r="A88" s="37"/>
      <c r="B88" s="38"/>
      <c r="C88" s="181" t="s">
        <v>81</v>
      </c>
      <c r="D88" s="181" t="s">
        <v>221</v>
      </c>
      <c r="E88" s="182" t="s">
        <v>2468</v>
      </c>
      <c r="F88" s="183" t="s">
        <v>2469</v>
      </c>
      <c r="G88" s="184" t="s">
        <v>345</v>
      </c>
      <c r="H88" s="185">
        <v>1</v>
      </c>
      <c r="I88" s="186"/>
      <c r="J88" s="187">
        <f>ROUND(I88*H88,2)</f>
        <v>0</v>
      </c>
      <c r="K88" s="183" t="s">
        <v>19</v>
      </c>
      <c r="L88" s="42"/>
      <c r="M88" s="188" t="s">
        <v>19</v>
      </c>
      <c r="N88" s="189" t="s">
        <v>43</v>
      </c>
      <c r="O88" s="67"/>
      <c r="P88" s="190">
        <f>O88*H88</f>
        <v>0</v>
      </c>
      <c r="Q88" s="190">
        <v>0</v>
      </c>
      <c r="R88" s="190">
        <f>Q88*H88</f>
        <v>0</v>
      </c>
      <c r="S88" s="190">
        <v>0</v>
      </c>
      <c r="T88" s="191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92" t="s">
        <v>2464</v>
      </c>
      <c r="AT88" s="192" t="s">
        <v>221</v>
      </c>
      <c r="AU88" s="192" t="s">
        <v>79</v>
      </c>
      <c r="AY88" s="20" t="s">
        <v>218</v>
      </c>
      <c r="BE88" s="193">
        <f>IF(N88="základní",J88,0)</f>
        <v>0</v>
      </c>
      <c r="BF88" s="193">
        <f>IF(N88="snížená",J88,0)</f>
        <v>0</v>
      </c>
      <c r="BG88" s="193">
        <f>IF(N88="zákl. přenesená",J88,0)</f>
        <v>0</v>
      </c>
      <c r="BH88" s="193">
        <f>IF(N88="sníž. přenesená",J88,0)</f>
        <v>0</v>
      </c>
      <c r="BI88" s="193">
        <f>IF(N88="nulová",J88,0)</f>
        <v>0</v>
      </c>
      <c r="BJ88" s="20" t="s">
        <v>79</v>
      </c>
      <c r="BK88" s="193">
        <f>ROUND(I88*H88,2)</f>
        <v>0</v>
      </c>
      <c r="BL88" s="20" t="s">
        <v>2464</v>
      </c>
      <c r="BM88" s="192" t="s">
        <v>2470</v>
      </c>
    </row>
    <row r="89" spans="1:65" s="2" customFormat="1" ht="39">
      <c r="A89" s="37"/>
      <c r="B89" s="38"/>
      <c r="C89" s="39"/>
      <c r="D89" s="201" t="s">
        <v>2466</v>
      </c>
      <c r="E89" s="39"/>
      <c r="F89" s="267" t="s">
        <v>2471</v>
      </c>
      <c r="G89" s="39"/>
      <c r="H89" s="39"/>
      <c r="I89" s="196"/>
      <c r="J89" s="39"/>
      <c r="K89" s="39"/>
      <c r="L89" s="42"/>
      <c r="M89" s="197"/>
      <c r="N89" s="198"/>
      <c r="O89" s="67"/>
      <c r="P89" s="67"/>
      <c r="Q89" s="67"/>
      <c r="R89" s="67"/>
      <c r="S89" s="67"/>
      <c r="T89" s="68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20" t="s">
        <v>2466</v>
      </c>
      <c r="AU89" s="20" t="s">
        <v>79</v>
      </c>
    </row>
    <row r="90" spans="1:65" s="12" customFormat="1" ht="25.9" customHeight="1">
      <c r="B90" s="165"/>
      <c r="C90" s="166"/>
      <c r="D90" s="167" t="s">
        <v>71</v>
      </c>
      <c r="E90" s="168" t="s">
        <v>2472</v>
      </c>
      <c r="F90" s="168" t="s">
        <v>2473</v>
      </c>
      <c r="G90" s="166"/>
      <c r="H90" s="166"/>
      <c r="I90" s="169"/>
      <c r="J90" s="170">
        <f>BK90</f>
        <v>0</v>
      </c>
      <c r="K90" s="166"/>
      <c r="L90" s="171"/>
      <c r="M90" s="172"/>
      <c r="N90" s="173"/>
      <c r="O90" s="173"/>
      <c r="P90" s="174">
        <f>SUM(P91:P92)</f>
        <v>0</v>
      </c>
      <c r="Q90" s="173"/>
      <c r="R90" s="174">
        <f>SUM(R91:R92)</f>
        <v>0</v>
      </c>
      <c r="S90" s="173"/>
      <c r="T90" s="175">
        <f>SUM(T91:T92)</f>
        <v>0</v>
      </c>
      <c r="AR90" s="176" t="s">
        <v>79</v>
      </c>
      <c r="AT90" s="177" t="s">
        <v>71</v>
      </c>
      <c r="AU90" s="177" t="s">
        <v>72</v>
      </c>
      <c r="AY90" s="176" t="s">
        <v>218</v>
      </c>
      <c r="BK90" s="178">
        <f>SUM(BK91:BK92)</f>
        <v>0</v>
      </c>
    </row>
    <row r="91" spans="1:65" s="2" customFormat="1" ht="49.15" customHeight="1">
      <c r="A91" s="37"/>
      <c r="B91" s="38"/>
      <c r="C91" s="181" t="s">
        <v>219</v>
      </c>
      <c r="D91" s="181" t="s">
        <v>221</v>
      </c>
      <c r="E91" s="182" t="s">
        <v>2474</v>
      </c>
      <c r="F91" s="183" t="s">
        <v>2475</v>
      </c>
      <c r="G91" s="184" t="s">
        <v>345</v>
      </c>
      <c r="H91" s="185">
        <v>1</v>
      </c>
      <c r="I91" s="186"/>
      <c r="J91" s="187">
        <f>ROUND(I91*H91,2)</f>
        <v>0</v>
      </c>
      <c r="K91" s="183" t="s">
        <v>19</v>
      </c>
      <c r="L91" s="42"/>
      <c r="M91" s="188" t="s">
        <v>19</v>
      </c>
      <c r="N91" s="189" t="s">
        <v>43</v>
      </c>
      <c r="O91" s="67"/>
      <c r="P91" s="190">
        <f>O91*H91</f>
        <v>0</v>
      </c>
      <c r="Q91" s="190">
        <v>0</v>
      </c>
      <c r="R91" s="190">
        <f>Q91*H91</f>
        <v>0</v>
      </c>
      <c r="S91" s="190">
        <v>0</v>
      </c>
      <c r="T91" s="191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92" t="s">
        <v>2464</v>
      </c>
      <c r="AT91" s="192" t="s">
        <v>221</v>
      </c>
      <c r="AU91" s="192" t="s">
        <v>79</v>
      </c>
      <c r="AY91" s="20" t="s">
        <v>218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0" t="s">
        <v>79</v>
      </c>
      <c r="BK91" s="193">
        <f>ROUND(I91*H91,2)</f>
        <v>0</v>
      </c>
      <c r="BL91" s="20" t="s">
        <v>2464</v>
      </c>
      <c r="BM91" s="192" t="s">
        <v>2476</v>
      </c>
    </row>
    <row r="92" spans="1:65" s="2" customFormat="1" ht="48.75">
      <c r="A92" s="37"/>
      <c r="B92" s="38"/>
      <c r="C92" s="39"/>
      <c r="D92" s="201" t="s">
        <v>2466</v>
      </c>
      <c r="E92" s="39"/>
      <c r="F92" s="267" t="s">
        <v>2477</v>
      </c>
      <c r="G92" s="39"/>
      <c r="H92" s="39"/>
      <c r="I92" s="196"/>
      <c r="J92" s="39"/>
      <c r="K92" s="39"/>
      <c r="L92" s="42"/>
      <c r="M92" s="197"/>
      <c r="N92" s="198"/>
      <c r="O92" s="67"/>
      <c r="P92" s="67"/>
      <c r="Q92" s="67"/>
      <c r="R92" s="67"/>
      <c r="S92" s="67"/>
      <c r="T92" s="68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20" t="s">
        <v>2466</v>
      </c>
      <c r="AU92" s="20" t="s">
        <v>79</v>
      </c>
    </row>
    <row r="93" spans="1:65" s="12" customFormat="1" ht="25.9" customHeight="1">
      <c r="B93" s="165"/>
      <c r="C93" s="166"/>
      <c r="D93" s="167" t="s">
        <v>71</v>
      </c>
      <c r="E93" s="168" t="s">
        <v>2478</v>
      </c>
      <c r="F93" s="168" t="s">
        <v>2479</v>
      </c>
      <c r="G93" s="166"/>
      <c r="H93" s="166"/>
      <c r="I93" s="169"/>
      <c r="J93" s="170">
        <f>BK93</f>
        <v>0</v>
      </c>
      <c r="K93" s="166"/>
      <c r="L93" s="171"/>
      <c r="M93" s="172"/>
      <c r="N93" s="173"/>
      <c r="O93" s="173"/>
      <c r="P93" s="174">
        <f>SUM(P94:P96)</f>
        <v>0</v>
      </c>
      <c r="Q93" s="173"/>
      <c r="R93" s="174">
        <f>SUM(R94:R96)</f>
        <v>0</v>
      </c>
      <c r="S93" s="173"/>
      <c r="T93" s="175">
        <f>SUM(T94:T96)</f>
        <v>0</v>
      </c>
      <c r="AR93" s="176" t="s">
        <v>79</v>
      </c>
      <c r="AT93" s="177" t="s">
        <v>71</v>
      </c>
      <c r="AU93" s="177" t="s">
        <v>72</v>
      </c>
      <c r="AY93" s="176" t="s">
        <v>218</v>
      </c>
      <c r="BK93" s="178">
        <f>SUM(BK94:BK96)</f>
        <v>0</v>
      </c>
    </row>
    <row r="94" spans="1:65" s="2" customFormat="1" ht="62.65" customHeight="1">
      <c r="A94" s="37"/>
      <c r="B94" s="38"/>
      <c r="C94" s="181" t="s">
        <v>226</v>
      </c>
      <c r="D94" s="181" t="s">
        <v>221</v>
      </c>
      <c r="E94" s="182" t="s">
        <v>2480</v>
      </c>
      <c r="F94" s="183" t="s">
        <v>2481</v>
      </c>
      <c r="G94" s="184" t="s">
        <v>345</v>
      </c>
      <c r="H94" s="185">
        <v>1</v>
      </c>
      <c r="I94" s="186"/>
      <c r="J94" s="187">
        <f>ROUND(I94*H94,2)</f>
        <v>0</v>
      </c>
      <c r="K94" s="183" t="s">
        <v>19</v>
      </c>
      <c r="L94" s="42"/>
      <c r="M94" s="188" t="s">
        <v>19</v>
      </c>
      <c r="N94" s="189" t="s">
        <v>43</v>
      </c>
      <c r="O94" s="67"/>
      <c r="P94" s="190">
        <f>O94*H94</f>
        <v>0</v>
      </c>
      <c r="Q94" s="190">
        <v>0</v>
      </c>
      <c r="R94" s="190">
        <f>Q94*H94</f>
        <v>0</v>
      </c>
      <c r="S94" s="190">
        <v>0</v>
      </c>
      <c r="T94" s="191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92" t="s">
        <v>2464</v>
      </c>
      <c r="AT94" s="192" t="s">
        <v>221</v>
      </c>
      <c r="AU94" s="192" t="s">
        <v>79</v>
      </c>
      <c r="AY94" s="20" t="s">
        <v>218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0" t="s">
        <v>79</v>
      </c>
      <c r="BK94" s="193">
        <f>ROUND(I94*H94,2)</f>
        <v>0</v>
      </c>
      <c r="BL94" s="20" t="s">
        <v>2464</v>
      </c>
      <c r="BM94" s="192" t="s">
        <v>2482</v>
      </c>
    </row>
    <row r="95" spans="1:65" s="2" customFormat="1" ht="33" customHeight="1">
      <c r="A95" s="37"/>
      <c r="B95" s="38"/>
      <c r="C95" s="181" t="s">
        <v>252</v>
      </c>
      <c r="D95" s="181" t="s">
        <v>221</v>
      </c>
      <c r="E95" s="182" t="s">
        <v>2483</v>
      </c>
      <c r="F95" s="183" t="s">
        <v>2484</v>
      </c>
      <c r="G95" s="184" t="s">
        <v>345</v>
      </c>
      <c r="H95" s="185">
        <v>1</v>
      </c>
      <c r="I95" s="186"/>
      <c r="J95" s="187">
        <f>ROUND(I95*H95,2)</f>
        <v>0</v>
      </c>
      <c r="K95" s="183" t="s">
        <v>19</v>
      </c>
      <c r="L95" s="42"/>
      <c r="M95" s="188" t="s">
        <v>19</v>
      </c>
      <c r="N95" s="189" t="s">
        <v>43</v>
      </c>
      <c r="O95" s="67"/>
      <c r="P95" s="190">
        <f>O95*H95</f>
        <v>0</v>
      </c>
      <c r="Q95" s="190">
        <v>0</v>
      </c>
      <c r="R95" s="190">
        <f>Q95*H95</f>
        <v>0</v>
      </c>
      <c r="S95" s="190">
        <v>0</v>
      </c>
      <c r="T95" s="191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92" t="s">
        <v>2464</v>
      </c>
      <c r="AT95" s="192" t="s">
        <v>221</v>
      </c>
      <c r="AU95" s="192" t="s">
        <v>79</v>
      </c>
      <c r="AY95" s="20" t="s">
        <v>218</v>
      </c>
      <c r="BE95" s="193">
        <f>IF(N95="základní",J95,0)</f>
        <v>0</v>
      </c>
      <c r="BF95" s="193">
        <f>IF(N95="snížená",J95,0)</f>
        <v>0</v>
      </c>
      <c r="BG95" s="193">
        <f>IF(N95="zákl. přenesená",J95,0)</f>
        <v>0</v>
      </c>
      <c r="BH95" s="193">
        <f>IF(N95="sníž. přenesená",J95,0)</f>
        <v>0</v>
      </c>
      <c r="BI95" s="193">
        <f>IF(N95="nulová",J95,0)</f>
        <v>0</v>
      </c>
      <c r="BJ95" s="20" t="s">
        <v>79</v>
      </c>
      <c r="BK95" s="193">
        <f>ROUND(I95*H95,2)</f>
        <v>0</v>
      </c>
      <c r="BL95" s="20" t="s">
        <v>2464</v>
      </c>
      <c r="BM95" s="192" t="s">
        <v>2485</v>
      </c>
    </row>
    <row r="96" spans="1:65" s="2" customFormat="1" ht="29.25">
      <c r="A96" s="37"/>
      <c r="B96" s="38"/>
      <c r="C96" s="39"/>
      <c r="D96" s="201" t="s">
        <v>2466</v>
      </c>
      <c r="E96" s="39"/>
      <c r="F96" s="267" t="s">
        <v>2486</v>
      </c>
      <c r="G96" s="39"/>
      <c r="H96" s="39"/>
      <c r="I96" s="196"/>
      <c r="J96" s="39"/>
      <c r="K96" s="39"/>
      <c r="L96" s="42"/>
      <c r="M96" s="197"/>
      <c r="N96" s="198"/>
      <c r="O96" s="67"/>
      <c r="P96" s="67"/>
      <c r="Q96" s="67"/>
      <c r="R96" s="67"/>
      <c r="S96" s="67"/>
      <c r="T96" s="68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20" t="s">
        <v>2466</v>
      </c>
      <c r="AU96" s="20" t="s">
        <v>79</v>
      </c>
    </row>
    <row r="97" spans="1:65" s="12" customFormat="1" ht="25.9" customHeight="1">
      <c r="B97" s="165"/>
      <c r="C97" s="166"/>
      <c r="D97" s="167" t="s">
        <v>71</v>
      </c>
      <c r="E97" s="168" t="s">
        <v>2487</v>
      </c>
      <c r="F97" s="168" t="s">
        <v>2488</v>
      </c>
      <c r="G97" s="166"/>
      <c r="H97" s="166"/>
      <c r="I97" s="169"/>
      <c r="J97" s="170">
        <f>BK97</f>
        <v>0</v>
      </c>
      <c r="K97" s="166"/>
      <c r="L97" s="171"/>
      <c r="M97" s="172"/>
      <c r="N97" s="173"/>
      <c r="O97" s="173"/>
      <c r="P97" s="174">
        <f>SUM(P98:P105)</f>
        <v>0</v>
      </c>
      <c r="Q97" s="173"/>
      <c r="R97" s="174">
        <f>SUM(R98:R105)</f>
        <v>0</v>
      </c>
      <c r="S97" s="173"/>
      <c r="T97" s="175">
        <f>SUM(T98:T105)</f>
        <v>0</v>
      </c>
      <c r="AR97" s="176" t="s">
        <v>79</v>
      </c>
      <c r="AT97" s="177" t="s">
        <v>71</v>
      </c>
      <c r="AU97" s="177" t="s">
        <v>72</v>
      </c>
      <c r="AY97" s="176" t="s">
        <v>218</v>
      </c>
      <c r="BK97" s="178">
        <f>SUM(BK98:BK105)</f>
        <v>0</v>
      </c>
    </row>
    <row r="98" spans="1:65" s="2" customFormat="1" ht="37.9" customHeight="1">
      <c r="A98" s="37"/>
      <c r="B98" s="38"/>
      <c r="C98" s="181" t="s">
        <v>238</v>
      </c>
      <c r="D98" s="181" t="s">
        <v>221</v>
      </c>
      <c r="E98" s="182" t="s">
        <v>2489</v>
      </c>
      <c r="F98" s="183" t="s">
        <v>2490</v>
      </c>
      <c r="G98" s="184" t="s">
        <v>345</v>
      </c>
      <c r="H98" s="185">
        <v>1</v>
      </c>
      <c r="I98" s="186"/>
      <c r="J98" s="187">
        <f>ROUND(I98*H98,2)</f>
        <v>0</v>
      </c>
      <c r="K98" s="183" t="s">
        <v>19</v>
      </c>
      <c r="L98" s="42"/>
      <c r="M98" s="188" t="s">
        <v>19</v>
      </c>
      <c r="N98" s="189" t="s">
        <v>43</v>
      </c>
      <c r="O98" s="67"/>
      <c r="P98" s="190">
        <f>O98*H98</f>
        <v>0</v>
      </c>
      <c r="Q98" s="190">
        <v>0</v>
      </c>
      <c r="R98" s="190">
        <f>Q98*H98</f>
        <v>0</v>
      </c>
      <c r="S98" s="190">
        <v>0</v>
      </c>
      <c r="T98" s="191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92" t="s">
        <v>2464</v>
      </c>
      <c r="AT98" s="192" t="s">
        <v>221</v>
      </c>
      <c r="AU98" s="192" t="s">
        <v>79</v>
      </c>
      <c r="AY98" s="20" t="s">
        <v>218</v>
      </c>
      <c r="BE98" s="193">
        <f>IF(N98="základní",J98,0)</f>
        <v>0</v>
      </c>
      <c r="BF98" s="193">
        <f>IF(N98="snížená",J98,0)</f>
        <v>0</v>
      </c>
      <c r="BG98" s="193">
        <f>IF(N98="zákl. přenesená",J98,0)</f>
        <v>0</v>
      </c>
      <c r="BH98" s="193">
        <f>IF(N98="sníž. přenesená",J98,0)</f>
        <v>0</v>
      </c>
      <c r="BI98" s="193">
        <f>IF(N98="nulová",J98,0)</f>
        <v>0</v>
      </c>
      <c r="BJ98" s="20" t="s">
        <v>79</v>
      </c>
      <c r="BK98" s="193">
        <f>ROUND(I98*H98,2)</f>
        <v>0</v>
      </c>
      <c r="BL98" s="20" t="s">
        <v>2464</v>
      </c>
      <c r="BM98" s="192" t="s">
        <v>2491</v>
      </c>
    </row>
    <row r="99" spans="1:65" s="2" customFormat="1" ht="29.25">
      <c r="A99" s="37"/>
      <c r="B99" s="38"/>
      <c r="C99" s="39"/>
      <c r="D99" s="201" t="s">
        <v>2466</v>
      </c>
      <c r="E99" s="39"/>
      <c r="F99" s="267" t="s">
        <v>2492</v>
      </c>
      <c r="G99" s="39"/>
      <c r="H99" s="39"/>
      <c r="I99" s="196"/>
      <c r="J99" s="39"/>
      <c r="K99" s="39"/>
      <c r="L99" s="42"/>
      <c r="M99" s="197"/>
      <c r="N99" s="19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2466</v>
      </c>
      <c r="AU99" s="20" t="s">
        <v>79</v>
      </c>
    </row>
    <row r="100" spans="1:65" s="2" customFormat="1" ht="33" customHeight="1">
      <c r="A100" s="37"/>
      <c r="B100" s="38"/>
      <c r="C100" s="181" t="s">
        <v>263</v>
      </c>
      <c r="D100" s="181" t="s">
        <v>221</v>
      </c>
      <c r="E100" s="182" t="s">
        <v>2493</v>
      </c>
      <c r="F100" s="183" t="s">
        <v>2494</v>
      </c>
      <c r="G100" s="184" t="s">
        <v>224</v>
      </c>
      <c r="H100" s="185">
        <v>100</v>
      </c>
      <c r="I100" s="186"/>
      <c r="J100" s="187">
        <f>ROUND(I100*H100,2)</f>
        <v>0</v>
      </c>
      <c r="K100" s="183" t="s">
        <v>19</v>
      </c>
      <c r="L100" s="42"/>
      <c r="M100" s="188" t="s">
        <v>19</v>
      </c>
      <c r="N100" s="189" t="s">
        <v>43</v>
      </c>
      <c r="O100" s="67"/>
      <c r="P100" s="190">
        <f>O100*H100</f>
        <v>0</v>
      </c>
      <c r="Q100" s="190">
        <v>0</v>
      </c>
      <c r="R100" s="190">
        <f>Q100*H100</f>
        <v>0</v>
      </c>
      <c r="S100" s="190">
        <v>0</v>
      </c>
      <c r="T100" s="191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92" t="s">
        <v>2464</v>
      </c>
      <c r="AT100" s="192" t="s">
        <v>221</v>
      </c>
      <c r="AU100" s="192" t="s">
        <v>79</v>
      </c>
      <c r="AY100" s="20" t="s">
        <v>218</v>
      </c>
      <c r="BE100" s="193">
        <f>IF(N100="základní",J100,0)</f>
        <v>0</v>
      </c>
      <c r="BF100" s="193">
        <f>IF(N100="snížená",J100,0)</f>
        <v>0</v>
      </c>
      <c r="BG100" s="193">
        <f>IF(N100="zákl. přenesená",J100,0)</f>
        <v>0</v>
      </c>
      <c r="BH100" s="193">
        <f>IF(N100="sníž. přenesená",J100,0)</f>
        <v>0</v>
      </c>
      <c r="BI100" s="193">
        <f>IF(N100="nulová",J100,0)</f>
        <v>0</v>
      </c>
      <c r="BJ100" s="20" t="s">
        <v>79</v>
      </c>
      <c r="BK100" s="193">
        <f>ROUND(I100*H100,2)</f>
        <v>0</v>
      </c>
      <c r="BL100" s="20" t="s">
        <v>2464</v>
      </c>
      <c r="BM100" s="192" t="s">
        <v>2495</v>
      </c>
    </row>
    <row r="101" spans="1:65" s="13" customFormat="1" ht="22.5">
      <c r="B101" s="199"/>
      <c r="C101" s="200"/>
      <c r="D101" s="201" t="s">
        <v>230</v>
      </c>
      <c r="E101" s="202" t="s">
        <v>19</v>
      </c>
      <c r="F101" s="203" t="s">
        <v>2496</v>
      </c>
      <c r="G101" s="200"/>
      <c r="H101" s="204">
        <v>100</v>
      </c>
      <c r="I101" s="205"/>
      <c r="J101" s="200"/>
      <c r="K101" s="200"/>
      <c r="L101" s="206"/>
      <c r="M101" s="207"/>
      <c r="N101" s="208"/>
      <c r="O101" s="208"/>
      <c r="P101" s="208"/>
      <c r="Q101" s="208"/>
      <c r="R101" s="208"/>
      <c r="S101" s="208"/>
      <c r="T101" s="209"/>
      <c r="AT101" s="210" t="s">
        <v>230</v>
      </c>
      <c r="AU101" s="210" t="s">
        <v>79</v>
      </c>
      <c r="AV101" s="13" t="s">
        <v>81</v>
      </c>
      <c r="AW101" s="13" t="s">
        <v>33</v>
      </c>
      <c r="AX101" s="13" t="s">
        <v>72</v>
      </c>
      <c r="AY101" s="210" t="s">
        <v>218</v>
      </c>
    </row>
    <row r="102" spans="1:65" s="14" customFormat="1" ht="11.25">
      <c r="B102" s="211"/>
      <c r="C102" s="212"/>
      <c r="D102" s="201" t="s">
        <v>230</v>
      </c>
      <c r="E102" s="213" t="s">
        <v>19</v>
      </c>
      <c r="F102" s="214" t="s">
        <v>246</v>
      </c>
      <c r="G102" s="212"/>
      <c r="H102" s="215">
        <v>100</v>
      </c>
      <c r="I102" s="216"/>
      <c r="J102" s="212"/>
      <c r="K102" s="212"/>
      <c r="L102" s="217"/>
      <c r="M102" s="218"/>
      <c r="N102" s="219"/>
      <c r="O102" s="219"/>
      <c r="P102" s="219"/>
      <c r="Q102" s="219"/>
      <c r="R102" s="219"/>
      <c r="S102" s="219"/>
      <c r="T102" s="220"/>
      <c r="AT102" s="221" t="s">
        <v>230</v>
      </c>
      <c r="AU102" s="221" t="s">
        <v>79</v>
      </c>
      <c r="AV102" s="14" t="s">
        <v>226</v>
      </c>
      <c r="AW102" s="14" t="s">
        <v>33</v>
      </c>
      <c r="AX102" s="14" t="s">
        <v>79</v>
      </c>
      <c r="AY102" s="221" t="s">
        <v>218</v>
      </c>
    </row>
    <row r="103" spans="1:65" s="2" customFormat="1" ht="24.2" customHeight="1">
      <c r="A103" s="37"/>
      <c r="B103" s="38"/>
      <c r="C103" s="181" t="s">
        <v>270</v>
      </c>
      <c r="D103" s="181" t="s">
        <v>221</v>
      </c>
      <c r="E103" s="182" t="s">
        <v>2497</v>
      </c>
      <c r="F103" s="183" t="s">
        <v>2498</v>
      </c>
      <c r="G103" s="184" t="s">
        <v>224</v>
      </c>
      <c r="H103" s="185">
        <v>100</v>
      </c>
      <c r="I103" s="186"/>
      <c r="J103" s="187">
        <f>ROUND(I103*H103,2)</f>
        <v>0</v>
      </c>
      <c r="K103" s="183" t="s">
        <v>19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0</v>
      </c>
      <c r="R103" s="190">
        <f>Q103*H103</f>
        <v>0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2464</v>
      </c>
      <c r="AT103" s="192" t="s">
        <v>221</v>
      </c>
      <c r="AU103" s="192" t="s">
        <v>79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2464</v>
      </c>
      <c r="BM103" s="192" t="s">
        <v>2499</v>
      </c>
    </row>
    <row r="104" spans="1:65" s="13" customFormat="1" ht="22.5">
      <c r="B104" s="199"/>
      <c r="C104" s="200"/>
      <c r="D104" s="201" t="s">
        <v>230</v>
      </c>
      <c r="E104" s="202" t="s">
        <v>19</v>
      </c>
      <c r="F104" s="203" t="s">
        <v>2496</v>
      </c>
      <c r="G104" s="200"/>
      <c r="H104" s="204">
        <v>100</v>
      </c>
      <c r="I104" s="205"/>
      <c r="J104" s="200"/>
      <c r="K104" s="200"/>
      <c r="L104" s="206"/>
      <c r="M104" s="207"/>
      <c r="N104" s="208"/>
      <c r="O104" s="208"/>
      <c r="P104" s="208"/>
      <c r="Q104" s="208"/>
      <c r="R104" s="208"/>
      <c r="S104" s="208"/>
      <c r="T104" s="209"/>
      <c r="AT104" s="210" t="s">
        <v>230</v>
      </c>
      <c r="AU104" s="210" t="s">
        <v>79</v>
      </c>
      <c r="AV104" s="13" t="s">
        <v>81</v>
      </c>
      <c r="AW104" s="13" t="s">
        <v>33</v>
      </c>
      <c r="AX104" s="13" t="s">
        <v>72</v>
      </c>
      <c r="AY104" s="210" t="s">
        <v>218</v>
      </c>
    </row>
    <row r="105" spans="1:65" s="14" customFormat="1" ht="11.25">
      <c r="B105" s="211"/>
      <c r="C105" s="212"/>
      <c r="D105" s="201" t="s">
        <v>230</v>
      </c>
      <c r="E105" s="213" t="s">
        <v>19</v>
      </c>
      <c r="F105" s="214" t="s">
        <v>246</v>
      </c>
      <c r="G105" s="212"/>
      <c r="H105" s="215">
        <v>100</v>
      </c>
      <c r="I105" s="216"/>
      <c r="J105" s="212"/>
      <c r="K105" s="212"/>
      <c r="L105" s="217"/>
      <c r="M105" s="218"/>
      <c r="N105" s="219"/>
      <c r="O105" s="219"/>
      <c r="P105" s="219"/>
      <c r="Q105" s="219"/>
      <c r="R105" s="219"/>
      <c r="S105" s="219"/>
      <c r="T105" s="220"/>
      <c r="AT105" s="221" t="s">
        <v>230</v>
      </c>
      <c r="AU105" s="221" t="s">
        <v>79</v>
      </c>
      <c r="AV105" s="14" t="s">
        <v>226</v>
      </c>
      <c r="AW105" s="14" t="s">
        <v>33</v>
      </c>
      <c r="AX105" s="14" t="s">
        <v>79</v>
      </c>
      <c r="AY105" s="221" t="s">
        <v>218</v>
      </c>
    </row>
    <row r="106" spans="1:65" s="12" customFormat="1" ht="25.9" customHeight="1">
      <c r="B106" s="165"/>
      <c r="C106" s="166"/>
      <c r="D106" s="167" t="s">
        <v>71</v>
      </c>
      <c r="E106" s="168" t="s">
        <v>2500</v>
      </c>
      <c r="F106" s="168" t="s">
        <v>2501</v>
      </c>
      <c r="G106" s="166"/>
      <c r="H106" s="166"/>
      <c r="I106" s="169"/>
      <c r="J106" s="170">
        <f>BK106</f>
        <v>0</v>
      </c>
      <c r="K106" s="166"/>
      <c r="L106" s="171"/>
      <c r="M106" s="172"/>
      <c r="N106" s="173"/>
      <c r="O106" s="173"/>
      <c r="P106" s="174">
        <f>SUM(P107:P111)</f>
        <v>0</v>
      </c>
      <c r="Q106" s="173"/>
      <c r="R106" s="174">
        <f>SUM(R107:R111)</f>
        <v>0</v>
      </c>
      <c r="S106" s="173"/>
      <c r="T106" s="175">
        <f>SUM(T107:T111)</f>
        <v>0</v>
      </c>
      <c r="AR106" s="176" t="s">
        <v>79</v>
      </c>
      <c r="AT106" s="177" t="s">
        <v>71</v>
      </c>
      <c r="AU106" s="177" t="s">
        <v>72</v>
      </c>
      <c r="AY106" s="176" t="s">
        <v>218</v>
      </c>
      <c r="BK106" s="178">
        <f>SUM(BK107:BK111)</f>
        <v>0</v>
      </c>
    </row>
    <row r="107" spans="1:65" s="2" customFormat="1" ht="49.15" customHeight="1">
      <c r="A107" s="37"/>
      <c r="B107" s="38"/>
      <c r="C107" s="181" t="s">
        <v>257</v>
      </c>
      <c r="D107" s="181" t="s">
        <v>221</v>
      </c>
      <c r="E107" s="182" t="s">
        <v>2502</v>
      </c>
      <c r="F107" s="183" t="s">
        <v>2503</v>
      </c>
      <c r="G107" s="184" t="s">
        <v>345</v>
      </c>
      <c r="H107" s="185">
        <v>1</v>
      </c>
      <c r="I107" s="186"/>
      <c r="J107" s="187">
        <f>ROUND(I107*H107,2)</f>
        <v>0</v>
      </c>
      <c r="K107" s="183" t="s">
        <v>19</v>
      </c>
      <c r="L107" s="42"/>
      <c r="M107" s="188" t="s">
        <v>19</v>
      </c>
      <c r="N107" s="189" t="s">
        <v>43</v>
      </c>
      <c r="O107" s="67"/>
      <c r="P107" s="190">
        <f>O107*H107</f>
        <v>0</v>
      </c>
      <c r="Q107" s="190">
        <v>0</v>
      </c>
      <c r="R107" s="190">
        <f>Q107*H107</f>
        <v>0</v>
      </c>
      <c r="S107" s="190">
        <v>0</v>
      </c>
      <c r="T107" s="191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92" t="s">
        <v>2464</v>
      </c>
      <c r="AT107" s="192" t="s">
        <v>221</v>
      </c>
      <c r="AU107" s="192" t="s">
        <v>79</v>
      </c>
      <c r="AY107" s="20" t="s">
        <v>218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20" t="s">
        <v>79</v>
      </c>
      <c r="BK107" s="193">
        <f>ROUND(I107*H107,2)</f>
        <v>0</v>
      </c>
      <c r="BL107" s="20" t="s">
        <v>2464</v>
      </c>
      <c r="BM107" s="192" t="s">
        <v>2504</v>
      </c>
    </row>
    <row r="108" spans="1:65" s="2" customFormat="1" ht="29.25">
      <c r="A108" s="37"/>
      <c r="B108" s="38"/>
      <c r="C108" s="39"/>
      <c r="D108" s="201" t="s">
        <v>2466</v>
      </c>
      <c r="E108" s="39"/>
      <c r="F108" s="267" t="s">
        <v>2505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2466</v>
      </c>
      <c r="AU108" s="20" t="s">
        <v>79</v>
      </c>
    </row>
    <row r="109" spans="1:65" s="2" customFormat="1" ht="66.75" customHeight="1">
      <c r="A109" s="37"/>
      <c r="B109" s="38"/>
      <c r="C109" s="181" t="s">
        <v>120</v>
      </c>
      <c r="D109" s="181" t="s">
        <v>221</v>
      </c>
      <c r="E109" s="182" t="s">
        <v>2506</v>
      </c>
      <c r="F109" s="183" t="s">
        <v>2507</v>
      </c>
      <c r="G109" s="184" t="s">
        <v>345</v>
      </c>
      <c r="H109" s="185">
        <v>1</v>
      </c>
      <c r="I109" s="186"/>
      <c r="J109" s="187">
        <f>ROUND(I109*H109,2)</f>
        <v>0</v>
      </c>
      <c r="K109" s="183" t="s">
        <v>19</v>
      </c>
      <c r="L109" s="42"/>
      <c r="M109" s="188" t="s">
        <v>19</v>
      </c>
      <c r="N109" s="189" t="s">
        <v>43</v>
      </c>
      <c r="O109" s="67"/>
      <c r="P109" s="190">
        <f>O109*H109</f>
        <v>0</v>
      </c>
      <c r="Q109" s="190">
        <v>0</v>
      </c>
      <c r="R109" s="190">
        <f>Q109*H109</f>
        <v>0</v>
      </c>
      <c r="S109" s="190">
        <v>0</v>
      </c>
      <c r="T109" s="191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92" t="s">
        <v>2464</v>
      </c>
      <c r="AT109" s="192" t="s">
        <v>221</v>
      </c>
      <c r="AU109" s="192" t="s">
        <v>79</v>
      </c>
      <c r="AY109" s="20" t="s">
        <v>218</v>
      </c>
      <c r="BE109" s="193">
        <f>IF(N109="základní",J109,0)</f>
        <v>0</v>
      </c>
      <c r="BF109" s="193">
        <f>IF(N109="snížená",J109,0)</f>
        <v>0</v>
      </c>
      <c r="BG109" s="193">
        <f>IF(N109="zákl. přenesená",J109,0)</f>
        <v>0</v>
      </c>
      <c r="BH109" s="193">
        <f>IF(N109="sníž. přenesená",J109,0)</f>
        <v>0</v>
      </c>
      <c r="BI109" s="193">
        <f>IF(N109="nulová",J109,0)</f>
        <v>0</v>
      </c>
      <c r="BJ109" s="20" t="s">
        <v>79</v>
      </c>
      <c r="BK109" s="193">
        <f>ROUND(I109*H109,2)</f>
        <v>0</v>
      </c>
      <c r="BL109" s="20" t="s">
        <v>2464</v>
      </c>
      <c r="BM109" s="192" t="s">
        <v>2508</v>
      </c>
    </row>
    <row r="110" spans="1:65" s="2" customFormat="1" ht="78" customHeight="1">
      <c r="A110" s="37"/>
      <c r="B110" s="38"/>
      <c r="C110" s="181" t="s">
        <v>123</v>
      </c>
      <c r="D110" s="181" t="s">
        <v>221</v>
      </c>
      <c r="E110" s="182" t="s">
        <v>2509</v>
      </c>
      <c r="F110" s="183" t="s">
        <v>2510</v>
      </c>
      <c r="G110" s="184" t="s">
        <v>345</v>
      </c>
      <c r="H110" s="185">
        <v>1</v>
      </c>
      <c r="I110" s="186"/>
      <c r="J110" s="187">
        <f>ROUND(I110*H110,2)</f>
        <v>0</v>
      </c>
      <c r="K110" s="183" t="s">
        <v>19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0</v>
      </c>
      <c r="R110" s="190">
        <f>Q110*H110</f>
        <v>0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2464</v>
      </c>
      <c r="AT110" s="192" t="s">
        <v>221</v>
      </c>
      <c r="AU110" s="192" t="s">
        <v>79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2464</v>
      </c>
      <c r="BM110" s="192" t="s">
        <v>2511</v>
      </c>
    </row>
    <row r="111" spans="1:65" s="2" customFormat="1" ht="29.25">
      <c r="A111" s="37"/>
      <c r="B111" s="38"/>
      <c r="C111" s="39"/>
      <c r="D111" s="201" t="s">
        <v>2466</v>
      </c>
      <c r="E111" s="39"/>
      <c r="F111" s="267" t="s">
        <v>2512</v>
      </c>
      <c r="G111" s="39"/>
      <c r="H111" s="39"/>
      <c r="I111" s="196"/>
      <c r="J111" s="39"/>
      <c r="K111" s="39"/>
      <c r="L111" s="42"/>
      <c r="M111" s="246"/>
      <c r="N111" s="247"/>
      <c r="O111" s="248"/>
      <c r="P111" s="248"/>
      <c r="Q111" s="248"/>
      <c r="R111" s="248"/>
      <c r="S111" s="248"/>
      <c r="T111" s="249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2466</v>
      </c>
      <c r="AU111" s="20" t="s">
        <v>79</v>
      </c>
    </row>
    <row r="112" spans="1:65" s="2" customFormat="1" ht="6.95" customHeight="1">
      <c r="A112" s="37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2"/>
      <c r="M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</sheetData>
  <sheetProtection algorithmName="SHA-512" hashValue="dTC/0eCiacGOufeR7/8ZUC8alLVWM9fPtM8xQXQ2LDZyoN1JyoJ0x2HG5Gah92aUnIJMganPH4zSpazs9pZZSA==" saltValue="B422aCez/wguzxHcg3gCX5Ew8xCQeTVTPlwK+FTzg9ee78/+jyGaXqPbkTGCfW6wPjOQR7ryt9aIeQO+XRKsYw==" spinCount="100000" sheet="1" objects="1" scenarios="1" formatColumns="0" formatRows="0" autoFilter="0"/>
  <autoFilter ref="C83:K111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76" fitToHeight="100" orientation="portrait" blackAndWhite="1" r:id="rId1"/>
  <headerFooter>
    <oddFooter>&amp;CStrana &amp;P z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268" customWidth="1"/>
    <col min="2" max="2" width="1.6640625" style="268" customWidth="1"/>
    <col min="3" max="4" width="5" style="268" customWidth="1"/>
    <col min="5" max="5" width="11.6640625" style="268" customWidth="1"/>
    <col min="6" max="6" width="9.1640625" style="268" customWidth="1"/>
    <col min="7" max="7" width="5" style="268" customWidth="1"/>
    <col min="8" max="8" width="77.83203125" style="268" customWidth="1"/>
    <col min="9" max="10" width="20" style="268" customWidth="1"/>
    <col min="11" max="11" width="1.6640625" style="268" customWidth="1"/>
  </cols>
  <sheetData>
    <row r="1" spans="2:11" s="1" customFormat="1" ht="37.5" customHeight="1"/>
    <row r="2" spans="2:11" s="1" customFormat="1" ht="7.5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pans="2:11" s="17" customFormat="1" ht="45" customHeight="1">
      <c r="B3" s="272"/>
      <c r="C3" s="411" t="s">
        <v>2513</v>
      </c>
      <c r="D3" s="411"/>
      <c r="E3" s="411"/>
      <c r="F3" s="411"/>
      <c r="G3" s="411"/>
      <c r="H3" s="411"/>
      <c r="I3" s="411"/>
      <c r="J3" s="411"/>
      <c r="K3" s="273"/>
    </row>
    <row r="4" spans="2:11" s="1" customFormat="1" ht="25.5" customHeight="1">
      <c r="B4" s="274"/>
      <c r="C4" s="410" t="s">
        <v>2514</v>
      </c>
      <c r="D4" s="410"/>
      <c r="E4" s="410"/>
      <c r="F4" s="410"/>
      <c r="G4" s="410"/>
      <c r="H4" s="410"/>
      <c r="I4" s="410"/>
      <c r="J4" s="410"/>
      <c r="K4" s="275"/>
    </row>
    <row r="5" spans="2:11" s="1" customFormat="1" ht="5.25" customHeight="1">
      <c r="B5" s="274"/>
      <c r="C5" s="276"/>
      <c r="D5" s="276"/>
      <c r="E5" s="276"/>
      <c r="F5" s="276"/>
      <c r="G5" s="276"/>
      <c r="H5" s="276"/>
      <c r="I5" s="276"/>
      <c r="J5" s="276"/>
      <c r="K5" s="275"/>
    </row>
    <row r="6" spans="2:11" s="1" customFormat="1" ht="15" customHeight="1">
      <c r="B6" s="274"/>
      <c r="C6" s="409" t="s">
        <v>2515</v>
      </c>
      <c r="D6" s="409"/>
      <c r="E6" s="409"/>
      <c r="F6" s="409"/>
      <c r="G6" s="409"/>
      <c r="H6" s="409"/>
      <c r="I6" s="409"/>
      <c r="J6" s="409"/>
      <c r="K6" s="275"/>
    </row>
    <row r="7" spans="2:11" s="1" customFormat="1" ht="15" customHeight="1">
      <c r="B7" s="278"/>
      <c r="C7" s="409" t="s">
        <v>2516</v>
      </c>
      <c r="D7" s="409"/>
      <c r="E7" s="409"/>
      <c r="F7" s="409"/>
      <c r="G7" s="409"/>
      <c r="H7" s="409"/>
      <c r="I7" s="409"/>
      <c r="J7" s="409"/>
      <c r="K7" s="275"/>
    </row>
    <row r="8" spans="2:11" s="1" customFormat="1" ht="12.75" customHeight="1">
      <c r="B8" s="278"/>
      <c r="C8" s="277"/>
      <c r="D8" s="277"/>
      <c r="E8" s="277"/>
      <c r="F8" s="277"/>
      <c r="G8" s="277"/>
      <c r="H8" s="277"/>
      <c r="I8" s="277"/>
      <c r="J8" s="277"/>
      <c r="K8" s="275"/>
    </row>
    <row r="9" spans="2:11" s="1" customFormat="1" ht="15" customHeight="1">
      <c r="B9" s="278"/>
      <c r="C9" s="409" t="s">
        <v>2517</v>
      </c>
      <c r="D9" s="409"/>
      <c r="E9" s="409"/>
      <c r="F9" s="409"/>
      <c r="G9" s="409"/>
      <c r="H9" s="409"/>
      <c r="I9" s="409"/>
      <c r="J9" s="409"/>
      <c r="K9" s="275"/>
    </row>
    <row r="10" spans="2:11" s="1" customFormat="1" ht="15" customHeight="1">
      <c r="B10" s="278"/>
      <c r="C10" s="277"/>
      <c r="D10" s="409" t="s">
        <v>2518</v>
      </c>
      <c r="E10" s="409"/>
      <c r="F10" s="409"/>
      <c r="G10" s="409"/>
      <c r="H10" s="409"/>
      <c r="I10" s="409"/>
      <c r="J10" s="409"/>
      <c r="K10" s="275"/>
    </row>
    <row r="11" spans="2:11" s="1" customFormat="1" ht="15" customHeight="1">
      <c r="B11" s="278"/>
      <c r="C11" s="279"/>
      <c r="D11" s="409" t="s">
        <v>2519</v>
      </c>
      <c r="E11" s="409"/>
      <c r="F11" s="409"/>
      <c r="G11" s="409"/>
      <c r="H11" s="409"/>
      <c r="I11" s="409"/>
      <c r="J11" s="409"/>
      <c r="K11" s="275"/>
    </row>
    <row r="12" spans="2:11" s="1" customFormat="1" ht="15" customHeight="1">
      <c r="B12" s="278"/>
      <c r="C12" s="279"/>
      <c r="D12" s="277"/>
      <c r="E12" s="277"/>
      <c r="F12" s="277"/>
      <c r="G12" s="277"/>
      <c r="H12" s="277"/>
      <c r="I12" s="277"/>
      <c r="J12" s="277"/>
      <c r="K12" s="275"/>
    </row>
    <row r="13" spans="2:11" s="1" customFormat="1" ht="15" customHeight="1">
      <c r="B13" s="278"/>
      <c r="C13" s="279"/>
      <c r="D13" s="280" t="s">
        <v>2520</v>
      </c>
      <c r="E13" s="277"/>
      <c r="F13" s="277"/>
      <c r="G13" s="277"/>
      <c r="H13" s="277"/>
      <c r="I13" s="277"/>
      <c r="J13" s="277"/>
      <c r="K13" s="275"/>
    </row>
    <row r="14" spans="2:11" s="1" customFormat="1" ht="12.75" customHeight="1">
      <c r="B14" s="278"/>
      <c r="C14" s="279"/>
      <c r="D14" s="279"/>
      <c r="E14" s="279"/>
      <c r="F14" s="279"/>
      <c r="G14" s="279"/>
      <c r="H14" s="279"/>
      <c r="I14" s="279"/>
      <c r="J14" s="279"/>
      <c r="K14" s="275"/>
    </row>
    <row r="15" spans="2:11" s="1" customFormat="1" ht="15" customHeight="1">
      <c r="B15" s="278"/>
      <c r="C15" s="279"/>
      <c r="D15" s="409" t="s">
        <v>2521</v>
      </c>
      <c r="E15" s="409"/>
      <c r="F15" s="409"/>
      <c r="G15" s="409"/>
      <c r="H15" s="409"/>
      <c r="I15" s="409"/>
      <c r="J15" s="409"/>
      <c r="K15" s="275"/>
    </row>
    <row r="16" spans="2:11" s="1" customFormat="1" ht="15" customHeight="1">
      <c r="B16" s="278"/>
      <c r="C16" s="279"/>
      <c r="D16" s="409" t="s">
        <v>2522</v>
      </c>
      <c r="E16" s="409"/>
      <c r="F16" s="409"/>
      <c r="G16" s="409"/>
      <c r="H16" s="409"/>
      <c r="I16" s="409"/>
      <c r="J16" s="409"/>
      <c r="K16" s="275"/>
    </row>
    <row r="17" spans="2:11" s="1" customFormat="1" ht="15" customHeight="1">
      <c r="B17" s="278"/>
      <c r="C17" s="279"/>
      <c r="D17" s="409" t="s">
        <v>2523</v>
      </c>
      <c r="E17" s="409"/>
      <c r="F17" s="409"/>
      <c r="G17" s="409"/>
      <c r="H17" s="409"/>
      <c r="I17" s="409"/>
      <c r="J17" s="409"/>
      <c r="K17" s="275"/>
    </row>
    <row r="18" spans="2:11" s="1" customFormat="1" ht="15" customHeight="1">
      <c r="B18" s="278"/>
      <c r="C18" s="279"/>
      <c r="D18" s="279"/>
      <c r="E18" s="281" t="s">
        <v>78</v>
      </c>
      <c r="F18" s="409" t="s">
        <v>2524</v>
      </c>
      <c r="G18" s="409"/>
      <c r="H18" s="409"/>
      <c r="I18" s="409"/>
      <c r="J18" s="409"/>
      <c r="K18" s="275"/>
    </row>
    <row r="19" spans="2:11" s="1" customFormat="1" ht="15" customHeight="1">
      <c r="B19" s="278"/>
      <c r="C19" s="279"/>
      <c r="D19" s="279"/>
      <c r="E19" s="281" t="s">
        <v>2525</v>
      </c>
      <c r="F19" s="409" t="s">
        <v>2526</v>
      </c>
      <c r="G19" s="409"/>
      <c r="H19" s="409"/>
      <c r="I19" s="409"/>
      <c r="J19" s="409"/>
      <c r="K19" s="275"/>
    </row>
    <row r="20" spans="2:11" s="1" customFormat="1" ht="15" customHeight="1">
      <c r="B20" s="278"/>
      <c r="C20" s="279"/>
      <c r="D20" s="279"/>
      <c r="E20" s="281" t="s">
        <v>2527</v>
      </c>
      <c r="F20" s="409" t="s">
        <v>2528</v>
      </c>
      <c r="G20" s="409"/>
      <c r="H20" s="409"/>
      <c r="I20" s="409"/>
      <c r="J20" s="409"/>
      <c r="K20" s="275"/>
    </row>
    <row r="21" spans="2:11" s="1" customFormat="1" ht="15" customHeight="1">
      <c r="B21" s="278"/>
      <c r="C21" s="279"/>
      <c r="D21" s="279"/>
      <c r="E21" s="281" t="s">
        <v>2529</v>
      </c>
      <c r="F21" s="409" t="s">
        <v>2530</v>
      </c>
      <c r="G21" s="409"/>
      <c r="H21" s="409"/>
      <c r="I21" s="409"/>
      <c r="J21" s="409"/>
      <c r="K21" s="275"/>
    </row>
    <row r="22" spans="2:11" s="1" customFormat="1" ht="15" customHeight="1">
      <c r="B22" s="278"/>
      <c r="C22" s="279"/>
      <c r="D22" s="279"/>
      <c r="E22" s="281" t="s">
        <v>2531</v>
      </c>
      <c r="F22" s="409" t="s">
        <v>2532</v>
      </c>
      <c r="G22" s="409"/>
      <c r="H22" s="409"/>
      <c r="I22" s="409"/>
      <c r="J22" s="409"/>
      <c r="K22" s="275"/>
    </row>
    <row r="23" spans="2:11" s="1" customFormat="1" ht="15" customHeight="1">
      <c r="B23" s="278"/>
      <c r="C23" s="279"/>
      <c r="D23" s="279"/>
      <c r="E23" s="281" t="s">
        <v>85</v>
      </c>
      <c r="F23" s="409" t="s">
        <v>2533</v>
      </c>
      <c r="G23" s="409"/>
      <c r="H23" s="409"/>
      <c r="I23" s="409"/>
      <c r="J23" s="409"/>
      <c r="K23" s="275"/>
    </row>
    <row r="24" spans="2:11" s="1" customFormat="1" ht="12.75" customHeight="1">
      <c r="B24" s="278"/>
      <c r="C24" s="279"/>
      <c r="D24" s="279"/>
      <c r="E24" s="279"/>
      <c r="F24" s="279"/>
      <c r="G24" s="279"/>
      <c r="H24" s="279"/>
      <c r="I24" s="279"/>
      <c r="J24" s="279"/>
      <c r="K24" s="275"/>
    </row>
    <row r="25" spans="2:11" s="1" customFormat="1" ht="15" customHeight="1">
      <c r="B25" s="278"/>
      <c r="C25" s="409" t="s">
        <v>2534</v>
      </c>
      <c r="D25" s="409"/>
      <c r="E25" s="409"/>
      <c r="F25" s="409"/>
      <c r="G25" s="409"/>
      <c r="H25" s="409"/>
      <c r="I25" s="409"/>
      <c r="J25" s="409"/>
      <c r="K25" s="275"/>
    </row>
    <row r="26" spans="2:11" s="1" customFormat="1" ht="15" customHeight="1">
      <c r="B26" s="278"/>
      <c r="C26" s="409" t="s">
        <v>2535</v>
      </c>
      <c r="D26" s="409"/>
      <c r="E26" s="409"/>
      <c r="F26" s="409"/>
      <c r="G26" s="409"/>
      <c r="H26" s="409"/>
      <c r="I26" s="409"/>
      <c r="J26" s="409"/>
      <c r="K26" s="275"/>
    </row>
    <row r="27" spans="2:11" s="1" customFormat="1" ht="15" customHeight="1">
      <c r="B27" s="278"/>
      <c r="C27" s="277"/>
      <c r="D27" s="409" t="s">
        <v>2536</v>
      </c>
      <c r="E27" s="409"/>
      <c r="F27" s="409"/>
      <c r="G27" s="409"/>
      <c r="H27" s="409"/>
      <c r="I27" s="409"/>
      <c r="J27" s="409"/>
      <c r="K27" s="275"/>
    </row>
    <row r="28" spans="2:11" s="1" customFormat="1" ht="15" customHeight="1">
      <c r="B28" s="278"/>
      <c r="C28" s="279"/>
      <c r="D28" s="409" t="s">
        <v>2537</v>
      </c>
      <c r="E28" s="409"/>
      <c r="F28" s="409"/>
      <c r="G28" s="409"/>
      <c r="H28" s="409"/>
      <c r="I28" s="409"/>
      <c r="J28" s="409"/>
      <c r="K28" s="275"/>
    </row>
    <row r="29" spans="2:11" s="1" customFormat="1" ht="12.75" customHeight="1">
      <c r="B29" s="278"/>
      <c r="C29" s="279"/>
      <c r="D29" s="279"/>
      <c r="E29" s="279"/>
      <c r="F29" s="279"/>
      <c r="G29" s="279"/>
      <c r="H29" s="279"/>
      <c r="I29" s="279"/>
      <c r="J29" s="279"/>
      <c r="K29" s="275"/>
    </row>
    <row r="30" spans="2:11" s="1" customFormat="1" ht="15" customHeight="1">
      <c r="B30" s="278"/>
      <c r="C30" s="279"/>
      <c r="D30" s="409" t="s">
        <v>2538</v>
      </c>
      <c r="E30" s="409"/>
      <c r="F30" s="409"/>
      <c r="G30" s="409"/>
      <c r="H30" s="409"/>
      <c r="I30" s="409"/>
      <c r="J30" s="409"/>
      <c r="K30" s="275"/>
    </row>
    <row r="31" spans="2:11" s="1" customFormat="1" ht="15" customHeight="1">
      <c r="B31" s="278"/>
      <c r="C31" s="279"/>
      <c r="D31" s="409" t="s">
        <v>2539</v>
      </c>
      <c r="E31" s="409"/>
      <c r="F31" s="409"/>
      <c r="G31" s="409"/>
      <c r="H31" s="409"/>
      <c r="I31" s="409"/>
      <c r="J31" s="409"/>
      <c r="K31" s="275"/>
    </row>
    <row r="32" spans="2:11" s="1" customFormat="1" ht="12.75" customHeight="1">
      <c r="B32" s="278"/>
      <c r="C32" s="279"/>
      <c r="D32" s="279"/>
      <c r="E32" s="279"/>
      <c r="F32" s="279"/>
      <c r="G32" s="279"/>
      <c r="H32" s="279"/>
      <c r="I32" s="279"/>
      <c r="J32" s="279"/>
      <c r="K32" s="275"/>
    </row>
    <row r="33" spans="2:11" s="1" customFormat="1" ht="15" customHeight="1">
      <c r="B33" s="278"/>
      <c r="C33" s="279"/>
      <c r="D33" s="409" t="s">
        <v>2540</v>
      </c>
      <c r="E33" s="409"/>
      <c r="F33" s="409"/>
      <c r="G33" s="409"/>
      <c r="H33" s="409"/>
      <c r="I33" s="409"/>
      <c r="J33" s="409"/>
      <c r="K33" s="275"/>
    </row>
    <row r="34" spans="2:11" s="1" customFormat="1" ht="15" customHeight="1">
      <c r="B34" s="278"/>
      <c r="C34" s="279"/>
      <c r="D34" s="409" t="s">
        <v>2541</v>
      </c>
      <c r="E34" s="409"/>
      <c r="F34" s="409"/>
      <c r="G34" s="409"/>
      <c r="H34" s="409"/>
      <c r="I34" s="409"/>
      <c r="J34" s="409"/>
      <c r="K34" s="275"/>
    </row>
    <row r="35" spans="2:11" s="1" customFormat="1" ht="15" customHeight="1">
      <c r="B35" s="278"/>
      <c r="C35" s="279"/>
      <c r="D35" s="409" t="s">
        <v>2542</v>
      </c>
      <c r="E35" s="409"/>
      <c r="F35" s="409"/>
      <c r="G35" s="409"/>
      <c r="H35" s="409"/>
      <c r="I35" s="409"/>
      <c r="J35" s="409"/>
      <c r="K35" s="275"/>
    </row>
    <row r="36" spans="2:11" s="1" customFormat="1" ht="15" customHeight="1">
      <c r="B36" s="278"/>
      <c r="C36" s="279"/>
      <c r="D36" s="277"/>
      <c r="E36" s="280" t="s">
        <v>204</v>
      </c>
      <c r="F36" s="277"/>
      <c r="G36" s="409" t="s">
        <v>2543</v>
      </c>
      <c r="H36" s="409"/>
      <c r="I36" s="409"/>
      <c r="J36" s="409"/>
      <c r="K36" s="275"/>
    </row>
    <row r="37" spans="2:11" s="1" customFormat="1" ht="30.75" customHeight="1">
      <c r="B37" s="278"/>
      <c r="C37" s="279"/>
      <c r="D37" s="277"/>
      <c r="E37" s="280" t="s">
        <v>2544</v>
      </c>
      <c r="F37" s="277"/>
      <c r="G37" s="409" t="s">
        <v>2545</v>
      </c>
      <c r="H37" s="409"/>
      <c r="I37" s="409"/>
      <c r="J37" s="409"/>
      <c r="K37" s="275"/>
    </row>
    <row r="38" spans="2:11" s="1" customFormat="1" ht="15" customHeight="1">
      <c r="B38" s="278"/>
      <c r="C38" s="279"/>
      <c r="D38" s="277"/>
      <c r="E38" s="280" t="s">
        <v>53</v>
      </c>
      <c r="F38" s="277"/>
      <c r="G38" s="409" t="s">
        <v>2546</v>
      </c>
      <c r="H38" s="409"/>
      <c r="I38" s="409"/>
      <c r="J38" s="409"/>
      <c r="K38" s="275"/>
    </row>
    <row r="39" spans="2:11" s="1" customFormat="1" ht="15" customHeight="1">
      <c r="B39" s="278"/>
      <c r="C39" s="279"/>
      <c r="D39" s="277"/>
      <c r="E39" s="280" t="s">
        <v>54</v>
      </c>
      <c r="F39" s="277"/>
      <c r="G39" s="409" t="s">
        <v>2547</v>
      </c>
      <c r="H39" s="409"/>
      <c r="I39" s="409"/>
      <c r="J39" s="409"/>
      <c r="K39" s="275"/>
    </row>
    <row r="40" spans="2:11" s="1" customFormat="1" ht="15" customHeight="1">
      <c r="B40" s="278"/>
      <c r="C40" s="279"/>
      <c r="D40" s="277"/>
      <c r="E40" s="280" t="s">
        <v>205</v>
      </c>
      <c r="F40" s="277"/>
      <c r="G40" s="409" t="s">
        <v>2548</v>
      </c>
      <c r="H40" s="409"/>
      <c r="I40" s="409"/>
      <c r="J40" s="409"/>
      <c r="K40" s="275"/>
    </row>
    <row r="41" spans="2:11" s="1" customFormat="1" ht="15" customHeight="1">
      <c r="B41" s="278"/>
      <c r="C41" s="279"/>
      <c r="D41" s="277"/>
      <c r="E41" s="280" t="s">
        <v>206</v>
      </c>
      <c r="F41" s="277"/>
      <c r="G41" s="409" t="s">
        <v>2549</v>
      </c>
      <c r="H41" s="409"/>
      <c r="I41" s="409"/>
      <c r="J41" s="409"/>
      <c r="K41" s="275"/>
    </row>
    <row r="42" spans="2:11" s="1" customFormat="1" ht="15" customHeight="1">
      <c r="B42" s="278"/>
      <c r="C42" s="279"/>
      <c r="D42" s="277"/>
      <c r="E42" s="280" t="s">
        <v>2550</v>
      </c>
      <c r="F42" s="277"/>
      <c r="G42" s="409" t="s">
        <v>2551</v>
      </c>
      <c r="H42" s="409"/>
      <c r="I42" s="409"/>
      <c r="J42" s="409"/>
      <c r="K42" s="275"/>
    </row>
    <row r="43" spans="2:11" s="1" customFormat="1" ht="15" customHeight="1">
      <c r="B43" s="278"/>
      <c r="C43" s="279"/>
      <c r="D43" s="277"/>
      <c r="E43" s="280"/>
      <c r="F43" s="277"/>
      <c r="G43" s="409" t="s">
        <v>2552</v>
      </c>
      <c r="H43" s="409"/>
      <c r="I43" s="409"/>
      <c r="J43" s="409"/>
      <c r="K43" s="275"/>
    </row>
    <row r="44" spans="2:11" s="1" customFormat="1" ht="15" customHeight="1">
      <c r="B44" s="278"/>
      <c r="C44" s="279"/>
      <c r="D44" s="277"/>
      <c r="E44" s="280" t="s">
        <v>2553</v>
      </c>
      <c r="F44" s="277"/>
      <c r="G44" s="409" t="s">
        <v>2554</v>
      </c>
      <c r="H44" s="409"/>
      <c r="I44" s="409"/>
      <c r="J44" s="409"/>
      <c r="K44" s="275"/>
    </row>
    <row r="45" spans="2:11" s="1" customFormat="1" ht="15" customHeight="1">
      <c r="B45" s="278"/>
      <c r="C45" s="279"/>
      <c r="D45" s="277"/>
      <c r="E45" s="280" t="s">
        <v>208</v>
      </c>
      <c r="F45" s="277"/>
      <c r="G45" s="409" t="s">
        <v>2555</v>
      </c>
      <c r="H45" s="409"/>
      <c r="I45" s="409"/>
      <c r="J45" s="409"/>
      <c r="K45" s="275"/>
    </row>
    <row r="46" spans="2:11" s="1" customFormat="1" ht="12.75" customHeight="1">
      <c r="B46" s="278"/>
      <c r="C46" s="279"/>
      <c r="D46" s="277"/>
      <c r="E46" s="277"/>
      <c r="F46" s="277"/>
      <c r="G46" s="277"/>
      <c r="H46" s="277"/>
      <c r="I46" s="277"/>
      <c r="J46" s="277"/>
      <c r="K46" s="275"/>
    </row>
    <row r="47" spans="2:11" s="1" customFormat="1" ht="15" customHeight="1">
      <c r="B47" s="278"/>
      <c r="C47" s="279"/>
      <c r="D47" s="409" t="s">
        <v>2556</v>
      </c>
      <c r="E47" s="409"/>
      <c r="F47" s="409"/>
      <c r="G47" s="409"/>
      <c r="H47" s="409"/>
      <c r="I47" s="409"/>
      <c r="J47" s="409"/>
      <c r="K47" s="275"/>
    </row>
    <row r="48" spans="2:11" s="1" customFormat="1" ht="15" customHeight="1">
      <c r="B48" s="278"/>
      <c r="C48" s="279"/>
      <c r="D48" s="279"/>
      <c r="E48" s="409" t="s">
        <v>2557</v>
      </c>
      <c r="F48" s="409"/>
      <c r="G48" s="409"/>
      <c r="H48" s="409"/>
      <c r="I48" s="409"/>
      <c r="J48" s="409"/>
      <c r="K48" s="275"/>
    </row>
    <row r="49" spans="2:11" s="1" customFormat="1" ht="15" customHeight="1">
      <c r="B49" s="278"/>
      <c r="C49" s="279"/>
      <c r="D49" s="279"/>
      <c r="E49" s="409" t="s">
        <v>2558</v>
      </c>
      <c r="F49" s="409"/>
      <c r="G49" s="409"/>
      <c r="H49" s="409"/>
      <c r="I49" s="409"/>
      <c r="J49" s="409"/>
      <c r="K49" s="275"/>
    </row>
    <row r="50" spans="2:11" s="1" customFormat="1" ht="15" customHeight="1">
      <c r="B50" s="278"/>
      <c r="C50" s="279"/>
      <c r="D50" s="279"/>
      <c r="E50" s="409" t="s">
        <v>2559</v>
      </c>
      <c r="F50" s="409"/>
      <c r="G50" s="409"/>
      <c r="H50" s="409"/>
      <c r="I50" s="409"/>
      <c r="J50" s="409"/>
      <c r="K50" s="275"/>
    </row>
    <row r="51" spans="2:11" s="1" customFormat="1" ht="15" customHeight="1">
      <c r="B51" s="278"/>
      <c r="C51" s="279"/>
      <c r="D51" s="409" t="s">
        <v>2560</v>
      </c>
      <c r="E51" s="409"/>
      <c r="F51" s="409"/>
      <c r="G51" s="409"/>
      <c r="H51" s="409"/>
      <c r="I51" s="409"/>
      <c r="J51" s="409"/>
      <c r="K51" s="275"/>
    </row>
    <row r="52" spans="2:11" s="1" customFormat="1" ht="25.5" customHeight="1">
      <c r="B52" s="274"/>
      <c r="C52" s="410" t="s">
        <v>2561</v>
      </c>
      <c r="D52" s="410"/>
      <c r="E52" s="410"/>
      <c r="F52" s="410"/>
      <c r="G52" s="410"/>
      <c r="H52" s="410"/>
      <c r="I52" s="410"/>
      <c r="J52" s="410"/>
      <c r="K52" s="275"/>
    </row>
    <row r="53" spans="2:11" s="1" customFormat="1" ht="5.25" customHeight="1">
      <c r="B53" s="274"/>
      <c r="C53" s="276"/>
      <c r="D53" s="276"/>
      <c r="E53" s="276"/>
      <c r="F53" s="276"/>
      <c r="G53" s="276"/>
      <c r="H53" s="276"/>
      <c r="I53" s="276"/>
      <c r="J53" s="276"/>
      <c r="K53" s="275"/>
    </row>
    <row r="54" spans="2:11" s="1" customFormat="1" ht="15" customHeight="1">
      <c r="B54" s="274"/>
      <c r="C54" s="409" t="s">
        <v>2562</v>
      </c>
      <c r="D54" s="409"/>
      <c r="E54" s="409"/>
      <c r="F54" s="409"/>
      <c r="G54" s="409"/>
      <c r="H54" s="409"/>
      <c r="I54" s="409"/>
      <c r="J54" s="409"/>
      <c r="K54" s="275"/>
    </row>
    <row r="55" spans="2:11" s="1" customFormat="1" ht="15" customHeight="1">
      <c r="B55" s="274"/>
      <c r="C55" s="409" t="s">
        <v>2563</v>
      </c>
      <c r="D55" s="409"/>
      <c r="E55" s="409"/>
      <c r="F55" s="409"/>
      <c r="G55" s="409"/>
      <c r="H55" s="409"/>
      <c r="I55" s="409"/>
      <c r="J55" s="409"/>
      <c r="K55" s="275"/>
    </row>
    <row r="56" spans="2:11" s="1" customFormat="1" ht="12.75" customHeight="1">
      <c r="B56" s="274"/>
      <c r="C56" s="277"/>
      <c r="D56" s="277"/>
      <c r="E56" s="277"/>
      <c r="F56" s="277"/>
      <c r="G56" s="277"/>
      <c r="H56" s="277"/>
      <c r="I56" s="277"/>
      <c r="J56" s="277"/>
      <c r="K56" s="275"/>
    </row>
    <row r="57" spans="2:11" s="1" customFormat="1" ht="15" customHeight="1">
      <c r="B57" s="274"/>
      <c r="C57" s="409" t="s">
        <v>2564</v>
      </c>
      <c r="D57" s="409"/>
      <c r="E57" s="409"/>
      <c r="F57" s="409"/>
      <c r="G57" s="409"/>
      <c r="H57" s="409"/>
      <c r="I57" s="409"/>
      <c r="J57" s="409"/>
      <c r="K57" s="275"/>
    </row>
    <row r="58" spans="2:11" s="1" customFormat="1" ht="15" customHeight="1">
      <c r="B58" s="274"/>
      <c r="C58" s="279"/>
      <c r="D58" s="409" t="s">
        <v>2565</v>
      </c>
      <c r="E58" s="409"/>
      <c r="F58" s="409"/>
      <c r="G58" s="409"/>
      <c r="H58" s="409"/>
      <c r="I58" s="409"/>
      <c r="J58" s="409"/>
      <c r="K58" s="275"/>
    </row>
    <row r="59" spans="2:11" s="1" customFormat="1" ht="15" customHeight="1">
      <c r="B59" s="274"/>
      <c r="C59" s="279"/>
      <c r="D59" s="409" t="s">
        <v>2566</v>
      </c>
      <c r="E59" s="409"/>
      <c r="F59" s="409"/>
      <c r="G59" s="409"/>
      <c r="H59" s="409"/>
      <c r="I59" s="409"/>
      <c r="J59" s="409"/>
      <c r="K59" s="275"/>
    </row>
    <row r="60" spans="2:11" s="1" customFormat="1" ht="15" customHeight="1">
      <c r="B60" s="274"/>
      <c r="C60" s="279"/>
      <c r="D60" s="409" t="s">
        <v>2567</v>
      </c>
      <c r="E60" s="409"/>
      <c r="F60" s="409"/>
      <c r="G60" s="409"/>
      <c r="H60" s="409"/>
      <c r="I60" s="409"/>
      <c r="J60" s="409"/>
      <c r="K60" s="275"/>
    </row>
    <row r="61" spans="2:11" s="1" customFormat="1" ht="15" customHeight="1">
      <c r="B61" s="274"/>
      <c r="C61" s="279"/>
      <c r="D61" s="409" t="s">
        <v>2568</v>
      </c>
      <c r="E61" s="409"/>
      <c r="F61" s="409"/>
      <c r="G61" s="409"/>
      <c r="H61" s="409"/>
      <c r="I61" s="409"/>
      <c r="J61" s="409"/>
      <c r="K61" s="275"/>
    </row>
    <row r="62" spans="2:11" s="1" customFormat="1" ht="15" customHeight="1">
      <c r="B62" s="274"/>
      <c r="C62" s="279"/>
      <c r="D62" s="412" t="s">
        <v>2569</v>
      </c>
      <c r="E62" s="412"/>
      <c r="F62" s="412"/>
      <c r="G62" s="412"/>
      <c r="H62" s="412"/>
      <c r="I62" s="412"/>
      <c r="J62" s="412"/>
      <c r="K62" s="275"/>
    </row>
    <row r="63" spans="2:11" s="1" customFormat="1" ht="15" customHeight="1">
      <c r="B63" s="274"/>
      <c r="C63" s="279"/>
      <c r="D63" s="409" t="s">
        <v>2570</v>
      </c>
      <c r="E63" s="409"/>
      <c r="F63" s="409"/>
      <c r="G63" s="409"/>
      <c r="H63" s="409"/>
      <c r="I63" s="409"/>
      <c r="J63" s="409"/>
      <c r="K63" s="275"/>
    </row>
    <row r="64" spans="2:11" s="1" customFormat="1" ht="12.75" customHeight="1">
      <c r="B64" s="274"/>
      <c r="C64" s="279"/>
      <c r="D64" s="279"/>
      <c r="E64" s="282"/>
      <c r="F64" s="279"/>
      <c r="G64" s="279"/>
      <c r="H64" s="279"/>
      <c r="I64" s="279"/>
      <c r="J64" s="279"/>
      <c r="K64" s="275"/>
    </row>
    <row r="65" spans="2:11" s="1" customFormat="1" ht="15" customHeight="1">
      <c r="B65" s="274"/>
      <c r="C65" s="279"/>
      <c r="D65" s="409" t="s">
        <v>2571</v>
      </c>
      <c r="E65" s="409"/>
      <c r="F65" s="409"/>
      <c r="G65" s="409"/>
      <c r="H65" s="409"/>
      <c r="I65" s="409"/>
      <c r="J65" s="409"/>
      <c r="K65" s="275"/>
    </row>
    <row r="66" spans="2:11" s="1" customFormat="1" ht="15" customHeight="1">
      <c r="B66" s="274"/>
      <c r="C66" s="279"/>
      <c r="D66" s="412" t="s">
        <v>2572</v>
      </c>
      <c r="E66" s="412"/>
      <c r="F66" s="412"/>
      <c r="G66" s="412"/>
      <c r="H66" s="412"/>
      <c r="I66" s="412"/>
      <c r="J66" s="412"/>
      <c r="K66" s="275"/>
    </row>
    <row r="67" spans="2:11" s="1" customFormat="1" ht="15" customHeight="1">
      <c r="B67" s="274"/>
      <c r="C67" s="279"/>
      <c r="D67" s="409" t="s">
        <v>2573</v>
      </c>
      <c r="E67" s="409"/>
      <c r="F67" s="409"/>
      <c r="G67" s="409"/>
      <c r="H67" s="409"/>
      <c r="I67" s="409"/>
      <c r="J67" s="409"/>
      <c r="K67" s="275"/>
    </row>
    <row r="68" spans="2:11" s="1" customFormat="1" ht="15" customHeight="1">
      <c r="B68" s="274"/>
      <c r="C68" s="279"/>
      <c r="D68" s="409" t="s">
        <v>2574</v>
      </c>
      <c r="E68" s="409"/>
      <c r="F68" s="409"/>
      <c r="G68" s="409"/>
      <c r="H68" s="409"/>
      <c r="I68" s="409"/>
      <c r="J68" s="409"/>
      <c r="K68" s="275"/>
    </row>
    <row r="69" spans="2:11" s="1" customFormat="1" ht="15" customHeight="1">
      <c r="B69" s="274"/>
      <c r="C69" s="279"/>
      <c r="D69" s="409" t="s">
        <v>2575</v>
      </c>
      <c r="E69" s="409"/>
      <c r="F69" s="409"/>
      <c r="G69" s="409"/>
      <c r="H69" s="409"/>
      <c r="I69" s="409"/>
      <c r="J69" s="409"/>
      <c r="K69" s="275"/>
    </row>
    <row r="70" spans="2:11" s="1" customFormat="1" ht="15" customHeight="1">
      <c r="B70" s="274"/>
      <c r="C70" s="279"/>
      <c r="D70" s="409" t="s">
        <v>2576</v>
      </c>
      <c r="E70" s="409"/>
      <c r="F70" s="409"/>
      <c r="G70" s="409"/>
      <c r="H70" s="409"/>
      <c r="I70" s="409"/>
      <c r="J70" s="409"/>
      <c r="K70" s="275"/>
    </row>
    <row r="71" spans="2:11" s="1" customFormat="1" ht="12.75" customHeight="1">
      <c r="B71" s="283"/>
      <c r="C71" s="284"/>
      <c r="D71" s="284"/>
      <c r="E71" s="284"/>
      <c r="F71" s="284"/>
      <c r="G71" s="284"/>
      <c r="H71" s="284"/>
      <c r="I71" s="284"/>
      <c r="J71" s="284"/>
      <c r="K71" s="285"/>
    </row>
    <row r="72" spans="2:11" s="1" customFormat="1" ht="18.75" customHeight="1">
      <c r="B72" s="286"/>
      <c r="C72" s="286"/>
      <c r="D72" s="286"/>
      <c r="E72" s="286"/>
      <c r="F72" s="286"/>
      <c r="G72" s="286"/>
      <c r="H72" s="286"/>
      <c r="I72" s="286"/>
      <c r="J72" s="286"/>
      <c r="K72" s="287"/>
    </row>
    <row r="73" spans="2:11" s="1" customFormat="1" ht="18.75" customHeight="1">
      <c r="B73" s="287"/>
      <c r="C73" s="287"/>
      <c r="D73" s="287"/>
      <c r="E73" s="287"/>
      <c r="F73" s="287"/>
      <c r="G73" s="287"/>
      <c r="H73" s="287"/>
      <c r="I73" s="287"/>
      <c r="J73" s="287"/>
      <c r="K73" s="287"/>
    </row>
    <row r="74" spans="2:11" s="1" customFormat="1" ht="7.5" customHeight="1">
      <c r="B74" s="288"/>
      <c r="C74" s="289"/>
      <c r="D74" s="289"/>
      <c r="E74" s="289"/>
      <c r="F74" s="289"/>
      <c r="G74" s="289"/>
      <c r="H74" s="289"/>
      <c r="I74" s="289"/>
      <c r="J74" s="289"/>
      <c r="K74" s="290"/>
    </row>
    <row r="75" spans="2:11" s="1" customFormat="1" ht="45" customHeight="1">
      <c r="B75" s="291"/>
      <c r="C75" s="413" t="s">
        <v>2577</v>
      </c>
      <c r="D75" s="413"/>
      <c r="E75" s="413"/>
      <c r="F75" s="413"/>
      <c r="G75" s="413"/>
      <c r="H75" s="413"/>
      <c r="I75" s="413"/>
      <c r="J75" s="413"/>
      <c r="K75" s="292"/>
    </row>
    <row r="76" spans="2:11" s="1" customFormat="1" ht="17.25" customHeight="1">
      <c r="B76" s="291"/>
      <c r="C76" s="293" t="s">
        <v>2578</v>
      </c>
      <c r="D76" s="293"/>
      <c r="E76" s="293"/>
      <c r="F76" s="293" t="s">
        <v>2579</v>
      </c>
      <c r="G76" s="294"/>
      <c r="H76" s="293" t="s">
        <v>54</v>
      </c>
      <c r="I76" s="293" t="s">
        <v>57</v>
      </c>
      <c r="J76" s="293" t="s">
        <v>2580</v>
      </c>
      <c r="K76" s="292"/>
    </row>
    <row r="77" spans="2:11" s="1" customFormat="1" ht="17.25" customHeight="1">
      <c r="B77" s="291"/>
      <c r="C77" s="295" t="s">
        <v>2581</v>
      </c>
      <c r="D77" s="295"/>
      <c r="E77" s="295"/>
      <c r="F77" s="296" t="s">
        <v>2582</v>
      </c>
      <c r="G77" s="297"/>
      <c r="H77" s="295"/>
      <c r="I77" s="295"/>
      <c r="J77" s="295" t="s">
        <v>2583</v>
      </c>
      <c r="K77" s="292"/>
    </row>
    <row r="78" spans="2:11" s="1" customFormat="1" ht="5.25" customHeight="1">
      <c r="B78" s="291"/>
      <c r="C78" s="298"/>
      <c r="D78" s="298"/>
      <c r="E78" s="298"/>
      <c r="F78" s="298"/>
      <c r="G78" s="299"/>
      <c r="H78" s="298"/>
      <c r="I78" s="298"/>
      <c r="J78" s="298"/>
      <c r="K78" s="292"/>
    </row>
    <row r="79" spans="2:11" s="1" customFormat="1" ht="15" customHeight="1">
      <c r="B79" s="291"/>
      <c r="C79" s="280" t="s">
        <v>53</v>
      </c>
      <c r="D79" s="300"/>
      <c r="E79" s="300"/>
      <c r="F79" s="301" t="s">
        <v>2584</v>
      </c>
      <c r="G79" s="302"/>
      <c r="H79" s="280" t="s">
        <v>2585</v>
      </c>
      <c r="I79" s="280" t="s">
        <v>2586</v>
      </c>
      <c r="J79" s="280">
        <v>20</v>
      </c>
      <c r="K79" s="292"/>
    </row>
    <row r="80" spans="2:11" s="1" customFormat="1" ht="15" customHeight="1">
      <c r="B80" s="291"/>
      <c r="C80" s="280" t="s">
        <v>2587</v>
      </c>
      <c r="D80" s="280"/>
      <c r="E80" s="280"/>
      <c r="F80" s="301" t="s">
        <v>2584</v>
      </c>
      <c r="G80" s="302"/>
      <c r="H80" s="280" t="s">
        <v>2588</v>
      </c>
      <c r="I80" s="280" t="s">
        <v>2586</v>
      </c>
      <c r="J80" s="280">
        <v>120</v>
      </c>
      <c r="K80" s="292"/>
    </row>
    <row r="81" spans="2:11" s="1" customFormat="1" ht="15" customHeight="1">
      <c r="B81" s="303"/>
      <c r="C81" s="280" t="s">
        <v>2589</v>
      </c>
      <c r="D81" s="280"/>
      <c r="E81" s="280"/>
      <c r="F81" s="301" t="s">
        <v>2590</v>
      </c>
      <c r="G81" s="302"/>
      <c r="H81" s="280" t="s">
        <v>2591</v>
      </c>
      <c r="I81" s="280" t="s">
        <v>2586</v>
      </c>
      <c r="J81" s="280">
        <v>50</v>
      </c>
      <c r="K81" s="292"/>
    </row>
    <row r="82" spans="2:11" s="1" customFormat="1" ht="15" customHeight="1">
      <c r="B82" s="303"/>
      <c r="C82" s="280" t="s">
        <v>2592</v>
      </c>
      <c r="D82" s="280"/>
      <c r="E82" s="280"/>
      <c r="F82" s="301" t="s">
        <v>2584</v>
      </c>
      <c r="G82" s="302"/>
      <c r="H82" s="280" t="s">
        <v>2593</v>
      </c>
      <c r="I82" s="280" t="s">
        <v>2594</v>
      </c>
      <c r="J82" s="280"/>
      <c r="K82" s="292"/>
    </row>
    <row r="83" spans="2:11" s="1" customFormat="1" ht="15" customHeight="1">
      <c r="B83" s="303"/>
      <c r="C83" s="304" t="s">
        <v>2595</v>
      </c>
      <c r="D83" s="304"/>
      <c r="E83" s="304"/>
      <c r="F83" s="305" t="s">
        <v>2590</v>
      </c>
      <c r="G83" s="304"/>
      <c r="H83" s="304" t="s">
        <v>2596</v>
      </c>
      <c r="I83" s="304" t="s">
        <v>2586</v>
      </c>
      <c r="J83" s="304">
        <v>15</v>
      </c>
      <c r="K83" s="292"/>
    </row>
    <row r="84" spans="2:11" s="1" customFormat="1" ht="15" customHeight="1">
      <c r="B84" s="303"/>
      <c r="C84" s="304" t="s">
        <v>2597</v>
      </c>
      <c r="D84" s="304"/>
      <c r="E84" s="304"/>
      <c r="F84" s="305" t="s">
        <v>2590</v>
      </c>
      <c r="G84" s="304"/>
      <c r="H84" s="304" t="s">
        <v>2598</v>
      </c>
      <c r="I84" s="304" t="s">
        <v>2586</v>
      </c>
      <c r="J84" s="304">
        <v>15</v>
      </c>
      <c r="K84" s="292"/>
    </row>
    <row r="85" spans="2:11" s="1" customFormat="1" ht="15" customHeight="1">
      <c r="B85" s="303"/>
      <c r="C85" s="304" t="s">
        <v>2599</v>
      </c>
      <c r="D85" s="304"/>
      <c r="E85" s="304"/>
      <c r="F85" s="305" t="s">
        <v>2590</v>
      </c>
      <c r="G85" s="304"/>
      <c r="H85" s="304" t="s">
        <v>2600</v>
      </c>
      <c r="I85" s="304" t="s">
        <v>2586</v>
      </c>
      <c r="J85" s="304">
        <v>20</v>
      </c>
      <c r="K85" s="292"/>
    </row>
    <row r="86" spans="2:11" s="1" customFormat="1" ht="15" customHeight="1">
      <c r="B86" s="303"/>
      <c r="C86" s="304" t="s">
        <v>2601</v>
      </c>
      <c r="D86" s="304"/>
      <c r="E86" s="304"/>
      <c r="F86" s="305" t="s">
        <v>2590</v>
      </c>
      <c r="G86" s="304"/>
      <c r="H86" s="304" t="s">
        <v>2602</v>
      </c>
      <c r="I86" s="304" t="s">
        <v>2586</v>
      </c>
      <c r="J86" s="304">
        <v>20</v>
      </c>
      <c r="K86" s="292"/>
    </row>
    <row r="87" spans="2:11" s="1" customFormat="1" ht="15" customHeight="1">
      <c r="B87" s="303"/>
      <c r="C87" s="280" t="s">
        <v>2603</v>
      </c>
      <c r="D87" s="280"/>
      <c r="E87" s="280"/>
      <c r="F87" s="301" t="s">
        <v>2590</v>
      </c>
      <c r="G87" s="302"/>
      <c r="H87" s="280" t="s">
        <v>2604</v>
      </c>
      <c r="I87" s="280" t="s">
        <v>2586</v>
      </c>
      <c r="J87" s="280">
        <v>50</v>
      </c>
      <c r="K87" s="292"/>
    </row>
    <row r="88" spans="2:11" s="1" customFormat="1" ht="15" customHeight="1">
      <c r="B88" s="303"/>
      <c r="C88" s="280" t="s">
        <v>2605</v>
      </c>
      <c r="D88" s="280"/>
      <c r="E88" s="280"/>
      <c r="F88" s="301" t="s">
        <v>2590</v>
      </c>
      <c r="G88" s="302"/>
      <c r="H88" s="280" t="s">
        <v>2606</v>
      </c>
      <c r="I88" s="280" t="s">
        <v>2586</v>
      </c>
      <c r="J88" s="280">
        <v>20</v>
      </c>
      <c r="K88" s="292"/>
    </row>
    <row r="89" spans="2:11" s="1" customFormat="1" ht="15" customHeight="1">
      <c r="B89" s="303"/>
      <c r="C89" s="280" t="s">
        <v>2607</v>
      </c>
      <c r="D89" s="280"/>
      <c r="E89" s="280"/>
      <c r="F89" s="301" t="s">
        <v>2590</v>
      </c>
      <c r="G89" s="302"/>
      <c r="H89" s="280" t="s">
        <v>2608</v>
      </c>
      <c r="I89" s="280" t="s">
        <v>2586</v>
      </c>
      <c r="J89" s="280">
        <v>20</v>
      </c>
      <c r="K89" s="292"/>
    </row>
    <row r="90" spans="2:11" s="1" customFormat="1" ht="15" customHeight="1">
      <c r="B90" s="303"/>
      <c r="C90" s="280" t="s">
        <v>2609</v>
      </c>
      <c r="D90" s="280"/>
      <c r="E90" s="280"/>
      <c r="F90" s="301" t="s">
        <v>2590</v>
      </c>
      <c r="G90" s="302"/>
      <c r="H90" s="280" t="s">
        <v>2610</v>
      </c>
      <c r="I90" s="280" t="s">
        <v>2586</v>
      </c>
      <c r="J90" s="280">
        <v>50</v>
      </c>
      <c r="K90" s="292"/>
    </row>
    <row r="91" spans="2:11" s="1" customFormat="1" ht="15" customHeight="1">
      <c r="B91" s="303"/>
      <c r="C91" s="280" t="s">
        <v>2611</v>
      </c>
      <c r="D91" s="280"/>
      <c r="E91" s="280"/>
      <c r="F91" s="301" t="s">
        <v>2590</v>
      </c>
      <c r="G91" s="302"/>
      <c r="H91" s="280" t="s">
        <v>2611</v>
      </c>
      <c r="I91" s="280" t="s">
        <v>2586</v>
      </c>
      <c r="J91" s="280">
        <v>50</v>
      </c>
      <c r="K91" s="292"/>
    </row>
    <row r="92" spans="2:11" s="1" customFormat="1" ht="15" customHeight="1">
      <c r="B92" s="303"/>
      <c r="C92" s="280" t="s">
        <v>2612</v>
      </c>
      <c r="D92" s="280"/>
      <c r="E92" s="280"/>
      <c r="F92" s="301" t="s">
        <v>2590</v>
      </c>
      <c r="G92" s="302"/>
      <c r="H92" s="280" t="s">
        <v>2613</v>
      </c>
      <c r="I92" s="280" t="s">
        <v>2586</v>
      </c>
      <c r="J92" s="280">
        <v>255</v>
      </c>
      <c r="K92" s="292"/>
    </row>
    <row r="93" spans="2:11" s="1" customFormat="1" ht="15" customHeight="1">
      <c r="B93" s="303"/>
      <c r="C93" s="280" t="s">
        <v>2614</v>
      </c>
      <c r="D93" s="280"/>
      <c r="E93" s="280"/>
      <c r="F93" s="301" t="s">
        <v>2584</v>
      </c>
      <c r="G93" s="302"/>
      <c r="H93" s="280" t="s">
        <v>2615</v>
      </c>
      <c r="I93" s="280" t="s">
        <v>2616</v>
      </c>
      <c r="J93" s="280"/>
      <c r="K93" s="292"/>
    </row>
    <row r="94" spans="2:11" s="1" customFormat="1" ht="15" customHeight="1">
      <c r="B94" s="303"/>
      <c r="C94" s="280" t="s">
        <v>2617</v>
      </c>
      <c r="D94" s="280"/>
      <c r="E94" s="280"/>
      <c r="F94" s="301" t="s">
        <v>2584</v>
      </c>
      <c r="G94" s="302"/>
      <c r="H94" s="280" t="s">
        <v>2618</v>
      </c>
      <c r="I94" s="280" t="s">
        <v>2619</v>
      </c>
      <c r="J94" s="280"/>
      <c r="K94" s="292"/>
    </row>
    <row r="95" spans="2:11" s="1" customFormat="1" ht="15" customHeight="1">
      <c r="B95" s="303"/>
      <c r="C95" s="280" t="s">
        <v>2620</v>
      </c>
      <c r="D95" s="280"/>
      <c r="E95" s="280"/>
      <c r="F95" s="301" t="s">
        <v>2584</v>
      </c>
      <c r="G95" s="302"/>
      <c r="H95" s="280" t="s">
        <v>2620</v>
      </c>
      <c r="I95" s="280" t="s">
        <v>2619</v>
      </c>
      <c r="J95" s="280"/>
      <c r="K95" s="292"/>
    </row>
    <row r="96" spans="2:11" s="1" customFormat="1" ht="15" customHeight="1">
      <c r="B96" s="303"/>
      <c r="C96" s="280" t="s">
        <v>38</v>
      </c>
      <c r="D96" s="280"/>
      <c r="E96" s="280"/>
      <c r="F96" s="301" t="s">
        <v>2584</v>
      </c>
      <c r="G96" s="302"/>
      <c r="H96" s="280" t="s">
        <v>2621</v>
      </c>
      <c r="I96" s="280" t="s">
        <v>2619</v>
      </c>
      <c r="J96" s="280"/>
      <c r="K96" s="292"/>
    </row>
    <row r="97" spans="2:11" s="1" customFormat="1" ht="15" customHeight="1">
      <c r="B97" s="303"/>
      <c r="C97" s="280" t="s">
        <v>48</v>
      </c>
      <c r="D97" s="280"/>
      <c r="E97" s="280"/>
      <c r="F97" s="301" t="s">
        <v>2584</v>
      </c>
      <c r="G97" s="302"/>
      <c r="H97" s="280" t="s">
        <v>2622</v>
      </c>
      <c r="I97" s="280" t="s">
        <v>2619</v>
      </c>
      <c r="J97" s="280"/>
      <c r="K97" s="292"/>
    </row>
    <row r="98" spans="2:11" s="1" customFormat="1" ht="15" customHeight="1">
      <c r="B98" s="306"/>
      <c r="C98" s="307"/>
      <c r="D98" s="307"/>
      <c r="E98" s="307"/>
      <c r="F98" s="307"/>
      <c r="G98" s="307"/>
      <c r="H98" s="307"/>
      <c r="I98" s="307"/>
      <c r="J98" s="307"/>
      <c r="K98" s="308"/>
    </row>
    <row r="99" spans="2:11" s="1" customFormat="1" ht="18.75" customHeight="1">
      <c r="B99" s="309"/>
      <c r="C99" s="310"/>
      <c r="D99" s="310"/>
      <c r="E99" s="310"/>
      <c r="F99" s="310"/>
      <c r="G99" s="310"/>
      <c r="H99" s="310"/>
      <c r="I99" s="310"/>
      <c r="J99" s="310"/>
      <c r="K99" s="309"/>
    </row>
    <row r="100" spans="2:11" s="1" customFormat="1" ht="18.75" customHeight="1">
      <c r="B100" s="287"/>
      <c r="C100" s="287"/>
      <c r="D100" s="287"/>
      <c r="E100" s="287"/>
      <c r="F100" s="287"/>
      <c r="G100" s="287"/>
      <c r="H100" s="287"/>
      <c r="I100" s="287"/>
      <c r="J100" s="287"/>
      <c r="K100" s="287"/>
    </row>
    <row r="101" spans="2:11" s="1" customFormat="1" ht="7.5" customHeight="1">
      <c r="B101" s="288"/>
      <c r="C101" s="289"/>
      <c r="D101" s="289"/>
      <c r="E101" s="289"/>
      <c r="F101" s="289"/>
      <c r="G101" s="289"/>
      <c r="H101" s="289"/>
      <c r="I101" s="289"/>
      <c r="J101" s="289"/>
      <c r="K101" s="290"/>
    </row>
    <row r="102" spans="2:11" s="1" customFormat="1" ht="45" customHeight="1">
      <c r="B102" s="291"/>
      <c r="C102" s="413" t="s">
        <v>2623</v>
      </c>
      <c r="D102" s="413"/>
      <c r="E102" s="413"/>
      <c r="F102" s="413"/>
      <c r="G102" s="413"/>
      <c r="H102" s="413"/>
      <c r="I102" s="413"/>
      <c r="J102" s="413"/>
      <c r="K102" s="292"/>
    </row>
    <row r="103" spans="2:11" s="1" customFormat="1" ht="17.25" customHeight="1">
      <c r="B103" s="291"/>
      <c r="C103" s="293" t="s">
        <v>2578</v>
      </c>
      <c r="D103" s="293"/>
      <c r="E103" s="293"/>
      <c r="F103" s="293" t="s">
        <v>2579</v>
      </c>
      <c r="G103" s="294"/>
      <c r="H103" s="293" t="s">
        <v>54</v>
      </c>
      <c r="I103" s="293" t="s">
        <v>57</v>
      </c>
      <c r="J103" s="293" t="s">
        <v>2580</v>
      </c>
      <c r="K103" s="292"/>
    </row>
    <row r="104" spans="2:11" s="1" customFormat="1" ht="17.25" customHeight="1">
      <c r="B104" s="291"/>
      <c r="C104" s="295" t="s">
        <v>2581</v>
      </c>
      <c r="D104" s="295"/>
      <c r="E104" s="295"/>
      <c r="F104" s="296" t="s">
        <v>2582</v>
      </c>
      <c r="G104" s="297"/>
      <c r="H104" s="295"/>
      <c r="I104" s="295"/>
      <c r="J104" s="295" t="s">
        <v>2583</v>
      </c>
      <c r="K104" s="292"/>
    </row>
    <row r="105" spans="2:11" s="1" customFormat="1" ht="5.25" customHeight="1">
      <c r="B105" s="291"/>
      <c r="C105" s="293"/>
      <c r="D105" s="293"/>
      <c r="E105" s="293"/>
      <c r="F105" s="293"/>
      <c r="G105" s="311"/>
      <c r="H105" s="293"/>
      <c r="I105" s="293"/>
      <c r="J105" s="293"/>
      <c r="K105" s="292"/>
    </row>
    <row r="106" spans="2:11" s="1" customFormat="1" ht="15" customHeight="1">
      <c r="B106" s="291"/>
      <c r="C106" s="280" t="s">
        <v>53</v>
      </c>
      <c r="D106" s="300"/>
      <c r="E106" s="300"/>
      <c r="F106" s="301" t="s">
        <v>2584</v>
      </c>
      <c r="G106" s="280"/>
      <c r="H106" s="280" t="s">
        <v>2624</v>
      </c>
      <c r="I106" s="280" t="s">
        <v>2586</v>
      </c>
      <c r="J106" s="280">
        <v>20</v>
      </c>
      <c r="K106" s="292"/>
    </row>
    <row r="107" spans="2:11" s="1" customFormat="1" ht="15" customHeight="1">
      <c r="B107" s="291"/>
      <c r="C107" s="280" t="s">
        <v>2587</v>
      </c>
      <c r="D107" s="280"/>
      <c r="E107" s="280"/>
      <c r="F107" s="301" t="s">
        <v>2584</v>
      </c>
      <c r="G107" s="280"/>
      <c r="H107" s="280" t="s">
        <v>2624</v>
      </c>
      <c r="I107" s="280" t="s">
        <v>2586</v>
      </c>
      <c r="J107" s="280">
        <v>120</v>
      </c>
      <c r="K107" s="292"/>
    </row>
    <row r="108" spans="2:11" s="1" customFormat="1" ht="15" customHeight="1">
      <c r="B108" s="303"/>
      <c r="C108" s="280" t="s">
        <v>2589</v>
      </c>
      <c r="D108" s="280"/>
      <c r="E108" s="280"/>
      <c r="F108" s="301" t="s">
        <v>2590</v>
      </c>
      <c r="G108" s="280"/>
      <c r="H108" s="280" t="s">
        <v>2624</v>
      </c>
      <c r="I108" s="280" t="s">
        <v>2586</v>
      </c>
      <c r="J108" s="280">
        <v>50</v>
      </c>
      <c r="K108" s="292"/>
    </row>
    <row r="109" spans="2:11" s="1" customFormat="1" ht="15" customHeight="1">
      <c r="B109" s="303"/>
      <c r="C109" s="280" t="s">
        <v>2592</v>
      </c>
      <c r="D109" s="280"/>
      <c r="E109" s="280"/>
      <c r="F109" s="301" t="s">
        <v>2584</v>
      </c>
      <c r="G109" s="280"/>
      <c r="H109" s="280" t="s">
        <v>2624</v>
      </c>
      <c r="I109" s="280" t="s">
        <v>2594</v>
      </c>
      <c r="J109" s="280"/>
      <c r="K109" s="292"/>
    </row>
    <row r="110" spans="2:11" s="1" customFormat="1" ht="15" customHeight="1">
      <c r="B110" s="303"/>
      <c r="C110" s="280" t="s">
        <v>2603</v>
      </c>
      <c r="D110" s="280"/>
      <c r="E110" s="280"/>
      <c r="F110" s="301" t="s">
        <v>2590</v>
      </c>
      <c r="G110" s="280"/>
      <c r="H110" s="280" t="s">
        <v>2624</v>
      </c>
      <c r="I110" s="280" t="s">
        <v>2586</v>
      </c>
      <c r="J110" s="280">
        <v>50</v>
      </c>
      <c r="K110" s="292"/>
    </row>
    <row r="111" spans="2:11" s="1" customFormat="1" ht="15" customHeight="1">
      <c r="B111" s="303"/>
      <c r="C111" s="280" t="s">
        <v>2611</v>
      </c>
      <c r="D111" s="280"/>
      <c r="E111" s="280"/>
      <c r="F111" s="301" t="s">
        <v>2590</v>
      </c>
      <c r="G111" s="280"/>
      <c r="H111" s="280" t="s">
        <v>2624</v>
      </c>
      <c r="I111" s="280" t="s">
        <v>2586</v>
      </c>
      <c r="J111" s="280">
        <v>50</v>
      </c>
      <c r="K111" s="292"/>
    </row>
    <row r="112" spans="2:11" s="1" customFormat="1" ht="15" customHeight="1">
      <c r="B112" s="303"/>
      <c r="C112" s="280" t="s">
        <v>2609</v>
      </c>
      <c r="D112" s="280"/>
      <c r="E112" s="280"/>
      <c r="F112" s="301" t="s">
        <v>2590</v>
      </c>
      <c r="G112" s="280"/>
      <c r="H112" s="280" t="s">
        <v>2624</v>
      </c>
      <c r="I112" s="280" t="s">
        <v>2586</v>
      </c>
      <c r="J112" s="280">
        <v>50</v>
      </c>
      <c r="K112" s="292"/>
    </row>
    <row r="113" spans="2:11" s="1" customFormat="1" ht="15" customHeight="1">
      <c r="B113" s="303"/>
      <c r="C113" s="280" t="s">
        <v>53</v>
      </c>
      <c r="D113" s="280"/>
      <c r="E113" s="280"/>
      <c r="F113" s="301" t="s">
        <v>2584</v>
      </c>
      <c r="G113" s="280"/>
      <c r="H113" s="280" t="s">
        <v>2625</v>
      </c>
      <c r="I113" s="280" t="s">
        <v>2586</v>
      </c>
      <c r="J113" s="280">
        <v>20</v>
      </c>
      <c r="K113" s="292"/>
    </row>
    <row r="114" spans="2:11" s="1" customFormat="1" ht="15" customHeight="1">
      <c r="B114" s="303"/>
      <c r="C114" s="280" t="s">
        <v>2626</v>
      </c>
      <c r="D114" s="280"/>
      <c r="E114" s="280"/>
      <c r="F114" s="301" t="s">
        <v>2584</v>
      </c>
      <c r="G114" s="280"/>
      <c r="H114" s="280" t="s">
        <v>2627</v>
      </c>
      <c r="I114" s="280" t="s">
        <v>2586</v>
      </c>
      <c r="J114" s="280">
        <v>120</v>
      </c>
      <c r="K114" s="292"/>
    </row>
    <row r="115" spans="2:11" s="1" customFormat="1" ht="15" customHeight="1">
      <c r="B115" s="303"/>
      <c r="C115" s="280" t="s">
        <v>38</v>
      </c>
      <c r="D115" s="280"/>
      <c r="E115" s="280"/>
      <c r="F115" s="301" t="s">
        <v>2584</v>
      </c>
      <c r="G115" s="280"/>
      <c r="H115" s="280" t="s">
        <v>2628</v>
      </c>
      <c r="I115" s="280" t="s">
        <v>2619</v>
      </c>
      <c r="J115" s="280"/>
      <c r="K115" s="292"/>
    </row>
    <row r="116" spans="2:11" s="1" customFormat="1" ht="15" customHeight="1">
      <c r="B116" s="303"/>
      <c r="C116" s="280" t="s">
        <v>48</v>
      </c>
      <c r="D116" s="280"/>
      <c r="E116" s="280"/>
      <c r="F116" s="301" t="s">
        <v>2584</v>
      </c>
      <c r="G116" s="280"/>
      <c r="H116" s="280" t="s">
        <v>2629</v>
      </c>
      <c r="I116" s="280" t="s">
        <v>2619</v>
      </c>
      <c r="J116" s="280"/>
      <c r="K116" s="292"/>
    </row>
    <row r="117" spans="2:11" s="1" customFormat="1" ht="15" customHeight="1">
      <c r="B117" s="303"/>
      <c r="C117" s="280" t="s">
        <v>57</v>
      </c>
      <c r="D117" s="280"/>
      <c r="E117" s="280"/>
      <c r="F117" s="301" t="s">
        <v>2584</v>
      </c>
      <c r="G117" s="280"/>
      <c r="H117" s="280" t="s">
        <v>2630</v>
      </c>
      <c r="I117" s="280" t="s">
        <v>2631</v>
      </c>
      <c r="J117" s="280"/>
      <c r="K117" s="292"/>
    </row>
    <row r="118" spans="2:11" s="1" customFormat="1" ht="15" customHeight="1">
      <c r="B118" s="306"/>
      <c r="C118" s="312"/>
      <c r="D118" s="312"/>
      <c r="E118" s="312"/>
      <c r="F118" s="312"/>
      <c r="G118" s="312"/>
      <c r="H118" s="312"/>
      <c r="I118" s="312"/>
      <c r="J118" s="312"/>
      <c r="K118" s="308"/>
    </row>
    <row r="119" spans="2:11" s="1" customFormat="1" ht="18.75" customHeight="1">
      <c r="B119" s="313"/>
      <c r="C119" s="314"/>
      <c r="D119" s="314"/>
      <c r="E119" s="314"/>
      <c r="F119" s="315"/>
      <c r="G119" s="314"/>
      <c r="H119" s="314"/>
      <c r="I119" s="314"/>
      <c r="J119" s="314"/>
      <c r="K119" s="313"/>
    </row>
    <row r="120" spans="2:11" s="1" customFormat="1" ht="18.75" customHeight="1">
      <c r="B120" s="287"/>
      <c r="C120" s="287"/>
      <c r="D120" s="287"/>
      <c r="E120" s="287"/>
      <c r="F120" s="287"/>
      <c r="G120" s="287"/>
      <c r="H120" s="287"/>
      <c r="I120" s="287"/>
      <c r="J120" s="287"/>
      <c r="K120" s="287"/>
    </row>
    <row r="121" spans="2:11" s="1" customFormat="1" ht="7.5" customHeight="1">
      <c r="B121" s="316"/>
      <c r="C121" s="317"/>
      <c r="D121" s="317"/>
      <c r="E121" s="317"/>
      <c r="F121" s="317"/>
      <c r="G121" s="317"/>
      <c r="H121" s="317"/>
      <c r="I121" s="317"/>
      <c r="J121" s="317"/>
      <c r="K121" s="318"/>
    </row>
    <row r="122" spans="2:11" s="1" customFormat="1" ht="45" customHeight="1">
      <c r="B122" s="319"/>
      <c r="C122" s="411" t="s">
        <v>2632</v>
      </c>
      <c r="D122" s="411"/>
      <c r="E122" s="411"/>
      <c r="F122" s="411"/>
      <c r="G122" s="411"/>
      <c r="H122" s="411"/>
      <c r="I122" s="411"/>
      <c r="J122" s="411"/>
      <c r="K122" s="320"/>
    </row>
    <row r="123" spans="2:11" s="1" customFormat="1" ht="17.25" customHeight="1">
      <c r="B123" s="321"/>
      <c r="C123" s="293" t="s">
        <v>2578</v>
      </c>
      <c r="D123" s="293"/>
      <c r="E123" s="293"/>
      <c r="F123" s="293" t="s">
        <v>2579</v>
      </c>
      <c r="G123" s="294"/>
      <c r="H123" s="293" t="s">
        <v>54</v>
      </c>
      <c r="I123" s="293" t="s">
        <v>57</v>
      </c>
      <c r="J123" s="293" t="s">
        <v>2580</v>
      </c>
      <c r="K123" s="322"/>
    </row>
    <row r="124" spans="2:11" s="1" customFormat="1" ht="17.25" customHeight="1">
      <c r="B124" s="321"/>
      <c r="C124" s="295" t="s">
        <v>2581</v>
      </c>
      <c r="D124" s="295"/>
      <c r="E124" s="295"/>
      <c r="F124" s="296" t="s">
        <v>2582</v>
      </c>
      <c r="G124" s="297"/>
      <c r="H124" s="295"/>
      <c r="I124" s="295"/>
      <c r="J124" s="295" t="s">
        <v>2583</v>
      </c>
      <c r="K124" s="322"/>
    </row>
    <row r="125" spans="2:11" s="1" customFormat="1" ht="5.25" customHeight="1">
      <c r="B125" s="323"/>
      <c r="C125" s="298"/>
      <c r="D125" s="298"/>
      <c r="E125" s="298"/>
      <c r="F125" s="298"/>
      <c r="G125" s="324"/>
      <c r="H125" s="298"/>
      <c r="I125" s="298"/>
      <c r="J125" s="298"/>
      <c r="K125" s="325"/>
    </row>
    <row r="126" spans="2:11" s="1" customFormat="1" ht="15" customHeight="1">
      <c r="B126" s="323"/>
      <c r="C126" s="280" t="s">
        <v>2587</v>
      </c>
      <c r="D126" s="300"/>
      <c r="E126" s="300"/>
      <c r="F126" s="301" t="s">
        <v>2584</v>
      </c>
      <c r="G126" s="280"/>
      <c r="H126" s="280" t="s">
        <v>2624</v>
      </c>
      <c r="I126" s="280" t="s">
        <v>2586</v>
      </c>
      <c r="J126" s="280">
        <v>120</v>
      </c>
      <c r="K126" s="326"/>
    </row>
    <row r="127" spans="2:11" s="1" customFormat="1" ht="15" customHeight="1">
      <c r="B127" s="323"/>
      <c r="C127" s="280" t="s">
        <v>2633</v>
      </c>
      <c r="D127" s="280"/>
      <c r="E127" s="280"/>
      <c r="F127" s="301" t="s">
        <v>2584</v>
      </c>
      <c r="G127" s="280"/>
      <c r="H127" s="280" t="s">
        <v>2634</v>
      </c>
      <c r="I127" s="280" t="s">
        <v>2586</v>
      </c>
      <c r="J127" s="280" t="s">
        <v>2635</v>
      </c>
      <c r="K127" s="326"/>
    </row>
    <row r="128" spans="2:11" s="1" customFormat="1" ht="15" customHeight="1">
      <c r="B128" s="323"/>
      <c r="C128" s="280" t="s">
        <v>85</v>
      </c>
      <c r="D128" s="280"/>
      <c r="E128" s="280"/>
      <c r="F128" s="301" t="s">
        <v>2584</v>
      </c>
      <c r="G128" s="280"/>
      <c r="H128" s="280" t="s">
        <v>2636</v>
      </c>
      <c r="I128" s="280" t="s">
        <v>2586</v>
      </c>
      <c r="J128" s="280" t="s">
        <v>2635</v>
      </c>
      <c r="K128" s="326"/>
    </row>
    <row r="129" spans="2:11" s="1" customFormat="1" ht="15" customHeight="1">
      <c r="B129" s="323"/>
      <c r="C129" s="280" t="s">
        <v>2595</v>
      </c>
      <c r="D129" s="280"/>
      <c r="E129" s="280"/>
      <c r="F129" s="301" t="s">
        <v>2590</v>
      </c>
      <c r="G129" s="280"/>
      <c r="H129" s="280" t="s">
        <v>2596</v>
      </c>
      <c r="I129" s="280" t="s">
        <v>2586</v>
      </c>
      <c r="J129" s="280">
        <v>15</v>
      </c>
      <c r="K129" s="326"/>
    </row>
    <row r="130" spans="2:11" s="1" customFormat="1" ht="15" customHeight="1">
      <c r="B130" s="323"/>
      <c r="C130" s="304" t="s">
        <v>2597</v>
      </c>
      <c r="D130" s="304"/>
      <c r="E130" s="304"/>
      <c r="F130" s="305" t="s">
        <v>2590</v>
      </c>
      <c r="G130" s="304"/>
      <c r="H130" s="304" t="s">
        <v>2598</v>
      </c>
      <c r="I130" s="304" t="s">
        <v>2586</v>
      </c>
      <c r="J130" s="304">
        <v>15</v>
      </c>
      <c r="K130" s="326"/>
    </row>
    <row r="131" spans="2:11" s="1" customFormat="1" ht="15" customHeight="1">
      <c r="B131" s="323"/>
      <c r="C131" s="304" t="s">
        <v>2599</v>
      </c>
      <c r="D131" s="304"/>
      <c r="E131" s="304"/>
      <c r="F131" s="305" t="s">
        <v>2590</v>
      </c>
      <c r="G131" s="304"/>
      <c r="H131" s="304" t="s">
        <v>2600</v>
      </c>
      <c r="I131" s="304" t="s">
        <v>2586</v>
      </c>
      <c r="J131" s="304">
        <v>20</v>
      </c>
      <c r="K131" s="326"/>
    </row>
    <row r="132" spans="2:11" s="1" customFormat="1" ht="15" customHeight="1">
      <c r="B132" s="323"/>
      <c r="C132" s="304" t="s">
        <v>2601</v>
      </c>
      <c r="D132" s="304"/>
      <c r="E132" s="304"/>
      <c r="F132" s="305" t="s">
        <v>2590</v>
      </c>
      <c r="G132" s="304"/>
      <c r="H132" s="304" t="s">
        <v>2602</v>
      </c>
      <c r="I132" s="304" t="s">
        <v>2586</v>
      </c>
      <c r="J132" s="304">
        <v>20</v>
      </c>
      <c r="K132" s="326"/>
    </row>
    <row r="133" spans="2:11" s="1" customFormat="1" ht="15" customHeight="1">
      <c r="B133" s="323"/>
      <c r="C133" s="280" t="s">
        <v>2589</v>
      </c>
      <c r="D133" s="280"/>
      <c r="E133" s="280"/>
      <c r="F133" s="301" t="s">
        <v>2590</v>
      </c>
      <c r="G133" s="280"/>
      <c r="H133" s="280" t="s">
        <v>2624</v>
      </c>
      <c r="I133" s="280" t="s">
        <v>2586</v>
      </c>
      <c r="J133" s="280">
        <v>50</v>
      </c>
      <c r="K133" s="326"/>
    </row>
    <row r="134" spans="2:11" s="1" customFormat="1" ht="15" customHeight="1">
      <c r="B134" s="323"/>
      <c r="C134" s="280" t="s">
        <v>2603</v>
      </c>
      <c r="D134" s="280"/>
      <c r="E134" s="280"/>
      <c r="F134" s="301" t="s">
        <v>2590</v>
      </c>
      <c r="G134" s="280"/>
      <c r="H134" s="280" t="s">
        <v>2624</v>
      </c>
      <c r="I134" s="280" t="s">
        <v>2586</v>
      </c>
      <c r="J134" s="280">
        <v>50</v>
      </c>
      <c r="K134" s="326"/>
    </row>
    <row r="135" spans="2:11" s="1" customFormat="1" ht="15" customHeight="1">
      <c r="B135" s="323"/>
      <c r="C135" s="280" t="s">
        <v>2609</v>
      </c>
      <c r="D135" s="280"/>
      <c r="E135" s="280"/>
      <c r="F135" s="301" t="s">
        <v>2590</v>
      </c>
      <c r="G135" s="280"/>
      <c r="H135" s="280" t="s">
        <v>2624</v>
      </c>
      <c r="I135" s="280" t="s">
        <v>2586</v>
      </c>
      <c r="J135" s="280">
        <v>50</v>
      </c>
      <c r="K135" s="326"/>
    </row>
    <row r="136" spans="2:11" s="1" customFormat="1" ht="15" customHeight="1">
      <c r="B136" s="323"/>
      <c r="C136" s="280" t="s">
        <v>2611</v>
      </c>
      <c r="D136" s="280"/>
      <c r="E136" s="280"/>
      <c r="F136" s="301" t="s">
        <v>2590</v>
      </c>
      <c r="G136" s="280"/>
      <c r="H136" s="280" t="s">
        <v>2624</v>
      </c>
      <c r="I136" s="280" t="s">
        <v>2586</v>
      </c>
      <c r="J136" s="280">
        <v>50</v>
      </c>
      <c r="K136" s="326"/>
    </row>
    <row r="137" spans="2:11" s="1" customFormat="1" ht="15" customHeight="1">
      <c r="B137" s="323"/>
      <c r="C137" s="280" t="s">
        <v>2612</v>
      </c>
      <c r="D137" s="280"/>
      <c r="E137" s="280"/>
      <c r="F137" s="301" t="s">
        <v>2590</v>
      </c>
      <c r="G137" s="280"/>
      <c r="H137" s="280" t="s">
        <v>2637</v>
      </c>
      <c r="I137" s="280" t="s">
        <v>2586</v>
      </c>
      <c r="J137" s="280">
        <v>255</v>
      </c>
      <c r="K137" s="326"/>
    </row>
    <row r="138" spans="2:11" s="1" customFormat="1" ht="15" customHeight="1">
      <c r="B138" s="323"/>
      <c r="C138" s="280" t="s">
        <v>2614</v>
      </c>
      <c r="D138" s="280"/>
      <c r="E138" s="280"/>
      <c r="F138" s="301" t="s">
        <v>2584</v>
      </c>
      <c r="G138" s="280"/>
      <c r="H138" s="280" t="s">
        <v>2638</v>
      </c>
      <c r="I138" s="280" t="s">
        <v>2616</v>
      </c>
      <c r="J138" s="280"/>
      <c r="K138" s="326"/>
    </row>
    <row r="139" spans="2:11" s="1" customFormat="1" ht="15" customHeight="1">
      <c r="B139" s="323"/>
      <c r="C139" s="280" t="s">
        <v>2617</v>
      </c>
      <c r="D139" s="280"/>
      <c r="E139" s="280"/>
      <c r="F139" s="301" t="s">
        <v>2584</v>
      </c>
      <c r="G139" s="280"/>
      <c r="H139" s="280" t="s">
        <v>2639</v>
      </c>
      <c r="I139" s="280" t="s">
        <v>2619</v>
      </c>
      <c r="J139" s="280"/>
      <c r="K139" s="326"/>
    </row>
    <row r="140" spans="2:11" s="1" customFormat="1" ht="15" customHeight="1">
      <c r="B140" s="323"/>
      <c r="C140" s="280" t="s">
        <v>2620</v>
      </c>
      <c r="D140" s="280"/>
      <c r="E140" s="280"/>
      <c r="F140" s="301" t="s">
        <v>2584</v>
      </c>
      <c r="G140" s="280"/>
      <c r="H140" s="280" t="s">
        <v>2620</v>
      </c>
      <c r="I140" s="280" t="s">
        <v>2619</v>
      </c>
      <c r="J140" s="280"/>
      <c r="K140" s="326"/>
    </row>
    <row r="141" spans="2:11" s="1" customFormat="1" ht="15" customHeight="1">
      <c r="B141" s="323"/>
      <c r="C141" s="280" t="s">
        <v>38</v>
      </c>
      <c r="D141" s="280"/>
      <c r="E141" s="280"/>
      <c r="F141" s="301" t="s">
        <v>2584</v>
      </c>
      <c r="G141" s="280"/>
      <c r="H141" s="280" t="s">
        <v>2640</v>
      </c>
      <c r="I141" s="280" t="s">
        <v>2619</v>
      </c>
      <c r="J141" s="280"/>
      <c r="K141" s="326"/>
    </row>
    <row r="142" spans="2:11" s="1" customFormat="1" ht="15" customHeight="1">
      <c r="B142" s="323"/>
      <c r="C142" s="280" t="s">
        <v>2641</v>
      </c>
      <c r="D142" s="280"/>
      <c r="E142" s="280"/>
      <c r="F142" s="301" t="s">
        <v>2584</v>
      </c>
      <c r="G142" s="280"/>
      <c r="H142" s="280" t="s">
        <v>2642</v>
      </c>
      <c r="I142" s="280" t="s">
        <v>2619</v>
      </c>
      <c r="J142" s="280"/>
      <c r="K142" s="326"/>
    </row>
    <row r="143" spans="2:11" s="1" customFormat="1" ht="15" customHeight="1">
      <c r="B143" s="327"/>
      <c r="C143" s="328"/>
      <c r="D143" s="328"/>
      <c r="E143" s="328"/>
      <c r="F143" s="328"/>
      <c r="G143" s="328"/>
      <c r="H143" s="328"/>
      <c r="I143" s="328"/>
      <c r="J143" s="328"/>
      <c r="K143" s="329"/>
    </row>
    <row r="144" spans="2:11" s="1" customFormat="1" ht="18.75" customHeight="1">
      <c r="B144" s="314"/>
      <c r="C144" s="314"/>
      <c r="D144" s="314"/>
      <c r="E144" s="314"/>
      <c r="F144" s="315"/>
      <c r="G144" s="314"/>
      <c r="H144" s="314"/>
      <c r="I144" s="314"/>
      <c r="J144" s="314"/>
      <c r="K144" s="314"/>
    </row>
    <row r="145" spans="2:11" s="1" customFormat="1" ht="18.75" customHeight="1">
      <c r="B145" s="287"/>
      <c r="C145" s="287"/>
      <c r="D145" s="287"/>
      <c r="E145" s="287"/>
      <c r="F145" s="287"/>
      <c r="G145" s="287"/>
      <c r="H145" s="287"/>
      <c r="I145" s="287"/>
      <c r="J145" s="287"/>
      <c r="K145" s="287"/>
    </row>
    <row r="146" spans="2:11" s="1" customFormat="1" ht="7.5" customHeight="1">
      <c r="B146" s="288"/>
      <c r="C146" s="289"/>
      <c r="D146" s="289"/>
      <c r="E146" s="289"/>
      <c r="F146" s="289"/>
      <c r="G146" s="289"/>
      <c r="H146" s="289"/>
      <c r="I146" s="289"/>
      <c r="J146" s="289"/>
      <c r="K146" s="290"/>
    </row>
    <row r="147" spans="2:11" s="1" customFormat="1" ht="45" customHeight="1">
      <c r="B147" s="291"/>
      <c r="C147" s="413" t="s">
        <v>2643</v>
      </c>
      <c r="D147" s="413"/>
      <c r="E147" s="413"/>
      <c r="F147" s="413"/>
      <c r="G147" s="413"/>
      <c r="H147" s="413"/>
      <c r="I147" s="413"/>
      <c r="J147" s="413"/>
      <c r="K147" s="292"/>
    </row>
    <row r="148" spans="2:11" s="1" customFormat="1" ht="17.25" customHeight="1">
      <c r="B148" s="291"/>
      <c r="C148" s="293" t="s">
        <v>2578</v>
      </c>
      <c r="D148" s="293"/>
      <c r="E148" s="293"/>
      <c r="F148" s="293" t="s">
        <v>2579</v>
      </c>
      <c r="G148" s="294"/>
      <c r="H148" s="293" t="s">
        <v>54</v>
      </c>
      <c r="I148" s="293" t="s">
        <v>57</v>
      </c>
      <c r="J148" s="293" t="s">
        <v>2580</v>
      </c>
      <c r="K148" s="292"/>
    </row>
    <row r="149" spans="2:11" s="1" customFormat="1" ht="17.25" customHeight="1">
      <c r="B149" s="291"/>
      <c r="C149" s="295" t="s">
        <v>2581</v>
      </c>
      <c r="D149" s="295"/>
      <c r="E149" s="295"/>
      <c r="F149" s="296" t="s">
        <v>2582</v>
      </c>
      <c r="G149" s="297"/>
      <c r="H149" s="295"/>
      <c r="I149" s="295"/>
      <c r="J149" s="295" t="s">
        <v>2583</v>
      </c>
      <c r="K149" s="292"/>
    </row>
    <row r="150" spans="2:11" s="1" customFormat="1" ht="5.25" customHeight="1">
      <c r="B150" s="303"/>
      <c r="C150" s="298"/>
      <c r="D150" s="298"/>
      <c r="E150" s="298"/>
      <c r="F150" s="298"/>
      <c r="G150" s="299"/>
      <c r="H150" s="298"/>
      <c r="I150" s="298"/>
      <c r="J150" s="298"/>
      <c r="K150" s="326"/>
    </row>
    <row r="151" spans="2:11" s="1" customFormat="1" ht="15" customHeight="1">
      <c r="B151" s="303"/>
      <c r="C151" s="330" t="s">
        <v>2587</v>
      </c>
      <c r="D151" s="280"/>
      <c r="E151" s="280"/>
      <c r="F151" s="331" t="s">
        <v>2584</v>
      </c>
      <c r="G151" s="280"/>
      <c r="H151" s="330" t="s">
        <v>2624</v>
      </c>
      <c r="I151" s="330" t="s">
        <v>2586</v>
      </c>
      <c r="J151" s="330">
        <v>120</v>
      </c>
      <c r="K151" s="326"/>
    </row>
    <row r="152" spans="2:11" s="1" customFormat="1" ht="15" customHeight="1">
      <c r="B152" s="303"/>
      <c r="C152" s="330" t="s">
        <v>2633</v>
      </c>
      <c r="D152" s="280"/>
      <c r="E152" s="280"/>
      <c r="F152" s="331" t="s">
        <v>2584</v>
      </c>
      <c r="G152" s="280"/>
      <c r="H152" s="330" t="s">
        <v>2644</v>
      </c>
      <c r="I152" s="330" t="s">
        <v>2586</v>
      </c>
      <c r="J152" s="330" t="s">
        <v>2635</v>
      </c>
      <c r="K152" s="326"/>
    </row>
    <row r="153" spans="2:11" s="1" customFormat="1" ht="15" customHeight="1">
      <c r="B153" s="303"/>
      <c r="C153" s="330" t="s">
        <v>85</v>
      </c>
      <c r="D153" s="280"/>
      <c r="E153" s="280"/>
      <c r="F153" s="331" t="s">
        <v>2584</v>
      </c>
      <c r="G153" s="280"/>
      <c r="H153" s="330" t="s">
        <v>2645</v>
      </c>
      <c r="I153" s="330" t="s">
        <v>2586</v>
      </c>
      <c r="J153" s="330" t="s">
        <v>2635</v>
      </c>
      <c r="K153" s="326"/>
    </row>
    <row r="154" spans="2:11" s="1" customFormat="1" ht="15" customHeight="1">
      <c r="B154" s="303"/>
      <c r="C154" s="330" t="s">
        <v>2589</v>
      </c>
      <c r="D154" s="280"/>
      <c r="E154" s="280"/>
      <c r="F154" s="331" t="s">
        <v>2590</v>
      </c>
      <c r="G154" s="280"/>
      <c r="H154" s="330" t="s">
        <v>2624</v>
      </c>
      <c r="I154" s="330" t="s">
        <v>2586</v>
      </c>
      <c r="J154" s="330">
        <v>50</v>
      </c>
      <c r="K154" s="326"/>
    </row>
    <row r="155" spans="2:11" s="1" customFormat="1" ht="15" customHeight="1">
      <c r="B155" s="303"/>
      <c r="C155" s="330" t="s">
        <v>2592</v>
      </c>
      <c r="D155" s="280"/>
      <c r="E155" s="280"/>
      <c r="F155" s="331" t="s">
        <v>2584</v>
      </c>
      <c r="G155" s="280"/>
      <c r="H155" s="330" t="s">
        <v>2624</v>
      </c>
      <c r="I155" s="330" t="s">
        <v>2594</v>
      </c>
      <c r="J155" s="330"/>
      <c r="K155" s="326"/>
    </row>
    <row r="156" spans="2:11" s="1" customFormat="1" ht="15" customHeight="1">
      <c r="B156" s="303"/>
      <c r="C156" s="330" t="s">
        <v>2603</v>
      </c>
      <c r="D156" s="280"/>
      <c r="E156" s="280"/>
      <c r="F156" s="331" t="s">
        <v>2590</v>
      </c>
      <c r="G156" s="280"/>
      <c r="H156" s="330" t="s">
        <v>2624</v>
      </c>
      <c r="I156" s="330" t="s">
        <v>2586</v>
      </c>
      <c r="J156" s="330">
        <v>50</v>
      </c>
      <c r="K156" s="326"/>
    </row>
    <row r="157" spans="2:11" s="1" customFormat="1" ht="15" customHeight="1">
      <c r="B157" s="303"/>
      <c r="C157" s="330" t="s">
        <v>2611</v>
      </c>
      <c r="D157" s="280"/>
      <c r="E157" s="280"/>
      <c r="F157" s="331" t="s">
        <v>2590</v>
      </c>
      <c r="G157" s="280"/>
      <c r="H157" s="330" t="s">
        <v>2624</v>
      </c>
      <c r="I157" s="330" t="s">
        <v>2586</v>
      </c>
      <c r="J157" s="330">
        <v>50</v>
      </c>
      <c r="K157" s="326"/>
    </row>
    <row r="158" spans="2:11" s="1" customFormat="1" ht="15" customHeight="1">
      <c r="B158" s="303"/>
      <c r="C158" s="330" t="s">
        <v>2609</v>
      </c>
      <c r="D158" s="280"/>
      <c r="E158" s="280"/>
      <c r="F158" s="331" t="s">
        <v>2590</v>
      </c>
      <c r="G158" s="280"/>
      <c r="H158" s="330" t="s">
        <v>2624</v>
      </c>
      <c r="I158" s="330" t="s">
        <v>2586</v>
      </c>
      <c r="J158" s="330">
        <v>50</v>
      </c>
      <c r="K158" s="326"/>
    </row>
    <row r="159" spans="2:11" s="1" customFormat="1" ht="15" customHeight="1">
      <c r="B159" s="303"/>
      <c r="C159" s="330" t="s">
        <v>187</v>
      </c>
      <c r="D159" s="280"/>
      <c r="E159" s="280"/>
      <c r="F159" s="331" t="s">
        <v>2584</v>
      </c>
      <c r="G159" s="280"/>
      <c r="H159" s="330" t="s">
        <v>2646</v>
      </c>
      <c r="I159" s="330" t="s">
        <v>2586</v>
      </c>
      <c r="J159" s="330" t="s">
        <v>2647</v>
      </c>
      <c r="K159" s="326"/>
    </row>
    <row r="160" spans="2:11" s="1" customFormat="1" ht="15" customHeight="1">
      <c r="B160" s="303"/>
      <c r="C160" s="330" t="s">
        <v>2648</v>
      </c>
      <c r="D160" s="280"/>
      <c r="E160" s="280"/>
      <c r="F160" s="331" t="s">
        <v>2584</v>
      </c>
      <c r="G160" s="280"/>
      <c r="H160" s="330" t="s">
        <v>2649</v>
      </c>
      <c r="I160" s="330" t="s">
        <v>2619</v>
      </c>
      <c r="J160" s="330"/>
      <c r="K160" s="326"/>
    </row>
    <row r="161" spans="2:11" s="1" customFormat="1" ht="15" customHeight="1">
      <c r="B161" s="332"/>
      <c r="C161" s="312"/>
      <c r="D161" s="312"/>
      <c r="E161" s="312"/>
      <c r="F161" s="312"/>
      <c r="G161" s="312"/>
      <c r="H161" s="312"/>
      <c r="I161" s="312"/>
      <c r="J161" s="312"/>
      <c r="K161" s="333"/>
    </row>
    <row r="162" spans="2:11" s="1" customFormat="1" ht="18.75" customHeight="1">
      <c r="B162" s="314"/>
      <c r="C162" s="324"/>
      <c r="D162" s="324"/>
      <c r="E162" s="324"/>
      <c r="F162" s="334"/>
      <c r="G162" s="324"/>
      <c r="H162" s="324"/>
      <c r="I162" s="324"/>
      <c r="J162" s="324"/>
      <c r="K162" s="314"/>
    </row>
    <row r="163" spans="2:11" s="1" customFormat="1" ht="18.75" customHeight="1">
      <c r="B163" s="287"/>
      <c r="C163" s="287"/>
      <c r="D163" s="287"/>
      <c r="E163" s="287"/>
      <c r="F163" s="287"/>
      <c r="G163" s="287"/>
      <c r="H163" s="287"/>
      <c r="I163" s="287"/>
      <c r="J163" s="287"/>
      <c r="K163" s="287"/>
    </row>
    <row r="164" spans="2:11" s="1" customFormat="1" ht="7.5" customHeight="1">
      <c r="B164" s="269"/>
      <c r="C164" s="270"/>
      <c r="D164" s="270"/>
      <c r="E164" s="270"/>
      <c r="F164" s="270"/>
      <c r="G164" s="270"/>
      <c r="H164" s="270"/>
      <c r="I164" s="270"/>
      <c r="J164" s="270"/>
      <c r="K164" s="271"/>
    </row>
    <row r="165" spans="2:11" s="1" customFormat="1" ht="45" customHeight="1">
      <c r="B165" s="272"/>
      <c r="C165" s="411" t="s">
        <v>2650</v>
      </c>
      <c r="D165" s="411"/>
      <c r="E165" s="411"/>
      <c r="F165" s="411"/>
      <c r="G165" s="411"/>
      <c r="H165" s="411"/>
      <c r="I165" s="411"/>
      <c r="J165" s="411"/>
      <c r="K165" s="273"/>
    </row>
    <row r="166" spans="2:11" s="1" customFormat="1" ht="17.25" customHeight="1">
      <c r="B166" s="272"/>
      <c r="C166" s="293" t="s">
        <v>2578</v>
      </c>
      <c r="D166" s="293"/>
      <c r="E166" s="293"/>
      <c r="F166" s="293" t="s">
        <v>2579</v>
      </c>
      <c r="G166" s="335"/>
      <c r="H166" s="336" t="s">
        <v>54</v>
      </c>
      <c r="I166" s="336" t="s">
        <v>57</v>
      </c>
      <c r="J166" s="293" t="s">
        <v>2580</v>
      </c>
      <c r="K166" s="273"/>
    </row>
    <row r="167" spans="2:11" s="1" customFormat="1" ht="17.25" customHeight="1">
      <c r="B167" s="274"/>
      <c r="C167" s="295" t="s">
        <v>2581</v>
      </c>
      <c r="D167" s="295"/>
      <c r="E167" s="295"/>
      <c r="F167" s="296" t="s">
        <v>2582</v>
      </c>
      <c r="G167" s="337"/>
      <c r="H167" s="338"/>
      <c r="I167" s="338"/>
      <c r="J167" s="295" t="s">
        <v>2583</v>
      </c>
      <c r="K167" s="275"/>
    </row>
    <row r="168" spans="2:11" s="1" customFormat="1" ht="5.25" customHeight="1">
      <c r="B168" s="303"/>
      <c r="C168" s="298"/>
      <c r="D168" s="298"/>
      <c r="E168" s="298"/>
      <c r="F168" s="298"/>
      <c r="G168" s="299"/>
      <c r="H168" s="298"/>
      <c r="I168" s="298"/>
      <c r="J168" s="298"/>
      <c r="K168" s="326"/>
    </row>
    <row r="169" spans="2:11" s="1" customFormat="1" ht="15" customHeight="1">
      <c r="B169" s="303"/>
      <c r="C169" s="280" t="s">
        <v>2587</v>
      </c>
      <c r="D169" s="280"/>
      <c r="E169" s="280"/>
      <c r="F169" s="301" t="s">
        <v>2584</v>
      </c>
      <c r="G169" s="280"/>
      <c r="H169" s="280" t="s">
        <v>2624</v>
      </c>
      <c r="I169" s="280" t="s">
        <v>2586</v>
      </c>
      <c r="J169" s="280">
        <v>120</v>
      </c>
      <c r="K169" s="326"/>
    </row>
    <row r="170" spans="2:11" s="1" customFormat="1" ht="15" customHeight="1">
      <c r="B170" s="303"/>
      <c r="C170" s="280" t="s">
        <v>2633</v>
      </c>
      <c r="D170" s="280"/>
      <c r="E170" s="280"/>
      <c r="F170" s="301" t="s">
        <v>2584</v>
      </c>
      <c r="G170" s="280"/>
      <c r="H170" s="280" t="s">
        <v>2634</v>
      </c>
      <c r="I170" s="280" t="s">
        <v>2586</v>
      </c>
      <c r="J170" s="280" t="s">
        <v>2635</v>
      </c>
      <c r="K170" s="326"/>
    </row>
    <row r="171" spans="2:11" s="1" customFormat="1" ht="15" customHeight="1">
      <c r="B171" s="303"/>
      <c r="C171" s="280" t="s">
        <v>85</v>
      </c>
      <c r="D171" s="280"/>
      <c r="E171" s="280"/>
      <c r="F171" s="301" t="s">
        <v>2584</v>
      </c>
      <c r="G171" s="280"/>
      <c r="H171" s="280" t="s">
        <v>2651</v>
      </c>
      <c r="I171" s="280" t="s">
        <v>2586</v>
      </c>
      <c r="J171" s="280" t="s">
        <v>2635</v>
      </c>
      <c r="K171" s="326"/>
    </row>
    <row r="172" spans="2:11" s="1" customFormat="1" ht="15" customHeight="1">
      <c r="B172" s="303"/>
      <c r="C172" s="280" t="s">
        <v>2589</v>
      </c>
      <c r="D172" s="280"/>
      <c r="E172" s="280"/>
      <c r="F172" s="301" t="s">
        <v>2590</v>
      </c>
      <c r="G172" s="280"/>
      <c r="H172" s="280" t="s">
        <v>2651</v>
      </c>
      <c r="I172" s="280" t="s">
        <v>2586</v>
      </c>
      <c r="J172" s="280">
        <v>50</v>
      </c>
      <c r="K172" s="326"/>
    </row>
    <row r="173" spans="2:11" s="1" customFormat="1" ht="15" customHeight="1">
      <c r="B173" s="303"/>
      <c r="C173" s="280" t="s">
        <v>2592</v>
      </c>
      <c r="D173" s="280"/>
      <c r="E173" s="280"/>
      <c r="F173" s="301" t="s">
        <v>2584</v>
      </c>
      <c r="G173" s="280"/>
      <c r="H173" s="280" t="s">
        <v>2651</v>
      </c>
      <c r="I173" s="280" t="s">
        <v>2594</v>
      </c>
      <c r="J173" s="280"/>
      <c r="K173" s="326"/>
    </row>
    <row r="174" spans="2:11" s="1" customFormat="1" ht="15" customHeight="1">
      <c r="B174" s="303"/>
      <c r="C174" s="280" t="s">
        <v>2603</v>
      </c>
      <c r="D174" s="280"/>
      <c r="E174" s="280"/>
      <c r="F174" s="301" t="s">
        <v>2590</v>
      </c>
      <c r="G174" s="280"/>
      <c r="H174" s="280" t="s">
        <v>2651</v>
      </c>
      <c r="I174" s="280" t="s">
        <v>2586</v>
      </c>
      <c r="J174" s="280">
        <v>50</v>
      </c>
      <c r="K174" s="326"/>
    </row>
    <row r="175" spans="2:11" s="1" customFormat="1" ht="15" customHeight="1">
      <c r="B175" s="303"/>
      <c r="C175" s="280" t="s">
        <v>2611</v>
      </c>
      <c r="D175" s="280"/>
      <c r="E175" s="280"/>
      <c r="F175" s="301" t="s">
        <v>2590</v>
      </c>
      <c r="G175" s="280"/>
      <c r="H175" s="280" t="s">
        <v>2651</v>
      </c>
      <c r="I175" s="280" t="s">
        <v>2586</v>
      </c>
      <c r="J175" s="280">
        <v>50</v>
      </c>
      <c r="K175" s="326"/>
    </row>
    <row r="176" spans="2:11" s="1" customFormat="1" ht="15" customHeight="1">
      <c r="B176" s="303"/>
      <c r="C176" s="280" t="s">
        <v>2609</v>
      </c>
      <c r="D176" s="280"/>
      <c r="E176" s="280"/>
      <c r="F176" s="301" t="s">
        <v>2590</v>
      </c>
      <c r="G176" s="280"/>
      <c r="H176" s="280" t="s">
        <v>2651</v>
      </c>
      <c r="I176" s="280" t="s">
        <v>2586</v>
      </c>
      <c r="J176" s="280">
        <v>50</v>
      </c>
      <c r="K176" s="326"/>
    </row>
    <row r="177" spans="2:11" s="1" customFormat="1" ht="15" customHeight="1">
      <c r="B177" s="303"/>
      <c r="C177" s="280" t="s">
        <v>204</v>
      </c>
      <c r="D177" s="280"/>
      <c r="E177" s="280"/>
      <c r="F177" s="301" t="s">
        <v>2584</v>
      </c>
      <c r="G177" s="280"/>
      <c r="H177" s="280" t="s">
        <v>2652</v>
      </c>
      <c r="I177" s="280" t="s">
        <v>2653</v>
      </c>
      <c r="J177" s="280"/>
      <c r="K177" s="326"/>
    </row>
    <row r="178" spans="2:11" s="1" customFormat="1" ht="15" customHeight="1">
      <c r="B178" s="303"/>
      <c r="C178" s="280" t="s">
        <v>57</v>
      </c>
      <c r="D178" s="280"/>
      <c r="E178" s="280"/>
      <c r="F178" s="301" t="s">
        <v>2584</v>
      </c>
      <c r="G178" s="280"/>
      <c r="H178" s="280" t="s">
        <v>2654</v>
      </c>
      <c r="I178" s="280" t="s">
        <v>2655</v>
      </c>
      <c r="J178" s="280">
        <v>1</v>
      </c>
      <c r="K178" s="326"/>
    </row>
    <row r="179" spans="2:11" s="1" customFormat="1" ht="15" customHeight="1">
      <c r="B179" s="303"/>
      <c r="C179" s="280" t="s">
        <v>53</v>
      </c>
      <c r="D179" s="280"/>
      <c r="E179" s="280"/>
      <c r="F179" s="301" t="s">
        <v>2584</v>
      </c>
      <c r="G179" s="280"/>
      <c r="H179" s="280" t="s">
        <v>2656</v>
      </c>
      <c r="I179" s="280" t="s">
        <v>2586</v>
      </c>
      <c r="J179" s="280">
        <v>20</v>
      </c>
      <c r="K179" s="326"/>
    </row>
    <row r="180" spans="2:11" s="1" customFormat="1" ht="15" customHeight="1">
      <c r="B180" s="303"/>
      <c r="C180" s="280" t="s">
        <v>54</v>
      </c>
      <c r="D180" s="280"/>
      <c r="E180" s="280"/>
      <c r="F180" s="301" t="s">
        <v>2584</v>
      </c>
      <c r="G180" s="280"/>
      <c r="H180" s="280" t="s">
        <v>2657</v>
      </c>
      <c r="I180" s="280" t="s">
        <v>2586</v>
      </c>
      <c r="J180" s="280">
        <v>255</v>
      </c>
      <c r="K180" s="326"/>
    </row>
    <row r="181" spans="2:11" s="1" customFormat="1" ht="15" customHeight="1">
      <c r="B181" s="303"/>
      <c r="C181" s="280" t="s">
        <v>205</v>
      </c>
      <c r="D181" s="280"/>
      <c r="E181" s="280"/>
      <c r="F181" s="301" t="s">
        <v>2584</v>
      </c>
      <c r="G181" s="280"/>
      <c r="H181" s="280" t="s">
        <v>2548</v>
      </c>
      <c r="I181" s="280" t="s">
        <v>2586</v>
      </c>
      <c r="J181" s="280">
        <v>10</v>
      </c>
      <c r="K181" s="326"/>
    </row>
    <row r="182" spans="2:11" s="1" customFormat="1" ht="15" customHeight="1">
      <c r="B182" s="303"/>
      <c r="C182" s="280" t="s">
        <v>206</v>
      </c>
      <c r="D182" s="280"/>
      <c r="E182" s="280"/>
      <c r="F182" s="301" t="s">
        <v>2584</v>
      </c>
      <c r="G182" s="280"/>
      <c r="H182" s="280" t="s">
        <v>2658</v>
      </c>
      <c r="I182" s="280" t="s">
        <v>2619</v>
      </c>
      <c r="J182" s="280"/>
      <c r="K182" s="326"/>
    </row>
    <row r="183" spans="2:11" s="1" customFormat="1" ht="15" customHeight="1">
      <c r="B183" s="303"/>
      <c r="C183" s="280" t="s">
        <v>2659</v>
      </c>
      <c r="D183" s="280"/>
      <c r="E183" s="280"/>
      <c r="F183" s="301" t="s">
        <v>2584</v>
      </c>
      <c r="G183" s="280"/>
      <c r="H183" s="280" t="s">
        <v>2660</v>
      </c>
      <c r="I183" s="280" t="s">
        <v>2619</v>
      </c>
      <c r="J183" s="280"/>
      <c r="K183" s="326"/>
    </row>
    <row r="184" spans="2:11" s="1" customFormat="1" ht="15" customHeight="1">
      <c r="B184" s="303"/>
      <c r="C184" s="280" t="s">
        <v>2648</v>
      </c>
      <c r="D184" s="280"/>
      <c r="E184" s="280"/>
      <c r="F184" s="301" t="s">
        <v>2584</v>
      </c>
      <c r="G184" s="280"/>
      <c r="H184" s="280" t="s">
        <v>2661</v>
      </c>
      <c r="I184" s="280" t="s">
        <v>2619</v>
      </c>
      <c r="J184" s="280"/>
      <c r="K184" s="326"/>
    </row>
    <row r="185" spans="2:11" s="1" customFormat="1" ht="15" customHeight="1">
      <c r="B185" s="303"/>
      <c r="C185" s="280" t="s">
        <v>208</v>
      </c>
      <c r="D185" s="280"/>
      <c r="E185" s="280"/>
      <c r="F185" s="301" t="s">
        <v>2590</v>
      </c>
      <c r="G185" s="280"/>
      <c r="H185" s="280" t="s">
        <v>2662</v>
      </c>
      <c r="I185" s="280" t="s">
        <v>2586</v>
      </c>
      <c r="J185" s="280">
        <v>50</v>
      </c>
      <c r="K185" s="326"/>
    </row>
    <row r="186" spans="2:11" s="1" customFormat="1" ht="15" customHeight="1">
      <c r="B186" s="303"/>
      <c r="C186" s="280" t="s">
        <v>2663</v>
      </c>
      <c r="D186" s="280"/>
      <c r="E186" s="280"/>
      <c r="F186" s="301" t="s">
        <v>2590</v>
      </c>
      <c r="G186" s="280"/>
      <c r="H186" s="280" t="s">
        <v>2664</v>
      </c>
      <c r="I186" s="280" t="s">
        <v>2665</v>
      </c>
      <c r="J186" s="280"/>
      <c r="K186" s="326"/>
    </row>
    <row r="187" spans="2:11" s="1" customFormat="1" ht="15" customHeight="1">
      <c r="B187" s="303"/>
      <c r="C187" s="280" t="s">
        <v>2666</v>
      </c>
      <c r="D187" s="280"/>
      <c r="E187" s="280"/>
      <c r="F187" s="301" t="s">
        <v>2590</v>
      </c>
      <c r="G187" s="280"/>
      <c r="H187" s="280" t="s">
        <v>2667</v>
      </c>
      <c r="I187" s="280" t="s">
        <v>2665</v>
      </c>
      <c r="J187" s="280"/>
      <c r="K187" s="326"/>
    </row>
    <row r="188" spans="2:11" s="1" customFormat="1" ht="15" customHeight="1">
      <c r="B188" s="303"/>
      <c r="C188" s="280" t="s">
        <v>2668</v>
      </c>
      <c r="D188" s="280"/>
      <c r="E188" s="280"/>
      <c r="F188" s="301" t="s">
        <v>2590</v>
      </c>
      <c r="G188" s="280"/>
      <c r="H188" s="280" t="s">
        <v>2669</v>
      </c>
      <c r="I188" s="280" t="s">
        <v>2665</v>
      </c>
      <c r="J188" s="280"/>
      <c r="K188" s="326"/>
    </row>
    <row r="189" spans="2:11" s="1" customFormat="1" ht="15" customHeight="1">
      <c r="B189" s="303"/>
      <c r="C189" s="339" t="s">
        <v>2670</v>
      </c>
      <c r="D189" s="280"/>
      <c r="E189" s="280"/>
      <c r="F189" s="301" t="s">
        <v>2590</v>
      </c>
      <c r="G189" s="280"/>
      <c r="H189" s="280" t="s">
        <v>2671</v>
      </c>
      <c r="I189" s="280" t="s">
        <v>2672</v>
      </c>
      <c r="J189" s="340" t="s">
        <v>2673</v>
      </c>
      <c r="K189" s="326"/>
    </row>
    <row r="190" spans="2:11" s="18" customFormat="1" ht="15" customHeight="1">
      <c r="B190" s="341"/>
      <c r="C190" s="342" t="s">
        <v>2674</v>
      </c>
      <c r="D190" s="343"/>
      <c r="E190" s="343"/>
      <c r="F190" s="344" t="s">
        <v>2590</v>
      </c>
      <c r="G190" s="343"/>
      <c r="H190" s="343" t="s">
        <v>2675</v>
      </c>
      <c r="I190" s="343" t="s">
        <v>2672</v>
      </c>
      <c r="J190" s="345" t="s">
        <v>2673</v>
      </c>
      <c r="K190" s="346"/>
    </row>
    <row r="191" spans="2:11" s="1" customFormat="1" ht="15" customHeight="1">
      <c r="B191" s="303"/>
      <c r="C191" s="339" t="s">
        <v>42</v>
      </c>
      <c r="D191" s="280"/>
      <c r="E191" s="280"/>
      <c r="F191" s="301" t="s">
        <v>2584</v>
      </c>
      <c r="G191" s="280"/>
      <c r="H191" s="277" t="s">
        <v>2676</v>
      </c>
      <c r="I191" s="280" t="s">
        <v>2677</v>
      </c>
      <c r="J191" s="280"/>
      <c r="K191" s="326"/>
    </row>
    <row r="192" spans="2:11" s="1" customFormat="1" ht="15" customHeight="1">
      <c r="B192" s="303"/>
      <c r="C192" s="339" t="s">
        <v>2678</v>
      </c>
      <c r="D192" s="280"/>
      <c r="E192" s="280"/>
      <c r="F192" s="301" t="s">
        <v>2584</v>
      </c>
      <c r="G192" s="280"/>
      <c r="H192" s="280" t="s">
        <v>2679</v>
      </c>
      <c r="I192" s="280" t="s">
        <v>2619</v>
      </c>
      <c r="J192" s="280"/>
      <c r="K192" s="326"/>
    </row>
    <row r="193" spans="2:11" s="1" customFormat="1" ht="15" customHeight="1">
      <c r="B193" s="303"/>
      <c r="C193" s="339" t="s">
        <v>2680</v>
      </c>
      <c r="D193" s="280"/>
      <c r="E193" s="280"/>
      <c r="F193" s="301" t="s">
        <v>2584</v>
      </c>
      <c r="G193" s="280"/>
      <c r="H193" s="280" t="s">
        <v>2681</v>
      </c>
      <c r="I193" s="280" t="s">
        <v>2619</v>
      </c>
      <c r="J193" s="280"/>
      <c r="K193" s="326"/>
    </row>
    <row r="194" spans="2:11" s="1" customFormat="1" ht="15" customHeight="1">
      <c r="B194" s="303"/>
      <c r="C194" s="339" t="s">
        <v>2682</v>
      </c>
      <c r="D194" s="280"/>
      <c r="E194" s="280"/>
      <c r="F194" s="301" t="s">
        <v>2590</v>
      </c>
      <c r="G194" s="280"/>
      <c r="H194" s="280" t="s">
        <v>2683</v>
      </c>
      <c r="I194" s="280" t="s">
        <v>2619</v>
      </c>
      <c r="J194" s="280"/>
      <c r="K194" s="326"/>
    </row>
    <row r="195" spans="2:11" s="1" customFormat="1" ht="15" customHeight="1">
      <c r="B195" s="332"/>
      <c r="C195" s="347"/>
      <c r="D195" s="312"/>
      <c r="E195" s="312"/>
      <c r="F195" s="312"/>
      <c r="G195" s="312"/>
      <c r="H195" s="312"/>
      <c r="I195" s="312"/>
      <c r="J195" s="312"/>
      <c r="K195" s="333"/>
    </row>
    <row r="196" spans="2:11" s="1" customFormat="1" ht="18.75" customHeight="1">
      <c r="B196" s="314"/>
      <c r="C196" s="324"/>
      <c r="D196" s="324"/>
      <c r="E196" s="324"/>
      <c r="F196" s="334"/>
      <c r="G196" s="324"/>
      <c r="H196" s="324"/>
      <c r="I196" s="324"/>
      <c r="J196" s="324"/>
      <c r="K196" s="314"/>
    </row>
    <row r="197" spans="2:11" s="1" customFormat="1" ht="18.75" customHeight="1">
      <c r="B197" s="314"/>
      <c r="C197" s="324"/>
      <c r="D197" s="324"/>
      <c r="E197" s="324"/>
      <c r="F197" s="334"/>
      <c r="G197" s="324"/>
      <c r="H197" s="324"/>
      <c r="I197" s="324"/>
      <c r="J197" s="324"/>
      <c r="K197" s="314"/>
    </row>
    <row r="198" spans="2:11" s="1" customFormat="1" ht="18.75" customHeight="1">
      <c r="B198" s="287"/>
      <c r="C198" s="287"/>
      <c r="D198" s="287"/>
      <c r="E198" s="287"/>
      <c r="F198" s="287"/>
      <c r="G198" s="287"/>
      <c r="H198" s="287"/>
      <c r="I198" s="287"/>
      <c r="J198" s="287"/>
      <c r="K198" s="287"/>
    </row>
    <row r="199" spans="2:11" s="1" customFormat="1" ht="13.5">
      <c r="B199" s="269"/>
      <c r="C199" s="270"/>
      <c r="D199" s="270"/>
      <c r="E199" s="270"/>
      <c r="F199" s="270"/>
      <c r="G199" s="270"/>
      <c r="H199" s="270"/>
      <c r="I199" s="270"/>
      <c r="J199" s="270"/>
      <c r="K199" s="271"/>
    </row>
    <row r="200" spans="2:11" s="1" customFormat="1" ht="21">
      <c r="B200" s="272"/>
      <c r="C200" s="411" t="s">
        <v>2684</v>
      </c>
      <c r="D200" s="411"/>
      <c r="E200" s="411"/>
      <c r="F200" s="411"/>
      <c r="G200" s="411"/>
      <c r="H200" s="411"/>
      <c r="I200" s="411"/>
      <c r="J200" s="411"/>
      <c r="K200" s="273"/>
    </row>
    <row r="201" spans="2:11" s="1" customFormat="1" ht="25.5" customHeight="1">
      <c r="B201" s="272"/>
      <c r="C201" s="348" t="s">
        <v>2685</v>
      </c>
      <c r="D201" s="348"/>
      <c r="E201" s="348"/>
      <c r="F201" s="348" t="s">
        <v>2686</v>
      </c>
      <c r="G201" s="349"/>
      <c r="H201" s="414" t="s">
        <v>2687</v>
      </c>
      <c r="I201" s="414"/>
      <c r="J201" s="414"/>
      <c r="K201" s="273"/>
    </row>
    <row r="202" spans="2:11" s="1" customFormat="1" ht="5.25" customHeight="1">
      <c r="B202" s="303"/>
      <c r="C202" s="298"/>
      <c r="D202" s="298"/>
      <c r="E202" s="298"/>
      <c r="F202" s="298"/>
      <c r="G202" s="324"/>
      <c r="H202" s="298"/>
      <c r="I202" s="298"/>
      <c r="J202" s="298"/>
      <c r="K202" s="326"/>
    </row>
    <row r="203" spans="2:11" s="1" customFormat="1" ht="15" customHeight="1">
      <c r="B203" s="303"/>
      <c r="C203" s="280" t="s">
        <v>2677</v>
      </c>
      <c r="D203" s="280"/>
      <c r="E203" s="280"/>
      <c r="F203" s="301" t="s">
        <v>43</v>
      </c>
      <c r="G203" s="280"/>
      <c r="H203" s="415" t="s">
        <v>2688</v>
      </c>
      <c r="I203" s="415"/>
      <c r="J203" s="415"/>
      <c r="K203" s="326"/>
    </row>
    <row r="204" spans="2:11" s="1" customFormat="1" ht="15" customHeight="1">
      <c r="B204" s="303"/>
      <c r="C204" s="280"/>
      <c r="D204" s="280"/>
      <c r="E204" s="280"/>
      <c r="F204" s="301" t="s">
        <v>44</v>
      </c>
      <c r="G204" s="280"/>
      <c r="H204" s="415" t="s">
        <v>2689</v>
      </c>
      <c r="I204" s="415"/>
      <c r="J204" s="415"/>
      <c r="K204" s="326"/>
    </row>
    <row r="205" spans="2:11" s="1" customFormat="1" ht="15" customHeight="1">
      <c r="B205" s="303"/>
      <c r="C205" s="280"/>
      <c r="D205" s="280"/>
      <c r="E205" s="280"/>
      <c r="F205" s="301" t="s">
        <v>47</v>
      </c>
      <c r="G205" s="280"/>
      <c r="H205" s="415" t="s">
        <v>2690</v>
      </c>
      <c r="I205" s="415"/>
      <c r="J205" s="415"/>
      <c r="K205" s="326"/>
    </row>
    <row r="206" spans="2:11" s="1" customFormat="1" ht="15" customHeight="1">
      <c r="B206" s="303"/>
      <c r="C206" s="280"/>
      <c r="D206" s="280"/>
      <c r="E206" s="280"/>
      <c r="F206" s="301" t="s">
        <v>45</v>
      </c>
      <c r="G206" s="280"/>
      <c r="H206" s="415" t="s">
        <v>2691</v>
      </c>
      <c r="I206" s="415"/>
      <c r="J206" s="415"/>
      <c r="K206" s="326"/>
    </row>
    <row r="207" spans="2:11" s="1" customFormat="1" ht="15" customHeight="1">
      <c r="B207" s="303"/>
      <c r="C207" s="280"/>
      <c r="D207" s="280"/>
      <c r="E207" s="280"/>
      <c r="F207" s="301" t="s">
        <v>46</v>
      </c>
      <c r="G207" s="280"/>
      <c r="H207" s="415" t="s">
        <v>2692</v>
      </c>
      <c r="I207" s="415"/>
      <c r="J207" s="415"/>
      <c r="K207" s="326"/>
    </row>
    <row r="208" spans="2:11" s="1" customFormat="1" ht="15" customHeight="1">
      <c r="B208" s="303"/>
      <c r="C208" s="280"/>
      <c r="D208" s="280"/>
      <c r="E208" s="280"/>
      <c r="F208" s="301"/>
      <c r="G208" s="280"/>
      <c r="H208" s="280"/>
      <c r="I208" s="280"/>
      <c r="J208" s="280"/>
      <c r="K208" s="326"/>
    </row>
    <row r="209" spans="2:11" s="1" customFormat="1" ht="15" customHeight="1">
      <c r="B209" s="303"/>
      <c r="C209" s="280" t="s">
        <v>2631</v>
      </c>
      <c r="D209" s="280"/>
      <c r="E209" s="280"/>
      <c r="F209" s="301" t="s">
        <v>78</v>
      </c>
      <c r="G209" s="280"/>
      <c r="H209" s="415" t="s">
        <v>2693</v>
      </c>
      <c r="I209" s="415"/>
      <c r="J209" s="415"/>
      <c r="K209" s="326"/>
    </row>
    <row r="210" spans="2:11" s="1" customFormat="1" ht="15" customHeight="1">
      <c r="B210" s="303"/>
      <c r="C210" s="280"/>
      <c r="D210" s="280"/>
      <c r="E210" s="280"/>
      <c r="F210" s="301" t="s">
        <v>2527</v>
      </c>
      <c r="G210" s="280"/>
      <c r="H210" s="415" t="s">
        <v>2528</v>
      </c>
      <c r="I210" s="415"/>
      <c r="J210" s="415"/>
      <c r="K210" s="326"/>
    </row>
    <row r="211" spans="2:11" s="1" customFormat="1" ht="15" customHeight="1">
      <c r="B211" s="303"/>
      <c r="C211" s="280"/>
      <c r="D211" s="280"/>
      <c r="E211" s="280"/>
      <c r="F211" s="301" t="s">
        <v>2525</v>
      </c>
      <c r="G211" s="280"/>
      <c r="H211" s="415" t="s">
        <v>2694</v>
      </c>
      <c r="I211" s="415"/>
      <c r="J211" s="415"/>
      <c r="K211" s="326"/>
    </row>
    <row r="212" spans="2:11" s="1" customFormat="1" ht="15" customHeight="1">
      <c r="B212" s="350"/>
      <c r="C212" s="280"/>
      <c r="D212" s="280"/>
      <c r="E212" s="280"/>
      <c r="F212" s="301" t="s">
        <v>2529</v>
      </c>
      <c r="G212" s="339"/>
      <c r="H212" s="416" t="s">
        <v>2530</v>
      </c>
      <c r="I212" s="416"/>
      <c r="J212" s="416"/>
      <c r="K212" s="351"/>
    </row>
    <row r="213" spans="2:11" s="1" customFormat="1" ht="15" customHeight="1">
      <c r="B213" s="350"/>
      <c r="C213" s="280"/>
      <c r="D213" s="280"/>
      <c r="E213" s="280"/>
      <c r="F213" s="301" t="s">
        <v>2531</v>
      </c>
      <c r="G213" s="339"/>
      <c r="H213" s="416" t="s">
        <v>2695</v>
      </c>
      <c r="I213" s="416"/>
      <c r="J213" s="416"/>
      <c r="K213" s="351"/>
    </row>
    <row r="214" spans="2:11" s="1" customFormat="1" ht="15" customHeight="1">
      <c r="B214" s="350"/>
      <c r="C214" s="280"/>
      <c r="D214" s="280"/>
      <c r="E214" s="280"/>
      <c r="F214" s="301"/>
      <c r="G214" s="339"/>
      <c r="H214" s="330"/>
      <c r="I214" s="330"/>
      <c r="J214" s="330"/>
      <c r="K214" s="351"/>
    </row>
    <row r="215" spans="2:11" s="1" customFormat="1" ht="15" customHeight="1">
      <c r="B215" s="350"/>
      <c r="C215" s="280" t="s">
        <v>2655</v>
      </c>
      <c r="D215" s="280"/>
      <c r="E215" s="280"/>
      <c r="F215" s="301">
        <v>1</v>
      </c>
      <c r="G215" s="339"/>
      <c r="H215" s="416" t="s">
        <v>2696</v>
      </c>
      <c r="I215" s="416"/>
      <c r="J215" s="416"/>
      <c r="K215" s="351"/>
    </row>
    <row r="216" spans="2:11" s="1" customFormat="1" ht="15" customHeight="1">
      <c r="B216" s="350"/>
      <c r="C216" s="280"/>
      <c r="D216" s="280"/>
      <c r="E216" s="280"/>
      <c r="F216" s="301">
        <v>2</v>
      </c>
      <c r="G216" s="339"/>
      <c r="H216" s="416" t="s">
        <v>2697</v>
      </c>
      <c r="I216" s="416"/>
      <c r="J216" s="416"/>
      <c r="K216" s="351"/>
    </row>
    <row r="217" spans="2:11" s="1" customFormat="1" ht="15" customHeight="1">
      <c r="B217" s="350"/>
      <c r="C217" s="280"/>
      <c r="D217" s="280"/>
      <c r="E217" s="280"/>
      <c r="F217" s="301">
        <v>3</v>
      </c>
      <c r="G217" s="339"/>
      <c r="H217" s="416" t="s">
        <v>2698</v>
      </c>
      <c r="I217" s="416"/>
      <c r="J217" s="416"/>
      <c r="K217" s="351"/>
    </row>
    <row r="218" spans="2:11" s="1" customFormat="1" ht="15" customHeight="1">
      <c r="B218" s="350"/>
      <c r="C218" s="280"/>
      <c r="D218" s="280"/>
      <c r="E218" s="280"/>
      <c r="F218" s="301">
        <v>4</v>
      </c>
      <c r="G218" s="339"/>
      <c r="H218" s="416" t="s">
        <v>2699</v>
      </c>
      <c r="I218" s="416"/>
      <c r="J218" s="416"/>
      <c r="K218" s="351"/>
    </row>
    <row r="219" spans="2:11" s="1" customFormat="1" ht="12.75" customHeight="1">
      <c r="B219" s="352"/>
      <c r="C219" s="353"/>
      <c r="D219" s="353"/>
      <c r="E219" s="353"/>
      <c r="F219" s="353"/>
      <c r="G219" s="353"/>
      <c r="H219" s="353"/>
      <c r="I219" s="353"/>
      <c r="J219" s="353"/>
      <c r="K219" s="354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92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183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481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ROUND(J98,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ROUND((SUM(BE98:BE203)),  2)</f>
        <v>0</v>
      </c>
      <c r="G35" s="37"/>
      <c r="H35" s="37"/>
      <c r="I35" s="127">
        <v>0.21</v>
      </c>
      <c r="J35" s="126">
        <f>ROUND(((SUM(BE98:BE203))*I35),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ROUND((SUM(BF98:BF203)),  2)</f>
        <v>0</v>
      </c>
      <c r="G36" s="37"/>
      <c r="H36" s="37"/>
      <c r="I36" s="127">
        <v>0.12</v>
      </c>
      <c r="J36" s="126">
        <f>ROUND(((SUM(BF98:BF203))*I36),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ROUND((SUM(BG98:BG203)),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ROUND((SUM(BH98:BH203)),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ROUND((SUM(BI98:BI203)),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183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S1-3 - stoupačka 1 + 3 umyvadla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J98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J99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J100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J107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J129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J139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J142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197</v>
      </c>
      <c r="E71" s="151"/>
      <c r="F71" s="151"/>
      <c r="G71" s="151"/>
      <c r="H71" s="151"/>
      <c r="I71" s="151"/>
      <c r="J71" s="152">
        <f>J143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198</v>
      </c>
      <c r="E72" s="151"/>
      <c r="F72" s="151"/>
      <c r="G72" s="151"/>
      <c r="H72" s="151"/>
      <c r="I72" s="151"/>
      <c r="J72" s="152">
        <f>J150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199</v>
      </c>
      <c r="E73" s="151"/>
      <c r="F73" s="151"/>
      <c r="G73" s="151"/>
      <c r="H73" s="151"/>
      <c r="I73" s="151"/>
      <c r="J73" s="152">
        <f>J160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200</v>
      </c>
      <c r="E74" s="151"/>
      <c r="F74" s="151"/>
      <c r="G74" s="151"/>
      <c r="H74" s="151"/>
      <c r="I74" s="151"/>
      <c r="J74" s="152">
        <f>J171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201</v>
      </c>
      <c r="E75" s="151"/>
      <c r="F75" s="151"/>
      <c r="G75" s="151"/>
      <c r="H75" s="151"/>
      <c r="I75" s="151"/>
      <c r="J75" s="152">
        <f>J184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202</v>
      </c>
      <c r="E76" s="151"/>
      <c r="F76" s="151"/>
      <c r="G76" s="151"/>
      <c r="H76" s="151"/>
      <c r="I76" s="151"/>
      <c r="J76" s="152">
        <f>J189</f>
        <v>0</v>
      </c>
      <c r="K76" s="100"/>
      <c r="L76" s="153"/>
    </row>
    <row r="77" spans="1:31" s="2" customFormat="1" ht="21.7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82" spans="1:31" s="2" customFormat="1" ht="6.95" customHeight="1">
      <c r="A82" s="37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24.95" customHeight="1">
      <c r="A83" s="37"/>
      <c r="B83" s="38"/>
      <c r="C83" s="26" t="s">
        <v>203</v>
      </c>
      <c r="D83" s="39"/>
      <c r="E83" s="39"/>
      <c r="F83" s="39"/>
      <c r="G83" s="39"/>
      <c r="H83" s="39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6.9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2" customHeight="1">
      <c r="A85" s="37"/>
      <c r="B85" s="38"/>
      <c r="C85" s="32" t="s">
        <v>16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16.5" customHeight="1">
      <c r="A86" s="37"/>
      <c r="B86" s="38"/>
      <c r="C86" s="39"/>
      <c r="D86" s="39"/>
      <c r="E86" s="406" t="str">
        <f>E7</f>
        <v>Výměna stoupaček na Poliklinice</v>
      </c>
      <c r="F86" s="407"/>
      <c r="G86" s="407"/>
      <c r="H86" s="407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1" customFormat="1" ht="12" customHeight="1">
      <c r="B87" s="24"/>
      <c r="C87" s="32" t="s">
        <v>182</v>
      </c>
      <c r="D87" s="25"/>
      <c r="E87" s="25"/>
      <c r="F87" s="25"/>
      <c r="G87" s="25"/>
      <c r="H87" s="25"/>
      <c r="I87" s="25"/>
      <c r="J87" s="25"/>
      <c r="K87" s="25"/>
      <c r="L87" s="23"/>
    </row>
    <row r="88" spans="1:31" s="2" customFormat="1" ht="16.5" customHeight="1">
      <c r="A88" s="37"/>
      <c r="B88" s="38"/>
      <c r="C88" s="39"/>
      <c r="D88" s="39"/>
      <c r="E88" s="406" t="s">
        <v>183</v>
      </c>
      <c r="F88" s="408"/>
      <c r="G88" s="408"/>
      <c r="H88" s="408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2" customHeight="1">
      <c r="A89" s="37"/>
      <c r="B89" s="38"/>
      <c r="C89" s="32" t="s">
        <v>184</v>
      </c>
      <c r="D89" s="39"/>
      <c r="E89" s="39"/>
      <c r="F89" s="39"/>
      <c r="G89" s="39"/>
      <c r="H89" s="39"/>
      <c r="I89" s="39"/>
      <c r="J89" s="39"/>
      <c r="K89" s="39"/>
      <c r="L89" s="11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6.5" customHeight="1">
      <c r="A90" s="37"/>
      <c r="B90" s="38"/>
      <c r="C90" s="39"/>
      <c r="D90" s="39"/>
      <c r="E90" s="379" t="str">
        <f>E11</f>
        <v>S1-3 - stoupačka 1 + 3 umyvadla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6.95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2" customHeight="1">
      <c r="A92" s="37"/>
      <c r="B92" s="38"/>
      <c r="C92" s="32" t="s">
        <v>21</v>
      </c>
      <c r="D92" s="39"/>
      <c r="E92" s="39"/>
      <c r="F92" s="30" t="str">
        <f>F14</f>
        <v>Česká Lípa</v>
      </c>
      <c r="G92" s="39"/>
      <c r="H92" s="39"/>
      <c r="I92" s="32" t="s">
        <v>23</v>
      </c>
      <c r="J92" s="62" t="str">
        <f>IF(J14="","",J14)</f>
        <v>9. 7. 2024</v>
      </c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40.15" customHeight="1">
      <c r="A94" s="37"/>
      <c r="B94" s="38"/>
      <c r="C94" s="32" t="s">
        <v>25</v>
      </c>
      <c r="D94" s="39"/>
      <c r="E94" s="39"/>
      <c r="F94" s="30" t="str">
        <f>E17</f>
        <v>Nemocnice s poliklinikou Česká Lípa a.s.,Purkyňova</v>
      </c>
      <c r="G94" s="39"/>
      <c r="H94" s="39"/>
      <c r="I94" s="32" t="s">
        <v>31</v>
      </c>
      <c r="J94" s="35" t="str">
        <f>E23</f>
        <v>STORING spol. s r.o.,Žitavská 727/16, Liberec 3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32" t="s">
        <v>29</v>
      </c>
      <c r="D95" s="39"/>
      <c r="E95" s="39"/>
      <c r="F95" s="30" t="str">
        <f>IF(E20="","",E20)</f>
        <v>Vyplň údaj</v>
      </c>
      <c r="G95" s="39"/>
      <c r="H95" s="39"/>
      <c r="I95" s="32" t="s">
        <v>34</v>
      </c>
      <c r="J95" s="35" t="str">
        <f>E26</f>
        <v>Zuzana Morávková</v>
      </c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0.35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11" customFormat="1" ht="29.25" customHeight="1">
      <c r="A97" s="154"/>
      <c r="B97" s="155"/>
      <c r="C97" s="156" t="s">
        <v>204</v>
      </c>
      <c r="D97" s="157" t="s">
        <v>57</v>
      </c>
      <c r="E97" s="157" t="s">
        <v>53</v>
      </c>
      <c r="F97" s="157" t="s">
        <v>54</v>
      </c>
      <c r="G97" s="157" t="s">
        <v>205</v>
      </c>
      <c r="H97" s="157" t="s">
        <v>206</v>
      </c>
      <c r="I97" s="157" t="s">
        <v>207</v>
      </c>
      <c r="J97" s="157" t="s">
        <v>188</v>
      </c>
      <c r="K97" s="158" t="s">
        <v>208</v>
      </c>
      <c r="L97" s="159"/>
      <c r="M97" s="71" t="s">
        <v>19</v>
      </c>
      <c r="N97" s="72" t="s">
        <v>42</v>
      </c>
      <c r="O97" s="72" t="s">
        <v>209</v>
      </c>
      <c r="P97" s="72" t="s">
        <v>210</v>
      </c>
      <c r="Q97" s="72" t="s">
        <v>211</v>
      </c>
      <c r="R97" s="72" t="s">
        <v>212</v>
      </c>
      <c r="S97" s="72" t="s">
        <v>213</v>
      </c>
      <c r="T97" s="73" t="s">
        <v>214</v>
      </c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</row>
    <row r="98" spans="1:65" s="2" customFormat="1" ht="22.9" customHeight="1">
      <c r="A98" s="37"/>
      <c r="B98" s="38"/>
      <c r="C98" s="78" t="s">
        <v>215</v>
      </c>
      <c r="D98" s="39"/>
      <c r="E98" s="39"/>
      <c r="F98" s="39"/>
      <c r="G98" s="39"/>
      <c r="H98" s="39"/>
      <c r="I98" s="39"/>
      <c r="J98" s="160">
        <f>BK98</f>
        <v>0</v>
      </c>
      <c r="K98" s="39"/>
      <c r="L98" s="42"/>
      <c r="M98" s="74"/>
      <c r="N98" s="161"/>
      <c r="O98" s="75"/>
      <c r="P98" s="162">
        <f>P99+P142</f>
        <v>0</v>
      </c>
      <c r="Q98" s="75"/>
      <c r="R98" s="162">
        <f>R99+R142</f>
        <v>1.2844250000000001</v>
      </c>
      <c r="S98" s="75"/>
      <c r="T98" s="163">
        <f>T99+T142</f>
        <v>1.0506700000000002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71</v>
      </c>
      <c r="AU98" s="20" t="s">
        <v>189</v>
      </c>
      <c r="BK98" s="164">
        <f>BK99+BK142</f>
        <v>0</v>
      </c>
    </row>
    <row r="99" spans="1:65" s="12" customFormat="1" ht="25.9" customHeight="1">
      <c r="B99" s="165"/>
      <c r="C99" s="166"/>
      <c r="D99" s="167" t="s">
        <v>71</v>
      </c>
      <c r="E99" s="168" t="s">
        <v>216</v>
      </c>
      <c r="F99" s="168" t="s">
        <v>217</v>
      </c>
      <c r="G99" s="166"/>
      <c r="H99" s="166"/>
      <c r="I99" s="169"/>
      <c r="J99" s="170">
        <f>BK99</f>
        <v>0</v>
      </c>
      <c r="K99" s="166"/>
      <c r="L99" s="171"/>
      <c r="M99" s="172"/>
      <c r="N99" s="173"/>
      <c r="O99" s="173"/>
      <c r="P99" s="174">
        <f>P100+P107+P117+P129+P139</f>
        <v>0</v>
      </c>
      <c r="Q99" s="173"/>
      <c r="R99" s="174">
        <f>R100+R107+R117+R129+R139</f>
        <v>0.99924000000000013</v>
      </c>
      <c r="S99" s="173"/>
      <c r="T99" s="175">
        <f>T100+T107+T117+T129+T139</f>
        <v>0.98140000000000016</v>
      </c>
      <c r="AR99" s="176" t="s">
        <v>79</v>
      </c>
      <c r="AT99" s="177" t="s">
        <v>71</v>
      </c>
      <c r="AU99" s="177" t="s">
        <v>72</v>
      </c>
      <c r="AY99" s="176" t="s">
        <v>218</v>
      </c>
      <c r="BK99" s="178">
        <f>BK100+BK107+BK117+BK129+BK139</f>
        <v>0</v>
      </c>
    </row>
    <row r="100" spans="1:65" s="12" customFormat="1" ht="22.9" customHeight="1">
      <c r="B100" s="165"/>
      <c r="C100" s="166"/>
      <c r="D100" s="167" t="s">
        <v>71</v>
      </c>
      <c r="E100" s="179" t="s">
        <v>219</v>
      </c>
      <c r="F100" s="179" t="s">
        <v>220</v>
      </c>
      <c r="G100" s="166"/>
      <c r="H100" s="166"/>
      <c r="I100" s="169"/>
      <c r="J100" s="180">
        <f>BK100</f>
        <v>0</v>
      </c>
      <c r="K100" s="166"/>
      <c r="L100" s="171"/>
      <c r="M100" s="172"/>
      <c r="N100" s="173"/>
      <c r="O100" s="173"/>
      <c r="P100" s="174">
        <f>SUM(P101:P106)</f>
        <v>0</v>
      </c>
      <c r="Q100" s="173"/>
      <c r="R100" s="174">
        <f>SUM(R101:R106)</f>
        <v>0.23584000000000002</v>
      </c>
      <c r="S100" s="173"/>
      <c r="T100" s="175">
        <f>SUM(T101:T106)</f>
        <v>0</v>
      </c>
      <c r="AR100" s="176" t="s">
        <v>79</v>
      </c>
      <c r="AT100" s="177" t="s">
        <v>71</v>
      </c>
      <c r="AU100" s="177" t="s">
        <v>79</v>
      </c>
      <c r="AY100" s="176" t="s">
        <v>218</v>
      </c>
      <c r="BK100" s="178">
        <f>SUM(BK101:BK106)</f>
        <v>0</v>
      </c>
    </row>
    <row r="101" spans="1:65" s="2" customFormat="1" ht="37.9" customHeight="1">
      <c r="A101" s="37"/>
      <c r="B101" s="38"/>
      <c r="C101" s="181" t="s">
        <v>79</v>
      </c>
      <c r="D101" s="181" t="s">
        <v>221</v>
      </c>
      <c r="E101" s="182" t="s">
        <v>222</v>
      </c>
      <c r="F101" s="183" t="s">
        <v>223</v>
      </c>
      <c r="G101" s="184" t="s">
        <v>224</v>
      </c>
      <c r="H101" s="185">
        <v>4.4800000000000004</v>
      </c>
      <c r="I101" s="186"/>
      <c r="J101" s="187">
        <f>ROUND(I101*H101,2)</f>
        <v>0</v>
      </c>
      <c r="K101" s="183" t="s">
        <v>225</v>
      </c>
      <c r="L101" s="42"/>
      <c r="M101" s="188" t="s">
        <v>19</v>
      </c>
      <c r="N101" s="189" t="s">
        <v>43</v>
      </c>
      <c r="O101" s="67"/>
      <c r="P101" s="190">
        <f>O101*H101</f>
        <v>0</v>
      </c>
      <c r="Q101" s="190">
        <v>5.2499999999999998E-2</v>
      </c>
      <c r="R101" s="190">
        <f>Q101*H101</f>
        <v>0.23520000000000002</v>
      </c>
      <c r="S101" s="190">
        <v>0</v>
      </c>
      <c r="T101" s="191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226</v>
      </c>
      <c r="AT101" s="192" t="s">
        <v>221</v>
      </c>
      <c r="AU101" s="192" t="s">
        <v>81</v>
      </c>
      <c r="AY101" s="20" t="s">
        <v>218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79</v>
      </c>
      <c r="BK101" s="193">
        <f>ROUND(I101*H101,2)</f>
        <v>0</v>
      </c>
      <c r="BL101" s="20" t="s">
        <v>226</v>
      </c>
      <c r="BM101" s="192" t="s">
        <v>431</v>
      </c>
    </row>
    <row r="102" spans="1:65" s="2" customFormat="1" ht="11.25">
      <c r="A102" s="37"/>
      <c r="B102" s="38"/>
      <c r="C102" s="39"/>
      <c r="D102" s="194" t="s">
        <v>228</v>
      </c>
      <c r="E102" s="39"/>
      <c r="F102" s="195" t="s">
        <v>229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228</v>
      </c>
      <c r="AU102" s="20" t="s">
        <v>81</v>
      </c>
    </row>
    <row r="103" spans="1:65" s="13" customFormat="1" ht="11.25">
      <c r="B103" s="199"/>
      <c r="C103" s="200"/>
      <c r="D103" s="201" t="s">
        <v>230</v>
      </c>
      <c r="E103" s="202" t="s">
        <v>19</v>
      </c>
      <c r="F103" s="203" t="s">
        <v>231</v>
      </c>
      <c r="G103" s="200"/>
      <c r="H103" s="204">
        <v>4.4800000000000004</v>
      </c>
      <c r="I103" s="205"/>
      <c r="J103" s="200"/>
      <c r="K103" s="200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230</v>
      </c>
      <c r="AU103" s="210" t="s">
        <v>81</v>
      </c>
      <c r="AV103" s="13" t="s">
        <v>81</v>
      </c>
      <c r="AW103" s="13" t="s">
        <v>33</v>
      </c>
      <c r="AX103" s="13" t="s">
        <v>79</v>
      </c>
      <c r="AY103" s="210" t="s">
        <v>218</v>
      </c>
    </row>
    <row r="104" spans="1:65" s="2" customFormat="1" ht="24.2" customHeight="1">
      <c r="A104" s="37"/>
      <c r="B104" s="38"/>
      <c r="C104" s="181" t="s">
        <v>81</v>
      </c>
      <c r="D104" s="181" t="s">
        <v>221</v>
      </c>
      <c r="E104" s="182" t="s">
        <v>232</v>
      </c>
      <c r="F104" s="183" t="s">
        <v>233</v>
      </c>
      <c r="G104" s="184" t="s">
        <v>234</v>
      </c>
      <c r="H104" s="185">
        <v>3.2</v>
      </c>
      <c r="I104" s="186"/>
      <c r="J104" s="187">
        <f>ROUND(I104*H104,2)</f>
        <v>0</v>
      </c>
      <c r="K104" s="183" t="s">
        <v>225</v>
      </c>
      <c r="L104" s="42"/>
      <c r="M104" s="188" t="s">
        <v>19</v>
      </c>
      <c r="N104" s="189" t="s">
        <v>43</v>
      </c>
      <c r="O104" s="67"/>
      <c r="P104" s="190">
        <f>O104*H104</f>
        <v>0</v>
      </c>
      <c r="Q104" s="190">
        <v>2.0000000000000001E-4</v>
      </c>
      <c r="R104" s="190">
        <f>Q104*H104</f>
        <v>6.4000000000000005E-4</v>
      </c>
      <c r="S104" s="190">
        <v>0</v>
      </c>
      <c r="T104" s="191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92" t="s">
        <v>226</v>
      </c>
      <c r="AT104" s="192" t="s">
        <v>221</v>
      </c>
      <c r="AU104" s="192" t="s">
        <v>81</v>
      </c>
      <c r="AY104" s="20" t="s">
        <v>218</v>
      </c>
      <c r="BE104" s="193">
        <f>IF(N104="základní",J104,0)</f>
        <v>0</v>
      </c>
      <c r="BF104" s="193">
        <f>IF(N104="snížená",J104,0)</f>
        <v>0</v>
      </c>
      <c r="BG104" s="193">
        <f>IF(N104="zákl. přenesená",J104,0)</f>
        <v>0</v>
      </c>
      <c r="BH104" s="193">
        <f>IF(N104="sníž. přenesená",J104,0)</f>
        <v>0</v>
      </c>
      <c r="BI104" s="193">
        <f>IF(N104="nulová",J104,0)</f>
        <v>0</v>
      </c>
      <c r="BJ104" s="20" t="s">
        <v>79</v>
      </c>
      <c r="BK104" s="193">
        <f>ROUND(I104*H104,2)</f>
        <v>0</v>
      </c>
      <c r="BL104" s="20" t="s">
        <v>226</v>
      </c>
      <c r="BM104" s="192" t="s">
        <v>432</v>
      </c>
    </row>
    <row r="105" spans="1:65" s="2" customFormat="1" ht="11.25">
      <c r="A105" s="37"/>
      <c r="B105" s="38"/>
      <c r="C105" s="39"/>
      <c r="D105" s="194" t="s">
        <v>228</v>
      </c>
      <c r="E105" s="39"/>
      <c r="F105" s="195" t="s">
        <v>236</v>
      </c>
      <c r="G105" s="39"/>
      <c r="H105" s="39"/>
      <c r="I105" s="196"/>
      <c r="J105" s="39"/>
      <c r="K105" s="39"/>
      <c r="L105" s="42"/>
      <c r="M105" s="197"/>
      <c r="N105" s="198"/>
      <c r="O105" s="67"/>
      <c r="P105" s="67"/>
      <c r="Q105" s="67"/>
      <c r="R105" s="67"/>
      <c r="S105" s="67"/>
      <c r="T105" s="68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20" t="s">
        <v>228</v>
      </c>
      <c r="AU105" s="20" t="s">
        <v>81</v>
      </c>
    </row>
    <row r="106" spans="1:65" s="13" customFormat="1" ht="11.25">
      <c r="B106" s="199"/>
      <c r="C106" s="200"/>
      <c r="D106" s="201" t="s">
        <v>230</v>
      </c>
      <c r="E106" s="202" t="s">
        <v>19</v>
      </c>
      <c r="F106" s="203" t="s">
        <v>237</v>
      </c>
      <c r="G106" s="200"/>
      <c r="H106" s="204">
        <v>3.2</v>
      </c>
      <c r="I106" s="205"/>
      <c r="J106" s="200"/>
      <c r="K106" s="200"/>
      <c r="L106" s="206"/>
      <c r="M106" s="207"/>
      <c r="N106" s="208"/>
      <c r="O106" s="208"/>
      <c r="P106" s="208"/>
      <c r="Q106" s="208"/>
      <c r="R106" s="208"/>
      <c r="S106" s="208"/>
      <c r="T106" s="209"/>
      <c r="AT106" s="210" t="s">
        <v>230</v>
      </c>
      <c r="AU106" s="210" t="s">
        <v>81</v>
      </c>
      <c r="AV106" s="13" t="s">
        <v>81</v>
      </c>
      <c r="AW106" s="13" t="s">
        <v>33</v>
      </c>
      <c r="AX106" s="13" t="s">
        <v>79</v>
      </c>
      <c r="AY106" s="210" t="s">
        <v>218</v>
      </c>
    </row>
    <row r="107" spans="1:65" s="12" customFormat="1" ht="22.9" customHeight="1">
      <c r="B107" s="165"/>
      <c r="C107" s="166"/>
      <c r="D107" s="167" t="s">
        <v>71</v>
      </c>
      <c r="E107" s="179" t="s">
        <v>238</v>
      </c>
      <c r="F107" s="179" t="s">
        <v>239</v>
      </c>
      <c r="G107" s="166"/>
      <c r="H107" s="166"/>
      <c r="I107" s="169"/>
      <c r="J107" s="180">
        <f>BK107</f>
        <v>0</v>
      </c>
      <c r="K107" s="166"/>
      <c r="L107" s="171"/>
      <c r="M107" s="172"/>
      <c r="N107" s="173"/>
      <c r="O107" s="173"/>
      <c r="P107" s="174">
        <f>SUM(P108:P116)</f>
        <v>0</v>
      </c>
      <c r="Q107" s="173"/>
      <c r="R107" s="174">
        <f>SUM(R108:R116)</f>
        <v>0.76340000000000008</v>
      </c>
      <c r="S107" s="173"/>
      <c r="T107" s="175">
        <f>SUM(T108:T116)</f>
        <v>0</v>
      </c>
      <c r="AR107" s="176" t="s">
        <v>79</v>
      </c>
      <c r="AT107" s="177" t="s">
        <v>71</v>
      </c>
      <c r="AU107" s="177" t="s">
        <v>79</v>
      </c>
      <c r="AY107" s="176" t="s">
        <v>218</v>
      </c>
      <c r="BK107" s="178">
        <f>SUM(BK108:BK116)</f>
        <v>0</v>
      </c>
    </row>
    <row r="108" spans="1:65" s="2" customFormat="1" ht="21.75" customHeight="1">
      <c r="A108" s="37"/>
      <c r="B108" s="38"/>
      <c r="C108" s="181" t="s">
        <v>219</v>
      </c>
      <c r="D108" s="181" t="s">
        <v>221</v>
      </c>
      <c r="E108" s="182" t="s">
        <v>240</v>
      </c>
      <c r="F108" s="183" t="s">
        <v>241</v>
      </c>
      <c r="G108" s="184" t="s">
        <v>224</v>
      </c>
      <c r="H108" s="185">
        <v>0.52500000000000002</v>
      </c>
      <c r="I108" s="186"/>
      <c r="J108" s="187">
        <f>ROUND(I108*H108,2)</f>
        <v>0</v>
      </c>
      <c r="K108" s="183" t="s">
        <v>225</v>
      </c>
      <c r="L108" s="42"/>
      <c r="M108" s="188" t="s">
        <v>19</v>
      </c>
      <c r="N108" s="189" t="s">
        <v>43</v>
      </c>
      <c r="O108" s="67"/>
      <c r="P108" s="190">
        <f>O108*H108</f>
        <v>0</v>
      </c>
      <c r="Q108" s="190">
        <v>5.6000000000000001E-2</v>
      </c>
      <c r="R108" s="190">
        <f>Q108*H108</f>
        <v>2.9400000000000003E-2</v>
      </c>
      <c r="S108" s="190">
        <v>0</v>
      </c>
      <c r="T108" s="191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92" t="s">
        <v>226</v>
      </c>
      <c r="AT108" s="192" t="s">
        <v>221</v>
      </c>
      <c r="AU108" s="192" t="s">
        <v>81</v>
      </c>
      <c r="AY108" s="20" t="s">
        <v>218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0" t="s">
        <v>79</v>
      </c>
      <c r="BK108" s="193">
        <f>ROUND(I108*H108,2)</f>
        <v>0</v>
      </c>
      <c r="BL108" s="20" t="s">
        <v>226</v>
      </c>
      <c r="BM108" s="192" t="s">
        <v>433</v>
      </c>
    </row>
    <row r="109" spans="1:65" s="2" customFormat="1" ht="11.25">
      <c r="A109" s="37"/>
      <c r="B109" s="38"/>
      <c r="C109" s="39"/>
      <c r="D109" s="194" t="s">
        <v>228</v>
      </c>
      <c r="E109" s="39"/>
      <c r="F109" s="195" t="s">
        <v>243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228</v>
      </c>
      <c r="AU109" s="20" t="s">
        <v>81</v>
      </c>
    </row>
    <row r="110" spans="1:65" s="13" customFormat="1" ht="11.25">
      <c r="B110" s="199"/>
      <c r="C110" s="200"/>
      <c r="D110" s="201" t="s">
        <v>230</v>
      </c>
      <c r="E110" s="202" t="s">
        <v>19</v>
      </c>
      <c r="F110" s="203" t="s">
        <v>244</v>
      </c>
      <c r="G110" s="200"/>
      <c r="H110" s="204">
        <v>0.22500000000000001</v>
      </c>
      <c r="I110" s="205"/>
      <c r="J110" s="200"/>
      <c r="K110" s="200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230</v>
      </c>
      <c r="AU110" s="210" t="s">
        <v>81</v>
      </c>
      <c r="AV110" s="13" t="s">
        <v>81</v>
      </c>
      <c r="AW110" s="13" t="s">
        <v>33</v>
      </c>
      <c r="AX110" s="13" t="s">
        <v>72</v>
      </c>
      <c r="AY110" s="210" t="s">
        <v>218</v>
      </c>
    </row>
    <row r="111" spans="1:65" s="13" customFormat="1" ht="11.25">
      <c r="B111" s="199"/>
      <c r="C111" s="200"/>
      <c r="D111" s="201" t="s">
        <v>230</v>
      </c>
      <c r="E111" s="202" t="s">
        <v>19</v>
      </c>
      <c r="F111" s="203" t="s">
        <v>245</v>
      </c>
      <c r="G111" s="200"/>
      <c r="H111" s="204">
        <v>0.3</v>
      </c>
      <c r="I111" s="205"/>
      <c r="J111" s="200"/>
      <c r="K111" s="200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230</v>
      </c>
      <c r="AU111" s="210" t="s">
        <v>81</v>
      </c>
      <c r="AV111" s="13" t="s">
        <v>81</v>
      </c>
      <c r="AW111" s="13" t="s">
        <v>33</v>
      </c>
      <c r="AX111" s="13" t="s">
        <v>72</v>
      </c>
      <c r="AY111" s="210" t="s">
        <v>218</v>
      </c>
    </row>
    <row r="112" spans="1:65" s="14" customFormat="1" ht="11.25">
      <c r="B112" s="211"/>
      <c r="C112" s="212"/>
      <c r="D112" s="201" t="s">
        <v>230</v>
      </c>
      <c r="E112" s="213" t="s">
        <v>19</v>
      </c>
      <c r="F112" s="214" t="s">
        <v>246</v>
      </c>
      <c r="G112" s="212"/>
      <c r="H112" s="215">
        <v>0.52500000000000002</v>
      </c>
      <c r="I112" s="216"/>
      <c r="J112" s="212"/>
      <c r="K112" s="212"/>
      <c r="L112" s="217"/>
      <c r="M112" s="218"/>
      <c r="N112" s="219"/>
      <c r="O112" s="219"/>
      <c r="P112" s="219"/>
      <c r="Q112" s="219"/>
      <c r="R112" s="219"/>
      <c r="S112" s="219"/>
      <c r="T112" s="220"/>
      <c r="AT112" s="221" t="s">
        <v>230</v>
      </c>
      <c r="AU112" s="221" t="s">
        <v>81</v>
      </c>
      <c r="AV112" s="14" t="s">
        <v>226</v>
      </c>
      <c r="AW112" s="14" t="s">
        <v>33</v>
      </c>
      <c r="AX112" s="14" t="s">
        <v>79</v>
      </c>
      <c r="AY112" s="221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247</v>
      </c>
      <c r="F113" s="183" t="s">
        <v>248</v>
      </c>
      <c r="G113" s="184" t="s">
        <v>249</v>
      </c>
      <c r="H113" s="185">
        <v>1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0.1658</v>
      </c>
      <c r="R113" s="190">
        <f>Q113*H113</f>
        <v>0.1658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434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251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3" customHeight="1">
      <c r="A115" s="37"/>
      <c r="B115" s="38"/>
      <c r="C115" s="181" t="s">
        <v>252</v>
      </c>
      <c r="D115" s="181" t="s">
        <v>221</v>
      </c>
      <c r="E115" s="182" t="s">
        <v>253</v>
      </c>
      <c r="F115" s="183" t="s">
        <v>254</v>
      </c>
      <c r="G115" s="184" t="s">
        <v>249</v>
      </c>
      <c r="H115" s="185">
        <v>3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0.18940000000000001</v>
      </c>
      <c r="R115" s="190">
        <f>Q115*H115</f>
        <v>0.56820000000000004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482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256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SUM(P118:P128)</f>
        <v>0</v>
      </c>
      <c r="Q117" s="173"/>
      <c r="R117" s="174">
        <f>SUM(R118:R128)</f>
        <v>0</v>
      </c>
      <c r="S117" s="173"/>
      <c r="T117" s="175">
        <f>SUM(T118:T128)</f>
        <v>0.98140000000000016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SUM(BK118:BK128)</f>
        <v>0</v>
      </c>
    </row>
    <row r="118" spans="1:65" s="2" customFormat="1" ht="24.2" customHeight="1">
      <c r="A118" s="37"/>
      <c r="B118" s="38"/>
      <c r="C118" s="181" t="s">
        <v>238</v>
      </c>
      <c r="D118" s="181" t="s">
        <v>221</v>
      </c>
      <c r="E118" s="182" t="s">
        <v>259</v>
      </c>
      <c r="F118" s="183" t="s">
        <v>260</v>
      </c>
      <c r="G118" s="184" t="s">
        <v>224</v>
      </c>
      <c r="H118" s="185">
        <v>4.4800000000000004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0</v>
      </c>
      <c r="R118" s="190">
        <f>Q118*H118</f>
        <v>0</v>
      </c>
      <c r="S118" s="190">
        <v>0.08</v>
      </c>
      <c r="T118" s="191">
        <f>S118*H118</f>
        <v>0.35840000000000005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436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262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13" customFormat="1" ht="11.25">
      <c r="B120" s="199"/>
      <c r="C120" s="200"/>
      <c r="D120" s="201" t="s">
        <v>230</v>
      </c>
      <c r="E120" s="202" t="s">
        <v>19</v>
      </c>
      <c r="F120" s="203" t="s">
        <v>231</v>
      </c>
      <c r="G120" s="200"/>
      <c r="H120" s="204">
        <v>4.4800000000000004</v>
      </c>
      <c r="I120" s="205"/>
      <c r="J120" s="200"/>
      <c r="K120" s="200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230</v>
      </c>
      <c r="AU120" s="210" t="s">
        <v>81</v>
      </c>
      <c r="AV120" s="13" t="s">
        <v>81</v>
      </c>
      <c r="AW120" s="13" t="s">
        <v>33</v>
      </c>
      <c r="AX120" s="13" t="s">
        <v>79</v>
      </c>
      <c r="AY120" s="210" t="s">
        <v>218</v>
      </c>
    </row>
    <row r="121" spans="1:65" s="2" customFormat="1" ht="24.2" customHeight="1">
      <c r="A121" s="37"/>
      <c r="B121" s="38"/>
      <c r="C121" s="181" t="s">
        <v>263</v>
      </c>
      <c r="D121" s="181" t="s">
        <v>221</v>
      </c>
      <c r="E121" s="182" t="s">
        <v>264</v>
      </c>
      <c r="F121" s="183" t="s">
        <v>265</v>
      </c>
      <c r="G121" s="184" t="s">
        <v>234</v>
      </c>
      <c r="H121" s="185">
        <v>5</v>
      </c>
      <c r="I121" s="186"/>
      <c r="J121" s="187">
        <f>ROUND(I121*H121,2)</f>
        <v>0</v>
      </c>
      <c r="K121" s="183" t="s">
        <v>225</v>
      </c>
      <c r="L121" s="42"/>
      <c r="M121" s="188" t="s">
        <v>19</v>
      </c>
      <c r="N121" s="189" t="s">
        <v>43</v>
      </c>
      <c r="O121" s="67"/>
      <c r="P121" s="190">
        <f>O121*H121</f>
        <v>0</v>
      </c>
      <c r="Q121" s="190">
        <v>0</v>
      </c>
      <c r="R121" s="190">
        <f>Q121*H121</f>
        <v>0</v>
      </c>
      <c r="S121" s="190">
        <v>2.2000000000000001E-3</v>
      </c>
      <c r="T121" s="191">
        <f>S121*H121</f>
        <v>1.1000000000000001E-2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226</v>
      </c>
      <c r="AT121" s="192" t="s">
        <v>221</v>
      </c>
      <c r="AU121" s="192" t="s">
        <v>81</v>
      </c>
      <c r="AY121" s="20" t="s">
        <v>218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79</v>
      </c>
      <c r="BK121" s="193">
        <f>ROUND(I121*H121,2)</f>
        <v>0</v>
      </c>
      <c r="BL121" s="20" t="s">
        <v>226</v>
      </c>
      <c r="BM121" s="192" t="s">
        <v>437</v>
      </c>
    </row>
    <row r="122" spans="1:65" s="2" customFormat="1" ht="11.25">
      <c r="A122" s="37"/>
      <c r="B122" s="38"/>
      <c r="C122" s="39"/>
      <c r="D122" s="194" t="s">
        <v>228</v>
      </c>
      <c r="E122" s="39"/>
      <c r="F122" s="195" t="s">
        <v>267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228</v>
      </c>
      <c r="AU122" s="20" t="s">
        <v>81</v>
      </c>
    </row>
    <row r="123" spans="1:65" s="13" customFormat="1" ht="11.25">
      <c r="B123" s="199"/>
      <c r="C123" s="200"/>
      <c r="D123" s="201" t="s">
        <v>230</v>
      </c>
      <c r="E123" s="202" t="s">
        <v>19</v>
      </c>
      <c r="F123" s="203" t="s">
        <v>268</v>
      </c>
      <c r="G123" s="200"/>
      <c r="H123" s="204">
        <v>2</v>
      </c>
      <c r="I123" s="205"/>
      <c r="J123" s="200"/>
      <c r="K123" s="200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230</v>
      </c>
      <c r="AU123" s="210" t="s">
        <v>81</v>
      </c>
      <c r="AV123" s="13" t="s">
        <v>81</v>
      </c>
      <c r="AW123" s="13" t="s">
        <v>33</v>
      </c>
      <c r="AX123" s="13" t="s">
        <v>72</v>
      </c>
      <c r="AY123" s="210" t="s">
        <v>218</v>
      </c>
    </row>
    <row r="124" spans="1:65" s="13" customFormat="1" ht="11.25">
      <c r="B124" s="199"/>
      <c r="C124" s="200"/>
      <c r="D124" s="201" t="s">
        <v>230</v>
      </c>
      <c r="E124" s="202" t="s">
        <v>19</v>
      </c>
      <c r="F124" s="203" t="s">
        <v>269</v>
      </c>
      <c r="G124" s="200"/>
      <c r="H124" s="204">
        <v>3</v>
      </c>
      <c r="I124" s="205"/>
      <c r="J124" s="200"/>
      <c r="K124" s="200"/>
      <c r="L124" s="206"/>
      <c r="M124" s="207"/>
      <c r="N124" s="208"/>
      <c r="O124" s="208"/>
      <c r="P124" s="208"/>
      <c r="Q124" s="208"/>
      <c r="R124" s="208"/>
      <c r="S124" s="208"/>
      <c r="T124" s="209"/>
      <c r="AT124" s="210" t="s">
        <v>230</v>
      </c>
      <c r="AU124" s="210" t="s">
        <v>81</v>
      </c>
      <c r="AV124" s="13" t="s">
        <v>81</v>
      </c>
      <c r="AW124" s="13" t="s">
        <v>33</v>
      </c>
      <c r="AX124" s="13" t="s">
        <v>72</v>
      </c>
      <c r="AY124" s="210" t="s">
        <v>218</v>
      </c>
    </row>
    <row r="125" spans="1:65" s="14" customFormat="1" ht="11.25">
      <c r="B125" s="211"/>
      <c r="C125" s="212"/>
      <c r="D125" s="201" t="s">
        <v>230</v>
      </c>
      <c r="E125" s="213" t="s">
        <v>19</v>
      </c>
      <c r="F125" s="214" t="s">
        <v>246</v>
      </c>
      <c r="G125" s="212"/>
      <c r="H125" s="215">
        <v>5</v>
      </c>
      <c r="I125" s="216"/>
      <c r="J125" s="212"/>
      <c r="K125" s="212"/>
      <c r="L125" s="217"/>
      <c r="M125" s="218"/>
      <c r="N125" s="219"/>
      <c r="O125" s="219"/>
      <c r="P125" s="219"/>
      <c r="Q125" s="219"/>
      <c r="R125" s="219"/>
      <c r="S125" s="219"/>
      <c r="T125" s="220"/>
      <c r="AT125" s="221" t="s">
        <v>230</v>
      </c>
      <c r="AU125" s="221" t="s">
        <v>81</v>
      </c>
      <c r="AV125" s="14" t="s">
        <v>226</v>
      </c>
      <c r="AW125" s="14" t="s">
        <v>33</v>
      </c>
      <c r="AX125" s="14" t="s">
        <v>79</v>
      </c>
      <c r="AY125" s="221" t="s">
        <v>218</v>
      </c>
    </row>
    <row r="126" spans="1:65" s="2" customFormat="1" ht="37.9" customHeight="1">
      <c r="A126" s="37"/>
      <c r="B126" s="38"/>
      <c r="C126" s="181" t="s">
        <v>270</v>
      </c>
      <c r="D126" s="181" t="s">
        <v>221</v>
      </c>
      <c r="E126" s="182" t="s">
        <v>271</v>
      </c>
      <c r="F126" s="183" t="s">
        <v>272</v>
      </c>
      <c r="G126" s="184" t="s">
        <v>224</v>
      </c>
      <c r="H126" s="185">
        <v>9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6.8000000000000005E-2</v>
      </c>
      <c r="T126" s="191">
        <f>S126*H126</f>
        <v>0.6120000000000001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483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274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2" customFormat="1" ht="24.2" customHeight="1">
      <c r="A128" s="37"/>
      <c r="B128" s="38"/>
      <c r="C128" s="181" t="s">
        <v>257</v>
      </c>
      <c r="D128" s="181" t="s">
        <v>221</v>
      </c>
      <c r="E128" s="182" t="s">
        <v>275</v>
      </c>
      <c r="F128" s="183" t="s">
        <v>276</v>
      </c>
      <c r="G128" s="184" t="s">
        <v>249</v>
      </c>
      <c r="H128" s="185">
        <v>1</v>
      </c>
      <c r="I128" s="186"/>
      <c r="J128" s="187">
        <f>ROUND(I128*H128,2)</f>
        <v>0</v>
      </c>
      <c r="K128" s="183" t="s">
        <v>19</v>
      </c>
      <c r="L128" s="42"/>
      <c r="M128" s="188" t="s">
        <v>19</v>
      </c>
      <c r="N128" s="189" t="s">
        <v>43</v>
      </c>
      <c r="O128" s="67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226</v>
      </c>
      <c r="AT128" s="192" t="s">
        <v>221</v>
      </c>
      <c r="AU128" s="192" t="s">
        <v>81</v>
      </c>
      <c r="AY128" s="20" t="s">
        <v>218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0" t="s">
        <v>79</v>
      </c>
      <c r="BK128" s="193">
        <f>ROUND(I128*H128,2)</f>
        <v>0</v>
      </c>
      <c r="BL128" s="20" t="s">
        <v>226</v>
      </c>
      <c r="BM128" s="192" t="s">
        <v>439</v>
      </c>
    </row>
    <row r="129" spans="1:65" s="12" customFormat="1" ht="22.9" customHeight="1">
      <c r="B129" s="165"/>
      <c r="C129" s="166"/>
      <c r="D129" s="167" t="s">
        <v>71</v>
      </c>
      <c r="E129" s="179" t="s">
        <v>278</v>
      </c>
      <c r="F129" s="179" t="s">
        <v>279</v>
      </c>
      <c r="G129" s="166"/>
      <c r="H129" s="166"/>
      <c r="I129" s="169"/>
      <c r="J129" s="180">
        <f>BK129</f>
        <v>0</v>
      </c>
      <c r="K129" s="166"/>
      <c r="L129" s="171"/>
      <c r="M129" s="172"/>
      <c r="N129" s="173"/>
      <c r="O129" s="173"/>
      <c r="P129" s="174">
        <f>SUM(P130:P138)</f>
        <v>0</v>
      </c>
      <c r="Q129" s="173"/>
      <c r="R129" s="174">
        <f>SUM(R130:R138)</f>
        <v>0</v>
      </c>
      <c r="S129" s="173"/>
      <c r="T129" s="175">
        <f>SUM(T130:T138)</f>
        <v>0</v>
      </c>
      <c r="AR129" s="176" t="s">
        <v>79</v>
      </c>
      <c r="AT129" s="177" t="s">
        <v>71</v>
      </c>
      <c r="AU129" s="177" t="s">
        <v>79</v>
      </c>
      <c r="AY129" s="176" t="s">
        <v>218</v>
      </c>
      <c r="BK129" s="178">
        <f>SUM(BK130:BK138)</f>
        <v>0</v>
      </c>
    </row>
    <row r="130" spans="1:65" s="2" customFormat="1" ht="37.9" customHeight="1">
      <c r="A130" s="37"/>
      <c r="B130" s="38"/>
      <c r="C130" s="181" t="s">
        <v>120</v>
      </c>
      <c r="D130" s="181" t="s">
        <v>221</v>
      </c>
      <c r="E130" s="182" t="s">
        <v>280</v>
      </c>
      <c r="F130" s="183" t="s">
        <v>281</v>
      </c>
      <c r="G130" s="184" t="s">
        <v>282</v>
      </c>
      <c r="H130" s="185">
        <v>1.0509999999999999</v>
      </c>
      <c r="I130" s="186"/>
      <c r="J130" s="187">
        <f>ROUND(I130*H130,2)</f>
        <v>0</v>
      </c>
      <c r="K130" s="183" t="s">
        <v>225</v>
      </c>
      <c r="L130" s="42"/>
      <c r="M130" s="188" t="s">
        <v>19</v>
      </c>
      <c r="N130" s="189" t="s">
        <v>43</v>
      </c>
      <c r="O130" s="67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226</v>
      </c>
      <c r="AT130" s="192" t="s">
        <v>221</v>
      </c>
      <c r="AU130" s="192" t="s">
        <v>81</v>
      </c>
      <c r="AY130" s="20" t="s">
        <v>218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0" t="s">
        <v>79</v>
      </c>
      <c r="BK130" s="193">
        <f>ROUND(I130*H130,2)</f>
        <v>0</v>
      </c>
      <c r="BL130" s="20" t="s">
        <v>226</v>
      </c>
      <c r="BM130" s="192" t="s">
        <v>440</v>
      </c>
    </row>
    <row r="131" spans="1:65" s="2" customFormat="1" ht="11.25">
      <c r="A131" s="37"/>
      <c r="B131" s="38"/>
      <c r="C131" s="39"/>
      <c r="D131" s="194" t="s">
        <v>228</v>
      </c>
      <c r="E131" s="39"/>
      <c r="F131" s="195" t="s">
        <v>284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228</v>
      </c>
      <c r="AU131" s="20" t="s">
        <v>81</v>
      </c>
    </row>
    <row r="132" spans="1:65" s="2" customFormat="1" ht="33" customHeight="1">
      <c r="A132" s="37"/>
      <c r="B132" s="38"/>
      <c r="C132" s="181" t="s">
        <v>123</v>
      </c>
      <c r="D132" s="181" t="s">
        <v>221</v>
      </c>
      <c r="E132" s="182" t="s">
        <v>285</v>
      </c>
      <c r="F132" s="183" t="s">
        <v>286</v>
      </c>
      <c r="G132" s="184" t="s">
        <v>282</v>
      </c>
      <c r="H132" s="185">
        <v>1.0509999999999999</v>
      </c>
      <c r="I132" s="186"/>
      <c r="J132" s="187">
        <f>ROUND(I132*H132,2)</f>
        <v>0</v>
      </c>
      <c r="K132" s="183" t="s">
        <v>225</v>
      </c>
      <c r="L132" s="42"/>
      <c r="M132" s="188" t="s">
        <v>19</v>
      </c>
      <c r="N132" s="189" t="s">
        <v>43</v>
      </c>
      <c r="O132" s="67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226</v>
      </c>
      <c r="AT132" s="192" t="s">
        <v>221</v>
      </c>
      <c r="AU132" s="192" t="s">
        <v>81</v>
      </c>
      <c r="AY132" s="20" t="s">
        <v>218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0" t="s">
        <v>79</v>
      </c>
      <c r="BK132" s="193">
        <f>ROUND(I132*H132,2)</f>
        <v>0</v>
      </c>
      <c r="BL132" s="20" t="s">
        <v>226</v>
      </c>
      <c r="BM132" s="192" t="s">
        <v>441</v>
      </c>
    </row>
    <row r="133" spans="1:65" s="2" customFormat="1" ht="11.25">
      <c r="A133" s="37"/>
      <c r="B133" s="38"/>
      <c r="C133" s="39"/>
      <c r="D133" s="194" t="s">
        <v>228</v>
      </c>
      <c r="E133" s="39"/>
      <c r="F133" s="195" t="s">
        <v>288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228</v>
      </c>
      <c r="AU133" s="20" t="s">
        <v>81</v>
      </c>
    </row>
    <row r="134" spans="1:65" s="2" customFormat="1" ht="44.25" customHeight="1">
      <c r="A134" s="37"/>
      <c r="B134" s="38"/>
      <c r="C134" s="181" t="s">
        <v>8</v>
      </c>
      <c r="D134" s="181" t="s">
        <v>221</v>
      </c>
      <c r="E134" s="182" t="s">
        <v>289</v>
      </c>
      <c r="F134" s="183" t="s">
        <v>290</v>
      </c>
      <c r="G134" s="184" t="s">
        <v>282</v>
      </c>
      <c r="H134" s="185">
        <v>19.969000000000001</v>
      </c>
      <c r="I134" s="186"/>
      <c r="J134" s="187">
        <f>ROUND(I134*H134,2)</f>
        <v>0</v>
      </c>
      <c r="K134" s="183" t="s">
        <v>225</v>
      </c>
      <c r="L134" s="42"/>
      <c r="M134" s="188" t="s">
        <v>19</v>
      </c>
      <c r="N134" s="189" t="s">
        <v>43</v>
      </c>
      <c r="O134" s="67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226</v>
      </c>
      <c r="AT134" s="192" t="s">
        <v>221</v>
      </c>
      <c r="AU134" s="192" t="s">
        <v>81</v>
      </c>
      <c r="AY134" s="20" t="s">
        <v>218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0" t="s">
        <v>79</v>
      </c>
      <c r="BK134" s="193">
        <f>ROUND(I134*H134,2)</f>
        <v>0</v>
      </c>
      <c r="BL134" s="20" t="s">
        <v>226</v>
      </c>
      <c r="BM134" s="192" t="s">
        <v>442</v>
      </c>
    </row>
    <row r="135" spans="1:65" s="2" customFormat="1" ht="11.25">
      <c r="A135" s="37"/>
      <c r="B135" s="38"/>
      <c r="C135" s="39"/>
      <c r="D135" s="194" t="s">
        <v>228</v>
      </c>
      <c r="E135" s="39"/>
      <c r="F135" s="195" t="s">
        <v>292</v>
      </c>
      <c r="G135" s="39"/>
      <c r="H135" s="39"/>
      <c r="I135" s="196"/>
      <c r="J135" s="39"/>
      <c r="K135" s="39"/>
      <c r="L135" s="42"/>
      <c r="M135" s="197"/>
      <c r="N135" s="198"/>
      <c r="O135" s="67"/>
      <c r="P135" s="67"/>
      <c r="Q135" s="67"/>
      <c r="R135" s="67"/>
      <c r="S135" s="67"/>
      <c r="T135" s="68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20" t="s">
        <v>228</v>
      </c>
      <c r="AU135" s="20" t="s">
        <v>81</v>
      </c>
    </row>
    <row r="136" spans="1:65" s="13" customFormat="1" ht="11.25">
      <c r="B136" s="199"/>
      <c r="C136" s="200"/>
      <c r="D136" s="201" t="s">
        <v>230</v>
      </c>
      <c r="E136" s="202" t="s">
        <v>19</v>
      </c>
      <c r="F136" s="203" t="s">
        <v>484</v>
      </c>
      <c r="G136" s="200"/>
      <c r="H136" s="204">
        <v>19.969000000000001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230</v>
      </c>
      <c r="AU136" s="210" t="s">
        <v>81</v>
      </c>
      <c r="AV136" s="13" t="s">
        <v>81</v>
      </c>
      <c r="AW136" s="13" t="s">
        <v>33</v>
      </c>
      <c r="AX136" s="13" t="s">
        <v>79</v>
      </c>
      <c r="AY136" s="210" t="s">
        <v>218</v>
      </c>
    </row>
    <row r="137" spans="1:65" s="2" customFormat="1" ht="44.25" customHeight="1">
      <c r="A137" s="37"/>
      <c r="B137" s="38"/>
      <c r="C137" s="181" t="s">
        <v>128</v>
      </c>
      <c r="D137" s="181" t="s">
        <v>221</v>
      </c>
      <c r="E137" s="182" t="s">
        <v>294</v>
      </c>
      <c r="F137" s="183" t="s">
        <v>295</v>
      </c>
      <c r="G137" s="184" t="s">
        <v>282</v>
      </c>
      <c r="H137" s="185">
        <v>1.0509999999999999</v>
      </c>
      <c r="I137" s="186"/>
      <c r="J137" s="187">
        <f>ROUND(I137*H137,2)</f>
        <v>0</v>
      </c>
      <c r="K137" s="183" t="s">
        <v>225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444</v>
      </c>
    </row>
    <row r="138" spans="1:65" s="2" customFormat="1" ht="11.25">
      <c r="A138" s="37"/>
      <c r="B138" s="38"/>
      <c r="C138" s="39"/>
      <c r="D138" s="194" t="s">
        <v>228</v>
      </c>
      <c r="E138" s="39"/>
      <c r="F138" s="195" t="s">
        <v>297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228</v>
      </c>
      <c r="AU138" s="20" t="s">
        <v>81</v>
      </c>
    </row>
    <row r="139" spans="1:65" s="12" customFormat="1" ht="22.9" customHeight="1">
      <c r="B139" s="165"/>
      <c r="C139" s="166"/>
      <c r="D139" s="167" t="s">
        <v>71</v>
      </c>
      <c r="E139" s="179" t="s">
        <v>298</v>
      </c>
      <c r="F139" s="179" t="s">
        <v>299</v>
      </c>
      <c r="G139" s="166"/>
      <c r="H139" s="166"/>
      <c r="I139" s="169"/>
      <c r="J139" s="180">
        <f>BK139</f>
        <v>0</v>
      </c>
      <c r="K139" s="166"/>
      <c r="L139" s="171"/>
      <c r="M139" s="172"/>
      <c r="N139" s="173"/>
      <c r="O139" s="173"/>
      <c r="P139" s="174">
        <f>SUM(P140:P141)</f>
        <v>0</v>
      </c>
      <c r="Q139" s="173"/>
      <c r="R139" s="174">
        <f>SUM(R140:R141)</f>
        <v>0</v>
      </c>
      <c r="S139" s="173"/>
      <c r="T139" s="175">
        <f>SUM(T140:T141)</f>
        <v>0</v>
      </c>
      <c r="AR139" s="176" t="s">
        <v>79</v>
      </c>
      <c r="AT139" s="177" t="s">
        <v>71</v>
      </c>
      <c r="AU139" s="177" t="s">
        <v>79</v>
      </c>
      <c r="AY139" s="176" t="s">
        <v>218</v>
      </c>
      <c r="BK139" s="178">
        <f>SUM(BK140:BK141)</f>
        <v>0</v>
      </c>
    </row>
    <row r="140" spans="1:65" s="2" customFormat="1" ht="66.75" customHeight="1">
      <c r="A140" s="37"/>
      <c r="B140" s="38"/>
      <c r="C140" s="181" t="s">
        <v>131</v>
      </c>
      <c r="D140" s="181" t="s">
        <v>221</v>
      </c>
      <c r="E140" s="182" t="s">
        <v>300</v>
      </c>
      <c r="F140" s="183" t="s">
        <v>301</v>
      </c>
      <c r="G140" s="184" t="s">
        <v>282</v>
      </c>
      <c r="H140" s="185">
        <v>0.999</v>
      </c>
      <c r="I140" s="186"/>
      <c r="J140" s="187">
        <f>ROUND(I140*H140,2)</f>
        <v>0</v>
      </c>
      <c r="K140" s="183" t="s">
        <v>225</v>
      </c>
      <c r="L140" s="42"/>
      <c r="M140" s="188" t="s">
        <v>19</v>
      </c>
      <c r="N140" s="189" t="s">
        <v>43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226</v>
      </c>
      <c r="AT140" s="192" t="s">
        <v>221</v>
      </c>
      <c r="AU140" s="192" t="s">
        <v>81</v>
      </c>
      <c r="AY140" s="20" t="s">
        <v>218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79</v>
      </c>
      <c r="BK140" s="193">
        <f>ROUND(I140*H140,2)</f>
        <v>0</v>
      </c>
      <c r="BL140" s="20" t="s">
        <v>226</v>
      </c>
      <c r="BM140" s="192" t="s">
        <v>445</v>
      </c>
    </row>
    <row r="141" spans="1:65" s="2" customFormat="1" ht="11.25">
      <c r="A141" s="37"/>
      <c r="B141" s="38"/>
      <c r="C141" s="39"/>
      <c r="D141" s="194" t="s">
        <v>228</v>
      </c>
      <c r="E141" s="39"/>
      <c r="F141" s="195" t="s">
        <v>303</v>
      </c>
      <c r="G141" s="39"/>
      <c r="H141" s="39"/>
      <c r="I141" s="196"/>
      <c r="J141" s="39"/>
      <c r="K141" s="39"/>
      <c r="L141" s="42"/>
      <c r="M141" s="197"/>
      <c r="N141" s="198"/>
      <c r="O141" s="67"/>
      <c r="P141" s="67"/>
      <c r="Q141" s="67"/>
      <c r="R141" s="67"/>
      <c r="S141" s="67"/>
      <c r="T141" s="68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20" t="s">
        <v>228</v>
      </c>
      <c r="AU141" s="20" t="s">
        <v>81</v>
      </c>
    </row>
    <row r="142" spans="1:65" s="12" customFormat="1" ht="25.9" customHeight="1">
      <c r="B142" s="165"/>
      <c r="C142" s="166"/>
      <c r="D142" s="167" t="s">
        <v>71</v>
      </c>
      <c r="E142" s="168" t="s">
        <v>304</v>
      </c>
      <c r="F142" s="168" t="s">
        <v>305</v>
      </c>
      <c r="G142" s="166"/>
      <c r="H142" s="166"/>
      <c r="I142" s="169"/>
      <c r="J142" s="170">
        <f>BK142</f>
        <v>0</v>
      </c>
      <c r="K142" s="166"/>
      <c r="L142" s="171"/>
      <c r="M142" s="172"/>
      <c r="N142" s="173"/>
      <c r="O142" s="173"/>
      <c r="P142" s="174">
        <f>P143+P150+P160+P171+P184+P189</f>
        <v>0</v>
      </c>
      <c r="Q142" s="173"/>
      <c r="R142" s="174">
        <f>R143+R150+R160+R171+R184+R189</f>
        <v>0.28518500000000002</v>
      </c>
      <c r="S142" s="173"/>
      <c r="T142" s="175">
        <f>T143+T150+T160+T171+T184+T189</f>
        <v>6.9269999999999998E-2</v>
      </c>
      <c r="AR142" s="176" t="s">
        <v>81</v>
      </c>
      <c r="AT142" s="177" t="s">
        <v>71</v>
      </c>
      <c r="AU142" s="177" t="s">
        <v>72</v>
      </c>
      <c r="AY142" s="176" t="s">
        <v>218</v>
      </c>
      <c r="BK142" s="178">
        <f>BK143+BK150+BK160+BK171+BK184+BK189</f>
        <v>0</v>
      </c>
    </row>
    <row r="143" spans="1:65" s="12" customFormat="1" ht="22.9" customHeight="1">
      <c r="B143" s="165"/>
      <c r="C143" s="166"/>
      <c r="D143" s="167" t="s">
        <v>71</v>
      </c>
      <c r="E143" s="179" t="s">
        <v>306</v>
      </c>
      <c r="F143" s="179" t="s">
        <v>307</v>
      </c>
      <c r="G143" s="166"/>
      <c r="H143" s="166"/>
      <c r="I143" s="169"/>
      <c r="J143" s="180">
        <f>BK143</f>
        <v>0</v>
      </c>
      <c r="K143" s="166"/>
      <c r="L143" s="171"/>
      <c r="M143" s="172"/>
      <c r="N143" s="173"/>
      <c r="O143" s="173"/>
      <c r="P143" s="174">
        <f>SUM(P144:P149)</f>
        <v>0</v>
      </c>
      <c r="Q143" s="173"/>
      <c r="R143" s="174">
        <f>SUM(R144:R149)</f>
        <v>2.82E-3</v>
      </c>
      <c r="S143" s="173"/>
      <c r="T143" s="175">
        <f>SUM(T144:T149)</f>
        <v>9.2999999999999992E-3</v>
      </c>
      <c r="AR143" s="176" t="s">
        <v>81</v>
      </c>
      <c r="AT143" s="177" t="s">
        <v>71</v>
      </c>
      <c r="AU143" s="177" t="s">
        <v>79</v>
      </c>
      <c r="AY143" s="176" t="s">
        <v>218</v>
      </c>
      <c r="BK143" s="178">
        <f>SUM(BK144:BK149)</f>
        <v>0</v>
      </c>
    </row>
    <row r="144" spans="1:65" s="2" customFormat="1" ht="24.2" customHeight="1">
      <c r="A144" s="37"/>
      <c r="B144" s="38"/>
      <c r="C144" s="181" t="s">
        <v>134</v>
      </c>
      <c r="D144" s="181" t="s">
        <v>221</v>
      </c>
      <c r="E144" s="182" t="s">
        <v>308</v>
      </c>
      <c r="F144" s="183" t="s">
        <v>309</v>
      </c>
      <c r="G144" s="184" t="s">
        <v>234</v>
      </c>
      <c r="H144" s="185">
        <v>6</v>
      </c>
      <c r="I144" s="186"/>
      <c r="J144" s="187">
        <f>ROUND(I144*H144,2)</f>
        <v>0</v>
      </c>
      <c r="K144" s="183" t="s">
        <v>225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4.6999999999999999E-4</v>
      </c>
      <c r="R144" s="190">
        <f>Q144*H144</f>
        <v>2.82E-3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137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137</v>
      </c>
      <c r="BM144" s="192" t="s">
        <v>446</v>
      </c>
    </row>
    <row r="145" spans="1:65" s="2" customFormat="1" ht="11.25">
      <c r="A145" s="37"/>
      <c r="B145" s="38"/>
      <c r="C145" s="39"/>
      <c r="D145" s="194" t="s">
        <v>228</v>
      </c>
      <c r="E145" s="39"/>
      <c r="F145" s="195" t="s">
        <v>311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228</v>
      </c>
      <c r="AU145" s="20" t="s">
        <v>81</v>
      </c>
    </row>
    <row r="146" spans="1:65" s="2" customFormat="1" ht="16.5" customHeight="1">
      <c r="A146" s="37"/>
      <c r="B146" s="38"/>
      <c r="C146" s="181" t="s">
        <v>137</v>
      </c>
      <c r="D146" s="181" t="s">
        <v>221</v>
      </c>
      <c r="E146" s="182" t="s">
        <v>312</v>
      </c>
      <c r="F146" s="183" t="s">
        <v>313</v>
      </c>
      <c r="G146" s="184" t="s">
        <v>249</v>
      </c>
      <c r="H146" s="185">
        <v>3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3.0999999999999999E-3</v>
      </c>
      <c r="T146" s="191">
        <f>S146*H146</f>
        <v>9.2999999999999992E-3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137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137</v>
      </c>
      <c r="BM146" s="192" t="s">
        <v>447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315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2" customFormat="1" ht="55.5" customHeight="1">
      <c r="A148" s="37"/>
      <c r="B148" s="38"/>
      <c r="C148" s="181" t="s">
        <v>140</v>
      </c>
      <c r="D148" s="181" t="s">
        <v>221</v>
      </c>
      <c r="E148" s="182" t="s">
        <v>316</v>
      </c>
      <c r="F148" s="183" t="s">
        <v>317</v>
      </c>
      <c r="G148" s="184" t="s">
        <v>282</v>
      </c>
      <c r="H148" s="185">
        <v>3.0000000000000001E-3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137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137</v>
      </c>
      <c r="BM148" s="192" t="s">
        <v>448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319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12" customFormat="1" ht="22.9" customHeight="1">
      <c r="B150" s="165"/>
      <c r="C150" s="166"/>
      <c r="D150" s="167" t="s">
        <v>71</v>
      </c>
      <c r="E150" s="179" t="s">
        <v>320</v>
      </c>
      <c r="F150" s="179" t="s">
        <v>321</v>
      </c>
      <c r="G150" s="166"/>
      <c r="H150" s="166"/>
      <c r="I150" s="169"/>
      <c r="J150" s="180">
        <f>BK150</f>
        <v>0</v>
      </c>
      <c r="K150" s="166"/>
      <c r="L150" s="171"/>
      <c r="M150" s="172"/>
      <c r="N150" s="173"/>
      <c r="O150" s="173"/>
      <c r="P150" s="174">
        <f>SUM(P151:P159)</f>
        <v>0</v>
      </c>
      <c r="Q150" s="173"/>
      <c r="R150" s="174">
        <f>SUM(R151:R159)</f>
        <v>5.4900000000000001E-3</v>
      </c>
      <c r="S150" s="173"/>
      <c r="T150" s="175">
        <f>SUM(T151:T159)</f>
        <v>1.5899999999999998E-3</v>
      </c>
      <c r="AR150" s="176" t="s">
        <v>81</v>
      </c>
      <c r="AT150" s="177" t="s">
        <v>71</v>
      </c>
      <c r="AU150" s="177" t="s">
        <v>79</v>
      </c>
      <c r="AY150" s="176" t="s">
        <v>218</v>
      </c>
      <c r="BK150" s="178">
        <f>SUM(BK151:BK159)</f>
        <v>0</v>
      </c>
    </row>
    <row r="151" spans="1:65" s="2" customFormat="1" ht="24.2" customHeight="1">
      <c r="A151" s="37"/>
      <c r="B151" s="38"/>
      <c r="C151" s="181" t="s">
        <v>143</v>
      </c>
      <c r="D151" s="181" t="s">
        <v>221</v>
      </c>
      <c r="E151" s="182" t="s">
        <v>322</v>
      </c>
      <c r="F151" s="183" t="s">
        <v>323</v>
      </c>
      <c r="G151" s="184" t="s">
        <v>234</v>
      </c>
      <c r="H151" s="185">
        <v>9</v>
      </c>
      <c r="I151" s="186"/>
      <c r="J151" s="187">
        <f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5.0000000000000001E-4</v>
      </c>
      <c r="R151" s="190">
        <f>Q151*H151</f>
        <v>4.5000000000000005E-3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137</v>
      </c>
      <c r="BM151" s="192" t="s">
        <v>449</v>
      </c>
    </row>
    <row r="152" spans="1:65" s="2" customFormat="1" ht="21.75" customHeight="1">
      <c r="A152" s="37"/>
      <c r="B152" s="38"/>
      <c r="C152" s="181" t="s">
        <v>146</v>
      </c>
      <c r="D152" s="181" t="s">
        <v>221</v>
      </c>
      <c r="E152" s="182" t="s">
        <v>325</v>
      </c>
      <c r="F152" s="183" t="s">
        <v>326</v>
      </c>
      <c r="G152" s="184" t="s">
        <v>249</v>
      </c>
      <c r="H152" s="185">
        <v>3</v>
      </c>
      <c r="I152" s="186"/>
      <c r="J152" s="187">
        <f>ROUND(I152*H152,2)</f>
        <v>0</v>
      </c>
      <c r="K152" s="183" t="s">
        <v>225</v>
      </c>
      <c r="L152" s="42"/>
      <c r="M152" s="188" t="s">
        <v>19</v>
      </c>
      <c r="N152" s="189" t="s">
        <v>43</v>
      </c>
      <c r="O152" s="67"/>
      <c r="P152" s="190">
        <f>O152*H152</f>
        <v>0</v>
      </c>
      <c r="Q152" s="190">
        <v>0</v>
      </c>
      <c r="R152" s="190">
        <f>Q152*H152</f>
        <v>0</v>
      </c>
      <c r="S152" s="190">
        <v>5.2999999999999998E-4</v>
      </c>
      <c r="T152" s="191">
        <f>S152*H152</f>
        <v>1.5899999999999998E-3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0" t="s">
        <v>79</v>
      </c>
      <c r="BK152" s="193">
        <f>ROUND(I152*H152,2)</f>
        <v>0</v>
      </c>
      <c r="BL152" s="20" t="s">
        <v>137</v>
      </c>
      <c r="BM152" s="192" t="s">
        <v>450</v>
      </c>
    </row>
    <row r="153" spans="1:65" s="2" customFormat="1" ht="11.25">
      <c r="A153" s="37"/>
      <c r="B153" s="38"/>
      <c r="C153" s="39"/>
      <c r="D153" s="194" t="s">
        <v>228</v>
      </c>
      <c r="E153" s="39"/>
      <c r="F153" s="195" t="s">
        <v>328</v>
      </c>
      <c r="G153" s="39"/>
      <c r="H153" s="39"/>
      <c r="I153" s="196"/>
      <c r="J153" s="39"/>
      <c r="K153" s="39"/>
      <c r="L153" s="42"/>
      <c r="M153" s="197"/>
      <c r="N153" s="198"/>
      <c r="O153" s="67"/>
      <c r="P153" s="67"/>
      <c r="Q153" s="67"/>
      <c r="R153" s="67"/>
      <c r="S153" s="67"/>
      <c r="T153" s="68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20" t="s">
        <v>228</v>
      </c>
      <c r="AU153" s="20" t="s">
        <v>81</v>
      </c>
    </row>
    <row r="154" spans="1:65" s="2" customFormat="1" ht="33" customHeight="1">
      <c r="A154" s="37"/>
      <c r="B154" s="38"/>
      <c r="C154" s="181" t="s">
        <v>149</v>
      </c>
      <c r="D154" s="181" t="s">
        <v>221</v>
      </c>
      <c r="E154" s="182" t="s">
        <v>329</v>
      </c>
      <c r="F154" s="183" t="s">
        <v>330</v>
      </c>
      <c r="G154" s="184" t="s">
        <v>234</v>
      </c>
      <c r="H154" s="185">
        <v>9</v>
      </c>
      <c r="I154" s="186"/>
      <c r="J154" s="187">
        <f>ROUND(I154*H154,2)</f>
        <v>0</v>
      </c>
      <c r="K154" s="183" t="s">
        <v>225</v>
      </c>
      <c r="L154" s="42"/>
      <c r="M154" s="188" t="s">
        <v>19</v>
      </c>
      <c r="N154" s="189" t="s">
        <v>43</v>
      </c>
      <c r="O154" s="67"/>
      <c r="P154" s="190">
        <f>O154*H154</f>
        <v>0</v>
      </c>
      <c r="Q154" s="190">
        <v>1.0000000000000001E-5</v>
      </c>
      <c r="R154" s="190">
        <f>Q154*H154</f>
        <v>9.0000000000000006E-5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0" t="s">
        <v>79</v>
      </c>
      <c r="BK154" s="193">
        <f>ROUND(I154*H154,2)</f>
        <v>0</v>
      </c>
      <c r="BL154" s="20" t="s">
        <v>137</v>
      </c>
      <c r="BM154" s="192" t="s">
        <v>451</v>
      </c>
    </row>
    <row r="155" spans="1:65" s="2" customFormat="1" ht="11.25">
      <c r="A155" s="37"/>
      <c r="B155" s="38"/>
      <c r="C155" s="39"/>
      <c r="D155" s="194" t="s">
        <v>228</v>
      </c>
      <c r="E155" s="39"/>
      <c r="F155" s="195" t="s">
        <v>332</v>
      </c>
      <c r="G155" s="39"/>
      <c r="H155" s="39"/>
      <c r="I155" s="196"/>
      <c r="J155" s="39"/>
      <c r="K155" s="39"/>
      <c r="L155" s="42"/>
      <c r="M155" s="197"/>
      <c r="N155" s="19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228</v>
      </c>
      <c r="AU155" s="20" t="s">
        <v>81</v>
      </c>
    </row>
    <row r="156" spans="1:65" s="2" customFormat="1" ht="37.9" customHeight="1">
      <c r="A156" s="37"/>
      <c r="B156" s="38"/>
      <c r="C156" s="181" t="s">
        <v>7</v>
      </c>
      <c r="D156" s="181" t="s">
        <v>221</v>
      </c>
      <c r="E156" s="182" t="s">
        <v>333</v>
      </c>
      <c r="F156" s="183" t="s">
        <v>334</v>
      </c>
      <c r="G156" s="184" t="s">
        <v>234</v>
      </c>
      <c r="H156" s="185">
        <v>15</v>
      </c>
      <c r="I156" s="186"/>
      <c r="J156" s="187">
        <f>ROUND(I156*H156,2)</f>
        <v>0</v>
      </c>
      <c r="K156" s="183" t="s">
        <v>225</v>
      </c>
      <c r="L156" s="42"/>
      <c r="M156" s="188" t="s">
        <v>19</v>
      </c>
      <c r="N156" s="189" t="s">
        <v>43</v>
      </c>
      <c r="O156" s="67"/>
      <c r="P156" s="190">
        <f>O156*H156</f>
        <v>0</v>
      </c>
      <c r="Q156" s="190">
        <v>6.0000000000000002E-5</v>
      </c>
      <c r="R156" s="190">
        <f>Q156*H156</f>
        <v>8.9999999999999998E-4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79</v>
      </c>
      <c r="BK156" s="193">
        <f>ROUND(I156*H156,2)</f>
        <v>0</v>
      </c>
      <c r="BL156" s="20" t="s">
        <v>137</v>
      </c>
      <c r="BM156" s="192" t="s">
        <v>452</v>
      </c>
    </row>
    <row r="157" spans="1:65" s="2" customFormat="1" ht="11.25">
      <c r="A157" s="37"/>
      <c r="B157" s="38"/>
      <c r="C157" s="39"/>
      <c r="D157" s="194" t="s">
        <v>228</v>
      </c>
      <c r="E157" s="39"/>
      <c r="F157" s="195" t="s">
        <v>336</v>
      </c>
      <c r="G157" s="39"/>
      <c r="H157" s="39"/>
      <c r="I157" s="196"/>
      <c r="J157" s="39"/>
      <c r="K157" s="39"/>
      <c r="L157" s="42"/>
      <c r="M157" s="197"/>
      <c r="N157" s="198"/>
      <c r="O157" s="67"/>
      <c r="P157" s="67"/>
      <c r="Q157" s="67"/>
      <c r="R157" s="67"/>
      <c r="S157" s="67"/>
      <c r="T157" s="68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20" t="s">
        <v>228</v>
      </c>
      <c r="AU157" s="20" t="s">
        <v>81</v>
      </c>
    </row>
    <row r="158" spans="1:65" s="2" customFormat="1" ht="55.5" customHeight="1">
      <c r="A158" s="37"/>
      <c r="B158" s="38"/>
      <c r="C158" s="181" t="s">
        <v>154</v>
      </c>
      <c r="D158" s="181" t="s">
        <v>221</v>
      </c>
      <c r="E158" s="182" t="s">
        <v>337</v>
      </c>
      <c r="F158" s="183" t="s">
        <v>338</v>
      </c>
      <c r="G158" s="184" t="s">
        <v>282</v>
      </c>
      <c r="H158" s="185">
        <v>5.0000000000000001E-3</v>
      </c>
      <c r="I158" s="186"/>
      <c r="J158" s="187">
        <f>ROUND(I158*H158,2)</f>
        <v>0</v>
      </c>
      <c r="K158" s="183" t="s">
        <v>225</v>
      </c>
      <c r="L158" s="42"/>
      <c r="M158" s="188" t="s">
        <v>19</v>
      </c>
      <c r="N158" s="189" t="s">
        <v>43</v>
      </c>
      <c r="O158" s="67"/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0" t="s">
        <v>79</v>
      </c>
      <c r="BK158" s="193">
        <f>ROUND(I158*H158,2)</f>
        <v>0</v>
      </c>
      <c r="BL158" s="20" t="s">
        <v>137</v>
      </c>
      <c r="BM158" s="192" t="s">
        <v>453</v>
      </c>
    </row>
    <row r="159" spans="1:65" s="2" customFormat="1" ht="11.25">
      <c r="A159" s="37"/>
      <c r="B159" s="38"/>
      <c r="C159" s="39"/>
      <c r="D159" s="194" t="s">
        <v>228</v>
      </c>
      <c r="E159" s="39"/>
      <c r="F159" s="195" t="s">
        <v>340</v>
      </c>
      <c r="G159" s="39"/>
      <c r="H159" s="39"/>
      <c r="I159" s="196"/>
      <c r="J159" s="39"/>
      <c r="K159" s="39"/>
      <c r="L159" s="42"/>
      <c r="M159" s="197"/>
      <c r="N159" s="198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20" t="s">
        <v>228</v>
      </c>
      <c r="AU159" s="20" t="s">
        <v>81</v>
      </c>
    </row>
    <row r="160" spans="1:65" s="12" customFormat="1" ht="22.9" customHeight="1">
      <c r="B160" s="165"/>
      <c r="C160" s="166"/>
      <c r="D160" s="167" t="s">
        <v>71</v>
      </c>
      <c r="E160" s="179" t="s">
        <v>341</v>
      </c>
      <c r="F160" s="179" t="s">
        <v>342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SUM(P161:P170)</f>
        <v>0</v>
      </c>
      <c r="Q160" s="173"/>
      <c r="R160" s="174">
        <f>SUM(R161:R170)</f>
        <v>4.2720000000000001E-2</v>
      </c>
      <c r="S160" s="173"/>
      <c r="T160" s="175">
        <f>SUM(T161:T170)</f>
        <v>5.8380000000000001E-2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SUM(BK161:BK170)</f>
        <v>0</v>
      </c>
    </row>
    <row r="161" spans="1:65" s="2" customFormat="1" ht="21.75" customHeight="1">
      <c r="A161" s="37"/>
      <c r="B161" s="38"/>
      <c r="C161" s="181" t="s">
        <v>157</v>
      </c>
      <c r="D161" s="181" t="s">
        <v>221</v>
      </c>
      <c r="E161" s="182" t="s">
        <v>343</v>
      </c>
      <c r="F161" s="183" t="s">
        <v>344</v>
      </c>
      <c r="G161" s="184" t="s">
        <v>345</v>
      </c>
      <c r="H161" s="185">
        <v>3</v>
      </c>
      <c r="I161" s="186"/>
      <c r="J161" s="187">
        <f>ROUND(I161*H161,2)</f>
        <v>0</v>
      </c>
      <c r="K161" s="183" t="s">
        <v>225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1.9460000000000002E-2</v>
      </c>
      <c r="T161" s="191">
        <f>S161*H161</f>
        <v>5.8380000000000001E-2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454</v>
      </c>
    </row>
    <row r="162" spans="1:65" s="2" customFormat="1" ht="11.25">
      <c r="A162" s="37"/>
      <c r="B162" s="38"/>
      <c r="C162" s="39"/>
      <c r="D162" s="194" t="s">
        <v>228</v>
      </c>
      <c r="E162" s="39"/>
      <c r="F162" s="195" t="s">
        <v>347</v>
      </c>
      <c r="G162" s="39"/>
      <c r="H162" s="39"/>
      <c r="I162" s="196"/>
      <c r="J162" s="39"/>
      <c r="K162" s="39"/>
      <c r="L162" s="42"/>
      <c r="M162" s="197"/>
      <c r="N162" s="198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20" t="s">
        <v>228</v>
      </c>
      <c r="AU162" s="20" t="s">
        <v>81</v>
      </c>
    </row>
    <row r="163" spans="1:65" s="2" customFormat="1" ht="37.9" customHeight="1">
      <c r="A163" s="37"/>
      <c r="B163" s="38"/>
      <c r="C163" s="181" t="s">
        <v>160</v>
      </c>
      <c r="D163" s="181" t="s">
        <v>221</v>
      </c>
      <c r="E163" s="182" t="s">
        <v>348</v>
      </c>
      <c r="F163" s="183" t="s">
        <v>349</v>
      </c>
      <c r="G163" s="184" t="s">
        <v>345</v>
      </c>
      <c r="H163" s="185">
        <v>3</v>
      </c>
      <c r="I163" s="186"/>
      <c r="J163" s="187">
        <f>ROUND(I163*H163,2)</f>
        <v>0</v>
      </c>
      <c r="K163" s="183" t="s">
        <v>225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1.247E-2</v>
      </c>
      <c r="R163" s="190">
        <f>Q163*H163</f>
        <v>3.7409999999999999E-2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455</v>
      </c>
    </row>
    <row r="164" spans="1:65" s="2" customFormat="1" ht="11.25">
      <c r="A164" s="37"/>
      <c r="B164" s="38"/>
      <c r="C164" s="39"/>
      <c r="D164" s="194" t="s">
        <v>228</v>
      </c>
      <c r="E164" s="39"/>
      <c r="F164" s="195" t="s">
        <v>351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228</v>
      </c>
      <c r="AU164" s="20" t="s">
        <v>81</v>
      </c>
    </row>
    <row r="165" spans="1:65" s="2" customFormat="1" ht="24.2" customHeight="1">
      <c r="A165" s="37"/>
      <c r="B165" s="38"/>
      <c r="C165" s="181" t="s">
        <v>352</v>
      </c>
      <c r="D165" s="181" t="s">
        <v>221</v>
      </c>
      <c r="E165" s="182" t="s">
        <v>353</v>
      </c>
      <c r="F165" s="183" t="s">
        <v>354</v>
      </c>
      <c r="G165" s="184" t="s">
        <v>345</v>
      </c>
      <c r="H165" s="185">
        <v>3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1.5399999999999999E-3</v>
      </c>
      <c r="R165" s="190">
        <f>Q165*H165</f>
        <v>4.62E-3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456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356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24.2" customHeight="1">
      <c r="A167" s="37"/>
      <c r="B167" s="38"/>
      <c r="C167" s="181" t="s">
        <v>357</v>
      </c>
      <c r="D167" s="181" t="s">
        <v>221</v>
      </c>
      <c r="E167" s="182" t="s">
        <v>358</v>
      </c>
      <c r="F167" s="183" t="s">
        <v>359</v>
      </c>
      <c r="G167" s="184" t="s">
        <v>249</v>
      </c>
      <c r="H167" s="185">
        <v>3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2.3000000000000001E-4</v>
      </c>
      <c r="R167" s="190">
        <f>Q167*H167</f>
        <v>6.9000000000000008E-4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457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361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55.5" customHeight="1">
      <c r="A169" s="37"/>
      <c r="B169" s="38"/>
      <c r="C169" s="181" t="s">
        <v>362</v>
      </c>
      <c r="D169" s="181" t="s">
        <v>221</v>
      </c>
      <c r="E169" s="182" t="s">
        <v>363</v>
      </c>
      <c r="F169" s="183" t="s">
        <v>364</v>
      </c>
      <c r="G169" s="184" t="s">
        <v>282</v>
      </c>
      <c r="H169" s="185">
        <v>4.2999999999999997E-2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458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366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12" customFormat="1" ht="22.9" customHeight="1">
      <c r="B171" s="165"/>
      <c r="C171" s="166"/>
      <c r="D171" s="167" t="s">
        <v>71</v>
      </c>
      <c r="E171" s="179" t="s">
        <v>367</v>
      </c>
      <c r="F171" s="179" t="s">
        <v>368</v>
      </c>
      <c r="G171" s="166"/>
      <c r="H171" s="166"/>
      <c r="I171" s="169"/>
      <c r="J171" s="180">
        <f>BK171</f>
        <v>0</v>
      </c>
      <c r="K171" s="166"/>
      <c r="L171" s="171"/>
      <c r="M171" s="172"/>
      <c r="N171" s="173"/>
      <c r="O171" s="173"/>
      <c r="P171" s="174">
        <f>SUM(P172:P183)</f>
        <v>0</v>
      </c>
      <c r="Q171" s="173"/>
      <c r="R171" s="174">
        <f>SUM(R172:R183)</f>
        <v>0.21415500000000001</v>
      </c>
      <c r="S171" s="173"/>
      <c r="T171" s="175">
        <f>SUM(T172:T183)</f>
        <v>0</v>
      </c>
      <c r="AR171" s="176" t="s">
        <v>81</v>
      </c>
      <c r="AT171" s="177" t="s">
        <v>71</v>
      </c>
      <c r="AU171" s="177" t="s">
        <v>79</v>
      </c>
      <c r="AY171" s="176" t="s">
        <v>218</v>
      </c>
      <c r="BK171" s="178">
        <f>SUM(BK172:BK183)</f>
        <v>0</v>
      </c>
    </row>
    <row r="172" spans="1:65" s="2" customFormat="1" ht="24.2" customHeight="1">
      <c r="A172" s="37"/>
      <c r="B172" s="38"/>
      <c r="C172" s="181" t="s">
        <v>369</v>
      </c>
      <c r="D172" s="181" t="s">
        <v>221</v>
      </c>
      <c r="E172" s="182" t="s">
        <v>370</v>
      </c>
      <c r="F172" s="183" t="s">
        <v>371</v>
      </c>
      <c r="G172" s="184" t="s">
        <v>224</v>
      </c>
      <c r="H172" s="185">
        <v>9</v>
      </c>
      <c r="I172" s="186"/>
      <c r="J172" s="187">
        <f>ROUND(I172*H172,2)</f>
        <v>0</v>
      </c>
      <c r="K172" s="183" t="s">
        <v>225</v>
      </c>
      <c r="L172" s="42"/>
      <c r="M172" s="188" t="s">
        <v>19</v>
      </c>
      <c r="N172" s="189" t="s">
        <v>43</v>
      </c>
      <c r="O172" s="67"/>
      <c r="P172" s="190">
        <f>O172*H172</f>
        <v>0</v>
      </c>
      <c r="Q172" s="190">
        <v>2.9999999999999997E-4</v>
      </c>
      <c r="R172" s="190">
        <f>Q172*H172</f>
        <v>2.6999999999999997E-3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137</v>
      </c>
      <c r="AT172" s="192" t="s">
        <v>221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459</v>
      </c>
    </row>
    <row r="173" spans="1:65" s="2" customFormat="1" ht="11.25">
      <c r="A173" s="37"/>
      <c r="B173" s="38"/>
      <c r="C173" s="39"/>
      <c r="D173" s="194" t="s">
        <v>228</v>
      </c>
      <c r="E173" s="39"/>
      <c r="F173" s="195" t="s">
        <v>373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228</v>
      </c>
      <c r="AU173" s="20" t="s">
        <v>81</v>
      </c>
    </row>
    <row r="174" spans="1:65" s="2" customFormat="1" ht="37.9" customHeight="1">
      <c r="A174" s="37"/>
      <c r="B174" s="38"/>
      <c r="C174" s="181" t="s">
        <v>374</v>
      </c>
      <c r="D174" s="181" t="s">
        <v>221</v>
      </c>
      <c r="E174" s="182" t="s">
        <v>375</v>
      </c>
      <c r="F174" s="183" t="s">
        <v>376</v>
      </c>
      <c r="G174" s="184" t="s">
        <v>224</v>
      </c>
      <c r="H174" s="185">
        <v>9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5.3800000000000002E-3</v>
      </c>
      <c r="R174" s="190">
        <f>Q174*H174</f>
        <v>4.8420000000000005E-2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460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378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2" customFormat="1" ht="24.2" customHeight="1">
      <c r="A176" s="37"/>
      <c r="B176" s="38"/>
      <c r="C176" s="222" t="s">
        <v>379</v>
      </c>
      <c r="D176" s="222" t="s">
        <v>380</v>
      </c>
      <c r="E176" s="223" t="s">
        <v>381</v>
      </c>
      <c r="F176" s="224" t="s">
        <v>382</v>
      </c>
      <c r="G176" s="225" t="s">
        <v>224</v>
      </c>
      <c r="H176" s="226">
        <v>9.9</v>
      </c>
      <c r="I176" s="227"/>
      <c r="J176" s="228">
        <f>ROUND(I176*H176,2)</f>
        <v>0</v>
      </c>
      <c r="K176" s="224" t="s">
        <v>225</v>
      </c>
      <c r="L176" s="229"/>
      <c r="M176" s="230" t="s">
        <v>19</v>
      </c>
      <c r="N176" s="231" t="s">
        <v>43</v>
      </c>
      <c r="O176" s="67"/>
      <c r="P176" s="190">
        <f>O176*H176</f>
        <v>0</v>
      </c>
      <c r="Q176" s="190">
        <v>1.6E-2</v>
      </c>
      <c r="R176" s="190">
        <f>Q176*H176</f>
        <v>0.15840000000000001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383</v>
      </c>
      <c r="AT176" s="192" t="s">
        <v>380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461</v>
      </c>
    </row>
    <row r="177" spans="1:65" s="13" customFormat="1" ht="11.25">
      <c r="B177" s="199"/>
      <c r="C177" s="200"/>
      <c r="D177" s="201" t="s">
        <v>230</v>
      </c>
      <c r="E177" s="200"/>
      <c r="F177" s="203" t="s">
        <v>485</v>
      </c>
      <c r="G177" s="200"/>
      <c r="H177" s="204">
        <v>9.9</v>
      </c>
      <c r="I177" s="205"/>
      <c r="J177" s="200"/>
      <c r="K177" s="200"/>
      <c r="L177" s="206"/>
      <c r="M177" s="207"/>
      <c r="N177" s="208"/>
      <c r="O177" s="208"/>
      <c r="P177" s="208"/>
      <c r="Q177" s="208"/>
      <c r="R177" s="208"/>
      <c r="S177" s="208"/>
      <c r="T177" s="209"/>
      <c r="AT177" s="210" t="s">
        <v>230</v>
      </c>
      <c r="AU177" s="210" t="s">
        <v>81</v>
      </c>
      <c r="AV177" s="13" t="s">
        <v>81</v>
      </c>
      <c r="AW177" s="13" t="s">
        <v>4</v>
      </c>
      <c r="AX177" s="13" t="s">
        <v>79</v>
      </c>
      <c r="AY177" s="210" t="s">
        <v>218</v>
      </c>
    </row>
    <row r="178" spans="1:65" s="2" customFormat="1" ht="33" customHeight="1">
      <c r="A178" s="37"/>
      <c r="B178" s="38"/>
      <c r="C178" s="181" t="s">
        <v>386</v>
      </c>
      <c r="D178" s="181" t="s">
        <v>221</v>
      </c>
      <c r="E178" s="182" t="s">
        <v>387</v>
      </c>
      <c r="F178" s="183" t="s">
        <v>388</v>
      </c>
      <c r="G178" s="184" t="s">
        <v>234</v>
      </c>
      <c r="H178" s="185">
        <v>9</v>
      </c>
      <c r="I178" s="186"/>
      <c r="J178" s="187">
        <f>ROUND(I178*H178,2)</f>
        <v>0</v>
      </c>
      <c r="K178" s="183" t="s">
        <v>225</v>
      </c>
      <c r="L178" s="42"/>
      <c r="M178" s="188" t="s">
        <v>19</v>
      </c>
      <c r="N178" s="189" t="s">
        <v>43</v>
      </c>
      <c r="O178" s="67"/>
      <c r="P178" s="190">
        <f>O178*H178</f>
        <v>0</v>
      </c>
      <c r="Q178" s="190">
        <v>2.0000000000000001E-4</v>
      </c>
      <c r="R178" s="190">
        <f>Q178*H178</f>
        <v>1.8000000000000002E-3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137</v>
      </c>
      <c r="AT178" s="192" t="s">
        <v>221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463</v>
      </c>
    </row>
    <row r="179" spans="1:65" s="2" customFormat="1" ht="11.25">
      <c r="A179" s="37"/>
      <c r="B179" s="38"/>
      <c r="C179" s="39"/>
      <c r="D179" s="194" t="s">
        <v>228</v>
      </c>
      <c r="E179" s="39"/>
      <c r="F179" s="195" t="s">
        <v>390</v>
      </c>
      <c r="G179" s="39"/>
      <c r="H179" s="39"/>
      <c r="I179" s="196"/>
      <c r="J179" s="39"/>
      <c r="K179" s="39"/>
      <c r="L179" s="42"/>
      <c r="M179" s="197"/>
      <c r="N179" s="198"/>
      <c r="O179" s="67"/>
      <c r="P179" s="67"/>
      <c r="Q179" s="67"/>
      <c r="R179" s="67"/>
      <c r="S179" s="67"/>
      <c r="T179" s="68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20" t="s">
        <v>228</v>
      </c>
      <c r="AU179" s="20" t="s">
        <v>81</v>
      </c>
    </row>
    <row r="180" spans="1:65" s="2" customFormat="1" ht="16.5" customHeight="1">
      <c r="A180" s="37"/>
      <c r="B180" s="38"/>
      <c r="C180" s="222" t="s">
        <v>383</v>
      </c>
      <c r="D180" s="222" t="s">
        <v>380</v>
      </c>
      <c r="E180" s="223" t="s">
        <v>391</v>
      </c>
      <c r="F180" s="224" t="s">
        <v>392</v>
      </c>
      <c r="G180" s="225" t="s">
        <v>234</v>
      </c>
      <c r="H180" s="226">
        <v>9.4499999999999993</v>
      </c>
      <c r="I180" s="227"/>
      <c r="J180" s="228">
        <f>ROUND(I180*H180,2)</f>
        <v>0</v>
      </c>
      <c r="K180" s="224" t="s">
        <v>225</v>
      </c>
      <c r="L180" s="229"/>
      <c r="M180" s="230" t="s">
        <v>19</v>
      </c>
      <c r="N180" s="231" t="s">
        <v>43</v>
      </c>
      <c r="O180" s="67"/>
      <c r="P180" s="190">
        <f>O180*H180</f>
        <v>0</v>
      </c>
      <c r="Q180" s="190">
        <v>2.9999999999999997E-4</v>
      </c>
      <c r="R180" s="190">
        <f>Q180*H180</f>
        <v>2.8349999999999994E-3</v>
      </c>
      <c r="S180" s="190">
        <v>0</v>
      </c>
      <c r="T180" s="191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92" t="s">
        <v>383</v>
      </c>
      <c r="AT180" s="192" t="s">
        <v>380</v>
      </c>
      <c r="AU180" s="192" t="s">
        <v>81</v>
      </c>
      <c r="AY180" s="20" t="s">
        <v>218</v>
      </c>
      <c r="BE180" s="193">
        <f>IF(N180="základní",J180,0)</f>
        <v>0</v>
      </c>
      <c r="BF180" s="193">
        <f>IF(N180="snížená",J180,0)</f>
        <v>0</v>
      </c>
      <c r="BG180" s="193">
        <f>IF(N180="zákl. přenesená",J180,0)</f>
        <v>0</v>
      </c>
      <c r="BH180" s="193">
        <f>IF(N180="sníž. přenesená",J180,0)</f>
        <v>0</v>
      </c>
      <c r="BI180" s="193">
        <f>IF(N180="nulová",J180,0)</f>
        <v>0</v>
      </c>
      <c r="BJ180" s="20" t="s">
        <v>79</v>
      </c>
      <c r="BK180" s="193">
        <f>ROUND(I180*H180,2)</f>
        <v>0</v>
      </c>
      <c r="BL180" s="20" t="s">
        <v>137</v>
      </c>
      <c r="BM180" s="192" t="s">
        <v>464</v>
      </c>
    </row>
    <row r="181" spans="1:65" s="13" customFormat="1" ht="11.25">
      <c r="B181" s="199"/>
      <c r="C181" s="200"/>
      <c r="D181" s="201" t="s">
        <v>230</v>
      </c>
      <c r="E181" s="200"/>
      <c r="F181" s="203" t="s">
        <v>486</v>
      </c>
      <c r="G181" s="200"/>
      <c r="H181" s="204">
        <v>9.4499999999999993</v>
      </c>
      <c r="I181" s="205"/>
      <c r="J181" s="200"/>
      <c r="K181" s="200"/>
      <c r="L181" s="206"/>
      <c r="M181" s="207"/>
      <c r="N181" s="208"/>
      <c r="O181" s="208"/>
      <c r="P181" s="208"/>
      <c r="Q181" s="208"/>
      <c r="R181" s="208"/>
      <c r="S181" s="208"/>
      <c r="T181" s="209"/>
      <c r="AT181" s="210" t="s">
        <v>230</v>
      </c>
      <c r="AU181" s="210" t="s">
        <v>81</v>
      </c>
      <c r="AV181" s="13" t="s">
        <v>81</v>
      </c>
      <c r="AW181" s="13" t="s">
        <v>4</v>
      </c>
      <c r="AX181" s="13" t="s">
        <v>79</v>
      </c>
      <c r="AY181" s="210" t="s">
        <v>218</v>
      </c>
    </row>
    <row r="182" spans="1:65" s="2" customFormat="1" ht="55.5" customHeight="1">
      <c r="A182" s="37"/>
      <c r="B182" s="38"/>
      <c r="C182" s="181" t="s">
        <v>395</v>
      </c>
      <c r="D182" s="181" t="s">
        <v>221</v>
      </c>
      <c r="E182" s="182" t="s">
        <v>396</v>
      </c>
      <c r="F182" s="183" t="s">
        <v>397</v>
      </c>
      <c r="G182" s="184" t="s">
        <v>282</v>
      </c>
      <c r="H182" s="185">
        <v>0.214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466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399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400</v>
      </c>
      <c r="F184" s="179" t="s">
        <v>401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SUM(P185:P188)</f>
        <v>0</v>
      </c>
      <c r="Q184" s="173"/>
      <c r="R184" s="174">
        <f>SUM(R185:R188)</f>
        <v>0.02</v>
      </c>
      <c r="S184" s="173"/>
      <c r="T184" s="175">
        <f>SUM(T185:T188)</f>
        <v>0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SUM(BK185:BK188)</f>
        <v>0</v>
      </c>
    </row>
    <row r="185" spans="1:65" s="2" customFormat="1" ht="33" customHeight="1">
      <c r="A185" s="37"/>
      <c r="B185" s="38"/>
      <c r="C185" s="181" t="s">
        <v>402</v>
      </c>
      <c r="D185" s="181" t="s">
        <v>221</v>
      </c>
      <c r="E185" s="182" t="s">
        <v>403</v>
      </c>
      <c r="F185" s="183" t="s">
        <v>404</v>
      </c>
      <c r="G185" s="184" t="s">
        <v>224</v>
      </c>
      <c r="H185" s="185">
        <v>40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2.1000000000000001E-4</v>
      </c>
      <c r="R185" s="190">
        <f>Q185*H185</f>
        <v>8.4000000000000012E-3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467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406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37.9" customHeight="1">
      <c r="A187" s="37"/>
      <c r="B187" s="38"/>
      <c r="C187" s="181" t="s">
        <v>407</v>
      </c>
      <c r="D187" s="181" t="s">
        <v>221</v>
      </c>
      <c r="E187" s="182" t="s">
        <v>408</v>
      </c>
      <c r="F187" s="183" t="s">
        <v>409</v>
      </c>
      <c r="G187" s="184" t="s">
        <v>224</v>
      </c>
      <c r="H187" s="185">
        <v>40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2.9E-4</v>
      </c>
      <c r="R187" s="190">
        <f>Q187*H187</f>
        <v>1.1599999999999999E-2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468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411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12" customFormat="1" ht="22.9" customHeight="1">
      <c r="B189" s="165"/>
      <c r="C189" s="166"/>
      <c r="D189" s="167" t="s">
        <v>71</v>
      </c>
      <c r="E189" s="179" t="s">
        <v>412</v>
      </c>
      <c r="F189" s="179" t="s">
        <v>413</v>
      </c>
      <c r="G189" s="166"/>
      <c r="H189" s="166"/>
      <c r="I189" s="169"/>
      <c r="J189" s="180">
        <f>BK189</f>
        <v>0</v>
      </c>
      <c r="K189" s="166"/>
      <c r="L189" s="171"/>
      <c r="M189" s="172"/>
      <c r="N189" s="173"/>
      <c r="O189" s="173"/>
      <c r="P189" s="174">
        <f>SUM(P190:P203)</f>
        <v>0</v>
      </c>
      <c r="Q189" s="173"/>
      <c r="R189" s="174">
        <f>SUM(R190:R203)</f>
        <v>0</v>
      </c>
      <c r="S189" s="173"/>
      <c r="T189" s="175">
        <f>SUM(T190:T203)</f>
        <v>0</v>
      </c>
      <c r="AR189" s="176" t="s">
        <v>81</v>
      </c>
      <c r="AT189" s="177" t="s">
        <v>71</v>
      </c>
      <c r="AU189" s="177" t="s">
        <v>79</v>
      </c>
      <c r="AY189" s="176" t="s">
        <v>218</v>
      </c>
      <c r="BK189" s="178">
        <f>SUM(BK190:BK203)</f>
        <v>0</v>
      </c>
    </row>
    <row r="190" spans="1:65" s="2" customFormat="1" ht="16.5" customHeight="1">
      <c r="A190" s="37"/>
      <c r="B190" s="38"/>
      <c r="C190" s="181" t="s">
        <v>414</v>
      </c>
      <c r="D190" s="181" t="s">
        <v>221</v>
      </c>
      <c r="E190" s="182" t="s">
        <v>487</v>
      </c>
      <c r="F190" s="183" t="s">
        <v>488</v>
      </c>
      <c r="G190" s="184" t="s">
        <v>249</v>
      </c>
      <c r="H190" s="185">
        <v>3</v>
      </c>
      <c r="I190" s="186"/>
      <c r="J190" s="187">
        <f>ROUND(I190*H190,2)</f>
        <v>0</v>
      </c>
      <c r="K190" s="183" t="s">
        <v>19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471</v>
      </c>
    </row>
    <row r="191" spans="1:65" s="13" customFormat="1" ht="11.25">
      <c r="B191" s="199"/>
      <c r="C191" s="200"/>
      <c r="D191" s="201" t="s">
        <v>230</v>
      </c>
      <c r="E191" s="202" t="s">
        <v>19</v>
      </c>
      <c r="F191" s="203" t="s">
        <v>472</v>
      </c>
      <c r="G191" s="200"/>
      <c r="H191" s="204">
        <v>0</v>
      </c>
      <c r="I191" s="205"/>
      <c r="J191" s="200"/>
      <c r="K191" s="200"/>
      <c r="L191" s="206"/>
      <c r="M191" s="207"/>
      <c r="N191" s="208"/>
      <c r="O191" s="208"/>
      <c r="P191" s="208"/>
      <c r="Q191" s="208"/>
      <c r="R191" s="208"/>
      <c r="S191" s="208"/>
      <c r="T191" s="209"/>
      <c r="AT191" s="210" t="s">
        <v>230</v>
      </c>
      <c r="AU191" s="210" t="s">
        <v>81</v>
      </c>
      <c r="AV191" s="13" t="s">
        <v>81</v>
      </c>
      <c r="AW191" s="13" t="s">
        <v>33</v>
      </c>
      <c r="AX191" s="13" t="s">
        <v>72</v>
      </c>
      <c r="AY191" s="210" t="s">
        <v>218</v>
      </c>
    </row>
    <row r="192" spans="1:65" s="13" customFormat="1" ht="11.25">
      <c r="B192" s="199"/>
      <c r="C192" s="200"/>
      <c r="D192" s="201" t="s">
        <v>230</v>
      </c>
      <c r="E192" s="202" t="s">
        <v>19</v>
      </c>
      <c r="F192" s="203" t="s">
        <v>489</v>
      </c>
      <c r="G192" s="200"/>
      <c r="H192" s="204">
        <v>1</v>
      </c>
      <c r="I192" s="205"/>
      <c r="J192" s="200"/>
      <c r="K192" s="200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230</v>
      </c>
      <c r="AU192" s="210" t="s">
        <v>81</v>
      </c>
      <c r="AV192" s="13" t="s">
        <v>81</v>
      </c>
      <c r="AW192" s="13" t="s">
        <v>33</v>
      </c>
      <c r="AX192" s="13" t="s">
        <v>72</v>
      </c>
      <c r="AY192" s="210" t="s">
        <v>218</v>
      </c>
    </row>
    <row r="193" spans="1:51" s="13" customFormat="1" ht="11.25">
      <c r="B193" s="199"/>
      <c r="C193" s="200"/>
      <c r="D193" s="201" t="s">
        <v>230</v>
      </c>
      <c r="E193" s="202" t="s">
        <v>19</v>
      </c>
      <c r="F193" s="203" t="s">
        <v>490</v>
      </c>
      <c r="G193" s="200"/>
      <c r="H193" s="204">
        <v>0</v>
      </c>
      <c r="I193" s="205"/>
      <c r="J193" s="200"/>
      <c r="K193" s="200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230</v>
      </c>
      <c r="AU193" s="210" t="s">
        <v>81</v>
      </c>
      <c r="AV193" s="13" t="s">
        <v>81</v>
      </c>
      <c r="AW193" s="13" t="s">
        <v>33</v>
      </c>
      <c r="AX193" s="13" t="s">
        <v>72</v>
      </c>
      <c r="AY193" s="210" t="s">
        <v>218</v>
      </c>
    </row>
    <row r="194" spans="1:51" s="13" customFormat="1" ht="11.25">
      <c r="B194" s="199"/>
      <c r="C194" s="200"/>
      <c r="D194" s="201" t="s">
        <v>230</v>
      </c>
      <c r="E194" s="202" t="s">
        <v>19</v>
      </c>
      <c r="F194" s="203" t="s">
        <v>491</v>
      </c>
      <c r="G194" s="200"/>
      <c r="H194" s="204">
        <v>2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230</v>
      </c>
      <c r="AU194" s="210" t="s">
        <v>81</v>
      </c>
      <c r="AV194" s="13" t="s">
        <v>81</v>
      </c>
      <c r="AW194" s="13" t="s">
        <v>33</v>
      </c>
      <c r="AX194" s="13" t="s">
        <v>72</v>
      </c>
      <c r="AY194" s="210" t="s">
        <v>218</v>
      </c>
    </row>
    <row r="195" spans="1:51" s="13" customFormat="1" ht="11.25">
      <c r="B195" s="199"/>
      <c r="C195" s="200"/>
      <c r="D195" s="201" t="s">
        <v>230</v>
      </c>
      <c r="E195" s="202" t="s">
        <v>19</v>
      </c>
      <c r="F195" s="203" t="s">
        <v>492</v>
      </c>
      <c r="G195" s="200"/>
      <c r="H195" s="204">
        <v>0</v>
      </c>
      <c r="I195" s="205"/>
      <c r="J195" s="200"/>
      <c r="K195" s="200"/>
      <c r="L195" s="206"/>
      <c r="M195" s="207"/>
      <c r="N195" s="208"/>
      <c r="O195" s="208"/>
      <c r="P195" s="208"/>
      <c r="Q195" s="208"/>
      <c r="R195" s="208"/>
      <c r="S195" s="208"/>
      <c r="T195" s="209"/>
      <c r="AT195" s="210" t="s">
        <v>230</v>
      </c>
      <c r="AU195" s="210" t="s">
        <v>81</v>
      </c>
      <c r="AV195" s="13" t="s">
        <v>81</v>
      </c>
      <c r="AW195" s="13" t="s">
        <v>33</v>
      </c>
      <c r="AX195" s="13" t="s">
        <v>72</v>
      </c>
      <c r="AY195" s="210" t="s">
        <v>218</v>
      </c>
    </row>
    <row r="196" spans="1:51" s="13" customFormat="1" ht="11.25">
      <c r="B196" s="199"/>
      <c r="C196" s="200"/>
      <c r="D196" s="201" t="s">
        <v>230</v>
      </c>
      <c r="E196" s="202" t="s">
        <v>19</v>
      </c>
      <c r="F196" s="203" t="s">
        <v>493</v>
      </c>
      <c r="G196" s="200"/>
      <c r="H196" s="204">
        <v>0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230</v>
      </c>
      <c r="AU196" s="210" t="s">
        <v>81</v>
      </c>
      <c r="AV196" s="13" t="s">
        <v>81</v>
      </c>
      <c r="AW196" s="13" t="s">
        <v>33</v>
      </c>
      <c r="AX196" s="13" t="s">
        <v>72</v>
      </c>
      <c r="AY196" s="210" t="s">
        <v>218</v>
      </c>
    </row>
    <row r="197" spans="1:51" s="13" customFormat="1" ht="11.25">
      <c r="B197" s="199"/>
      <c r="C197" s="200"/>
      <c r="D197" s="201" t="s">
        <v>230</v>
      </c>
      <c r="E197" s="202" t="s">
        <v>19</v>
      </c>
      <c r="F197" s="203" t="s">
        <v>478</v>
      </c>
      <c r="G197" s="200"/>
      <c r="H197" s="204">
        <v>1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72</v>
      </c>
      <c r="AY197" s="210" t="s">
        <v>218</v>
      </c>
    </row>
    <row r="198" spans="1:51" s="13" customFormat="1" ht="11.25">
      <c r="B198" s="199"/>
      <c r="C198" s="200"/>
      <c r="D198" s="201" t="s">
        <v>230</v>
      </c>
      <c r="E198" s="202" t="s">
        <v>19</v>
      </c>
      <c r="F198" s="203" t="s">
        <v>479</v>
      </c>
      <c r="G198" s="200"/>
      <c r="H198" s="204">
        <v>0</v>
      </c>
      <c r="I198" s="205"/>
      <c r="J198" s="200"/>
      <c r="K198" s="200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230</v>
      </c>
      <c r="AU198" s="210" t="s">
        <v>81</v>
      </c>
      <c r="AV198" s="13" t="s">
        <v>81</v>
      </c>
      <c r="AW198" s="13" t="s">
        <v>33</v>
      </c>
      <c r="AX198" s="13" t="s">
        <v>72</v>
      </c>
      <c r="AY198" s="210" t="s">
        <v>218</v>
      </c>
    </row>
    <row r="199" spans="1:51" s="13" customFormat="1" ht="11.25">
      <c r="B199" s="199"/>
      <c r="C199" s="200"/>
      <c r="D199" s="201" t="s">
        <v>230</v>
      </c>
      <c r="E199" s="202" t="s">
        <v>19</v>
      </c>
      <c r="F199" s="203" t="s">
        <v>426</v>
      </c>
      <c r="G199" s="200"/>
      <c r="H199" s="204">
        <v>0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33</v>
      </c>
      <c r="AX199" s="13" t="s">
        <v>72</v>
      </c>
      <c r="AY199" s="210" t="s">
        <v>218</v>
      </c>
    </row>
    <row r="200" spans="1:51" s="13" customFormat="1" ht="11.25">
      <c r="B200" s="199"/>
      <c r="C200" s="200"/>
      <c r="D200" s="201" t="s">
        <v>230</v>
      </c>
      <c r="E200" s="202" t="s">
        <v>19</v>
      </c>
      <c r="F200" s="203" t="s">
        <v>480</v>
      </c>
      <c r="G200" s="200"/>
      <c r="H200" s="204">
        <v>0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230</v>
      </c>
      <c r="AU200" s="210" t="s">
        <v>81</v>
      </c>
      <c r="AV200" s="13" t="s">
        <v>81</v>
      </c>
      <c r="AW200" s="13" t="s">
        <v>33</v>
      </c>
      <c r="AX200" s="13" t="s">
        <v>72</v>
      </c>
      <c r="AY200" s="210" t="s">
        <v>218</v>
      </c>
    </row>
    <row r="201" spans="1:51" s="15" customFormat="1" ht="11.25">
      <c r="B201" s="232"/>
      <c r="C201" s="233"/>
      <c r="D201" s="201" t="s">
        <v>230</v>
      </c>
      <c r="E201" s="234" t="s">
        <v>19</v>
      </c>
      <c r="F201" s="235" t="s">
        <v>428</v>
      </c>
      <c r="G201" s="233"/>
      <c r="H201" s="236">
        <v>4</v>
      </c>
      <c r="I201" s="237"/>
      <c r="J201" s="233"/>
      <c r="K201" s="233"/>
      <c r="L201" s="238"/>
      <c r="M201" s="239"/>
      <c r="N201" s="240"/>
      <c r="O201" s="240"/>
      <c r="P201" s="240"/>
      <c r="Q201" s="240"/>
      <c r="R201" s="240"/>
      <c r="S201" s="240"/>
      <c r="T201" s="241"/>
      <c r="AT201" s="242" t="s">
        <v>230</v>
      </c>
      <c r="AU201" s="242" t="s">
        <v>81</v>
      </c>
      <c r="AV201" s="15" t="s">
        <v>219</v>
      </c>
      <c r="AW201" s="15" t="s">
        <v>33</v>
      </c>
      <c r="AX201" s="15" t="s">
        <v>72</v>
      </c>
      <c r="AY201" s="242" t="s">
        <v>218</v>
      </c>
    </row>
    <row r="202" spans="1:51" s="13" customFormat="1" ht="11.25">
      <c r="B202" s="199"/>
      <c r="C202" s="200"/>
      <c r="D202" s="201" t="s">
        <v>230</v>
      </c>
      <c r="E202" s="202" t="s">
        <v>19</v>
      </c>
      <c r="F202" s="203" t="s">
        <v>429</v>
      </c>
      <c r="G202" s="200"/>
      <c r="H202" s="204">
        <v>-1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230</v>
      </c>
      <c r="AU202" s="210" t="s">
        <v>81</v>
      </c>
      <c r="AV202" s="13" t="s">
        <v>81</v>
      </c>
      <c r="AW202" s="13" t="s">
        <v>33</v>
      </c>
      <c r="AX202" s="13" t="s">
        <v>72</v>
      </c>
      <c r="AY202" s="210" t="s">
        <v>218</v>
      </c>
    </row>
    <row r="203" spans="1:51" s="14" customFormat="1" ht="11.25">
      <c r="B203" s="211"/>
      <c r="C203" s="212"/>
      <c r="D203" s="201" t="s">
        <v>230</v>
      </c>
      <c r="E203" s="213" t="s">
        <v>19</v>
      </c>
      <c r="F203" s="214" t="s">
        <v>246</v>
      </c>
      <c r="G203" s="212"/>
      <c r="H203" s="215">
        <v>3</v>
      </c>
      <c r="I203" s="216"/>
      <c r="J203" s="212"/>
      <c r="K203" s="212"/>
      <c r="L203" s="217"/>
      <c r="M203" s="243"/>
      <c r="N203" s="244"/>
      <c r="O203" s="244"/>
      <c r="P203" s="244"/>
      <c r="Q203" s="244"/>
      <c r="R203" s="244"/>
      <c r="S203" s="244"/>
      <c r="T203" s="245"/>
      <c r="AT203" s="221" t="s">
        <v>230</v>
      </c>
      <c r="AU203" s="221" t="s">
        <v>81</v>
      </c>
      <c r="AV203" s="14" t="s">
        <v>226</v>
      </c>
      <c r="AW203" s="14" t="s">
        <v>33</v>
      </c>
      <c r="AX203" s="14" t="s">
        <v>79</v>
      </c>
      <c r="AY203" s="221" t="s">
        <v>218</v>
      </c>
    </row>
    <row r="204" spans="1:51" s="2" customFormat="1" ht="6.95" customHeight="1">
      <c r="A204" s="37"/>
      <c r="B204" s="50"/>
      <c r="C204" s="51"/>
      <c r="D204" s="51"/>
      <c r="E204" s="51"/>
      <c r="F204" s="51"/>
      <c r="G204" s="51"/>
      <c r="H204" s="51"/>
      <c r="I204" s="51"/>
      <c r="J204" s="51"/>
      <c r="K204" s="51"/>
      <c r="L204" s="42"/>
      <c r="M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</row>
  </sheetData>
  <sheetProtection algorithmName="SHA-512" hashValue="qxgNf2Pi8fVOVX1HXqS05N04HlZ99wB+FqsfwSjv8ZDrVAKQlTsOo/2By4B/7ADG4Y3KEYld1pBcTlBPgYigGg==" saltValue="OH5zx+SqRNa1RPrux+MlFIKwaK9AAbk0ElP8xvssV10Kxcvg1Q5lDxJcjpLjziX4Ck93Qg3vTG0IKnV9VWcOvA==" spinCount="100000" sheet="1" objects="1" scenarios="1" formatColumns="0" formatRows="0" autoFilter="0"/>
  <autoFilter ref="C97:K203"/>
  <mergeCells count="12">
    <mergeCell ref="E90:H90"/>
    <mergeCell ref="L2:V2"/>
    <mergeCell ref="E50:H50"/>
    <mergeCell ref="E52:H52"/>
    <mergeCell ref="E54:H54"/>
    <mergeCell ref="E86:H86"/>
    <mergeCell ref="E88:H88"/>
    <mergeCell ref="E7:H7"/>
    <mergeCell ref="E9:H9"/>
    <mergeCell ref="E11:H11"/>
    <mergeCell ref="E20:H20"/>
    <mergeCell ref="E29:H29"/>
  </mergeCells>
  <hyperlinks>
    <hyperlink ref="F102" r:id="rId1"/>
    <hyperlink ref="F105" r:id="rId2"/>
    <hyperlink ref="F109" r:id="rId3"/>
    <hyperlink ref="F114" r:id="rId4"/>
    <hyperlink ref="F116" r:id="rId5"/>
    <hyperlink ref="F119" r:id="rId6"/>
    <hyperlink ref="F122" r:id="rId7"/>
    <hyperlink ref="F127" r:id="rId8"/>
    <hyperlink ref="F131" r:id="rId9"/>
    <hyperlink ref="F133" r:id="rId10"/>
    <hyperlink ref="F135" r:id="rId11"/>
    <hyperlink ref="F138" r:id="rId12"/>
    <hyperlink ref="F141" r:id="rId13"/>
    <hyperlink ref="F145" r:id="rId14"/>
    <hyperlink ref="F147" r:id="rId15"/>
    <hyperlink ref="F149" r:id="rId16"/>
    <hyperlink ref="F153" r:id="rId17"/>
    <hyperlink ref="F155" r:id="rId18"/>
    <hyperlink ref="F157" r:id="rId19"/>
    <hyperlink ref="F159" r:id="rId20"/>
    <hyperlink ref="F162" r:id="rId21"/>
    <hyperlink ref="F164" r:id="rId22"/>
    <hyperlink ref="F166" r:id="rId23"/>
    <hyperlink ref="F168" r:id="rId24"/>
    <hyperlink ref="F170" r:id="rId25"/>
    <hyperlink ref="F173" r:id="rId26"/>
    <hyperlink ref="F175" r:id="rId27"/>
    <hyperlink ref="F179" r:id="rId28"/>
    <hyperlink ref="F183" r:id="rId29"/>
    <hyperlink ref="F186" r:id="rId30"/>
    <hyperlink ref="F188" r:id="rId31"/>
  </hyperlinks>
  <pageMargins left="0.39374999999999999" right="0.39374999999999999" top="0.39374999999999999" bottom="0.39374999999999999" header="0" footer="0"/>
  <pageSetup paperSize="9" scale="76" fitToHeight="100" orientation="portrait" blackAndWhite="1" r:id="rId32"/>
  <headerFooter>
    <oddFooter>&amp;CStrana &amp;P z &amp;N</oddFooter>
  </headerFooter>
  <drawing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98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495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ROUND((SUM(BE100:BE230)),  2)</f>
        <v>0</v>
      </c>
      <c r="G35" s="37"/>
      <c r="H35" s="37"/>
      <c r="I35" s="127">
        <v>0.21</v>
      </c>
      <c r="J35" s="126">
        <f>ROUND(((SUM(BE100:BE230))*I35),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ROUND((SUM(BF100:BF230)),  2)</f>
        <v>0</v>
      </c>
      <c r="G36" s="37"/>
      <c r="H36" s="37"/>
      <c r="I36" s="127">
        <v>0.12</v>
      </c>
      <c r="J36" s="126">
        <f>ROUND(((SUM(BF100:BF230))*I36),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 xml:space="preserve">01 - 5.NP 507,505 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J181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J184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J204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 xml:space="preserve">01 - 5.NP 507,505 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5.1230673600000003</v>
      </c>
      <c r="S100" s="75"/>
      <c r="T100" s="163">
        <f>T101+T151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2.5599595000000002</v>
      </c>
      <c r="S101" s="173"/>
      <c r="T101" s="175">
        <f>T102+T109+T117+T138+T148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503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504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505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509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514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518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520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523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20.004000000000001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0.920184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528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530</v>
      </c>
      <c r="G128" s="200"/>
      <c r="H128" s="204">
        <v>10.92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531</v>
      </c>
      <c r="G129" s="200"/>
      <c r="H129" s="204">
        <v>9.0839999999999996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20.004000000000001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59.588000000000001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4.051984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532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533</v>
      </c>
      <c r="G133" s="200"/>
      <c r="H133" s="204">
        <v>36.4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534</v>
      </c>
      <c r="G134" s="200"/>
      <c r="H134" s="204">
        <v>30.28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535</v>
      </c>
      <c r="G135" s="200"/>
      <c r="H135" s="204">
        <v>-7.0919999999999996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59.588000000000001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536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539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6.8319999999999999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541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129.80799999999999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542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543</v>
      </c>
      <c r="G145" s="200"/>
      <c r="H145" s="204">
        <v>129.80799999999999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6.8319999999999999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544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2.56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545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P152+P160+P164+P175+P181+P184+P204+P221</f>
        <v>0</v>
      </c>
      <c r="Q151" s="173"/>
      <c r="R151" s="174">
        <f>R152+R160+R164+R175+R181+R184+R204+R221</f>
        <v>2.5631078600000001</v>
      </c>
      <c r="S151" s="173"/>
      <c r="T151" s="175">
        <f>T152+T160+T164+T175+T181+T184+T204+T221</f>
        <v>1.0068135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BK152+BK160+BK164+BK175+BK181+BK184+BK204+BK221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550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553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556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559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562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565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568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573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576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579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0.1726615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6.0699999999999997E-2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584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5.0000000000000001E-4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588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11.55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1.4437500000000001E-2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592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12.128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9.7023999999999999E-2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596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597</v>
      </c>
      <c r="G172" s="200"/>
      <c r="H172" s="204">
        <v>12.128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0.17299999999999999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600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SUM(P176:P180)</f>
        <v>0</v>
      </c>
      <c r="Q175" s="173"/>
      <c r="R175" s="174">
        <f>SUM(R176:R180)</f>
        <v>8.2799999999999999E-2</v>
      </c>
      <c r="S175" s="173"/>
      <c r="T175" s="175">
        <f>SUM(T176:T180)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SUM(BK176:BK180)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606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6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8.2799999999999999E-2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610</v>
      </c>
    </row>
    <row r="179" spans="1:65" s="2" customFormat="1" ht="55.5" customHeight="1">
      <c r="A179" s="37"/>
      <c r="B179" s="38"/>
      <c r="C179" s="181" t="s">
        <v>402</v>
      </c>
      <c r="D179" s="181" t="s">
        <v>221</v>
      </c>
      <c r="E179" s="182" t="s">
        <v>611</v>
      </c>
      <c r="F179" s="183" t="s">
        <v>612</v>
      </c>
      <c r="G179" s="184" t="s">
        <v>282</v>
      </c>
      <c r="H179" s="185">
        <v>8.3000000000000004E-2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613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614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615</v>
      </c>
      <c r="F181" s="179" t="s">
        <v>616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SUM(P182:P183)</f>
        <v>0</v>
      </c>
      <c r="Q181" s="173"/>
      <c r="R181" s="174">
        <f>SUM(R182:R183)</f>
        <v>0</v>
      </c>
      <c r="S181" s="173"/>
      <c r="T181" s="175">
        <f>SUM(T182:T183)</f>
        <v>4.6200000000000005E-2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SUM(BK182:BK183)</f>
        <v>0</v>
      </c>
    </row>
    <row r="182" spans="1:65" s="2" customFormat="1" ht="16.5" customHeight="1">
      <c r="A182" s="37"/>
      <c r="B182" s="38"/>
      <c r="C182" s="181" t="s">
        <v>407</v>
      </c>
      <c r="D182" s="181" t="s">
        <v>221</v>
      </c>
      <c r="E182" s="182" t="s">
        <v>617</v>
      </c>
      <c r="F182" s="183" t="s">
        <v>618</v>
      </c>
      <c r="G182" s="184" t="s">
        <v>224</v>
      </c>
      <c r="H182" s="185">
        <v>11.55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4.0000000000000001E-3</v>
      </c>
      <c r="T182" s="191">
        <f>S182*H182</f>
        <v>4.6200000000000005E-2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619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620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621</v>
      </c>
      <c r="F184" s="179" t="s">
        <v>622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SUM(P185:P203)</f>
        <v>0</v>
      </c>
      <c r="Q184" s="173"/>
      <c r="R184" s="174">
        <f>SUM(R185:R203)</f>
        <v>0.44906399999999996</v>
      </c>
      <c r="S184" s="173"/>
      <c r="T184" s="175">
        <f>SUM(T185:T203)</f>
        <v>0.96061350000000001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SUM(BK185:BK203)</f>
        <v>0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623</v>
      </c>
      <c r="F185" s="183" t="s">
        <v>624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625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626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628</v>
      </c>
      <c r="F187" s="183" t="s">
        <v>629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2.9999999999999997E-4</v>
      </c>
      <c r="R187" s="190">
        <f>Q187*H187</f>
        <v>3.4649999999999998E-3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630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3" customHeight="1">
      <c r="A189" s="37"/>
      <c r="B189" s="38"/>
      <c r="C189" s="181" t="s">
        <v>632</v>
      </c>
      <c r="D189" s="181" t="s">
        <v>221</v>
      </c>
      <c r="E189" s="182" t="s">
        <v>633</v>
      </c>
      <c r="F189" s="183" t="s">
        <v>634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635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7.9" customHeight="1">
      <c r="A191" s="37"/>
      <c r="B191" s="38"/>
      <c r="C191" s="181" t="s">
        <v>637</v>
      </c>
      <c r="D191" s="181" t="s">
        <v>221</v>
      </c>
      <c r="E191" s="182" t="s">
        <v>638</v>
      </c>
      <c r="F191" s="183" t="s">
        <v>639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7.4999999999999997E-3</v>
      </c>
      <c r="R191" s="190">
        <f>Q191*H191</f>
        <v>8.6625000000000008E-2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640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643</v>
      </c>
      <c r="F193" s="183" t="s">
        <v>644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8.3169999999999994E-2</v>
      </c>
      <c r="T193" s="191">
        <f>S193*H193</f>
        <v>0.96061350000000001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645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44.25" customHeight="1">
      <c r="A195" s="37"/>
      <c r="B195" s="38"/>
      <c r="C195" s="181" t="s">
        <v>647</v>
      </c>
      <c r="D195" s="181" t="s">
        <v>221</v>
      </c>
      <c r="E195" s="182" t="s">
        <v>648</v>
      </c>
      <c r="F195" s="183" t="s">
        <v>649</v>
      </c>
      <c r="G195" s="184" t="s">
        <v>224</v>
      </c>
      <c r="H195" s="185">
        <v>11.55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5.3800000000000002E-3</v>
      </c>
      <c r="R195" s="190">
        <f>Q195*H195</f>
        <v>6.2139000000000007E-2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650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651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3" customFormat="1" ht="11.25">
      <c r="B197" s="199"/>
      <c r="C197" s="200"/>
      <c r="D197" s="201" t="s">
        <v>230</v>
      </c>
      <c r="E197" s="202" t="s">
        <v>19</v>
      </c>
      <c r="F197" s="203" t="s">
        <v>652</v>
      </c>
      <c r="G197" s="200"/>
      <c r="H197" s="204">
        <v>11.55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222" t="s">
        <v>653</v>
      </c>
      <c r="D198" s="222" t="s">
        <v>380</v>
      </c>
      <c r="E198" s="223" t="s">
        <v>654</v>
      </c>
      <c r="F198" s="224" t="s">
        <v>655</v>
      </c>
      <c r="G198" s="225" t="s">
        <v>224</v>
      </c>
      <c r="H198" s="226">
        <v>12.705</v>
      </c>
      <c r="I198" s="227"/>
      <c r="J198" s="228">
        <f>ROUND(I198*H198,2)</f>
        <v>0</v>
      </c>
      <c r="K198" s="224" t="s">
        <v>225</v>
      </c>
      <c r="L198" s="229"/>
      <c r="M198" s="230" t="s">
        <v>19</v>
      </c>
      <c r="N198" s="231" t="s">
        <v>43</v>
      </c>
      <c r="O198" s="67"/>
      <c r="P198" s="190">
        <f>O198*H198</f>
        <v>0</v>
      </c>
      <c r="Q198" s="190">
        <v>2.1999999999999999E-2</v>
      </c>
      <c r="R198" s="190">
        <f>Q198*H198</f>
        <v>0.27950999999999998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383</v>
      </c>
      <c r="AT198" s="192" t="s">
        <v>380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656</v>
      </c>
    </row>
    <row r="199" spans="1:65" s="13" customFormat="1" ht="11.25">
      <c r="B199" s="199"/>
      <c r="C199" s="200"/>
      <c r="D199" s="201" t="s">
        <v>230</v>
      </c>
      <c r="E199" s="200"/>
      <c r="F199" s="203" t="s">
        <v>657</v>
      </c>
      <c r="G199" s="200"/>
      <c r="H199" s="204">
        <v>12.705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4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181" t="s">
        <v>658</v>
      </c>
      <c r="D200" s="181" t="s">
        <v>221</v>
      </c>
      <c r="E200" s="182" t="s">
        <v>659</v>
      </c>
      <c r="F200" s="183" t="s">
        <v>660</v>
      </c>
      <c r="G200" s="184" t="s">
        <v>224</v>
      </c>
      <c r="H200" s="185">
        <v>11.55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1.5E-3</v>
      </c>
      <c r="R200" s="190">
        <f>Q200*H200</f>
        <v>1.7325E-2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661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662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2" customFormat="1" ht="55.5" customHeight="1">
      <c r="A202" s="37"/>
      <c r="B202" s="38"/>
      <c r="C202" s="181" t="s">
        <v>663</v>
      </c>
      <c r="D202" s="181" t="s">
        <v>221</v>
      </c>
      <c r="E202" s="182" t="s">
        <v>664</v>
      </c>
      <c r="F202" s="183" t="s">
        <v>665</v>
      </c>
      <c r="G202" s="184" t="s">
        <v>282</v>
      </c>
      <c r="H202" s="185">
        <v>0.44900000000000001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666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667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12" customFormat="1" ht="22.9" customHeight="1">
      <c r="B204" s="165"/>
      <c r="C204" s="166"/>
      <c r="D204" s="167" t="s">
        <v>71</v>
      </c>
      <c r="E204" s="179" t="s">
        <v>367</v>
      </c>
      <c r="F204" s="179" t="s">
        <v>368</v>
      </c>
      <c r="G204" s="166"/>
      <c r="H204" s="166"/>
      <c r="I204" s="169"/>
      <c r="J204" s="180">
        <f>BK204</f>
        <v>0</v>
      </c>
      <c r="K204" s="166"/>
      <c r="L204" s="171"/>
      <c r="M204" s="172"/>
      <c r="N204" s="173"/>
      <c r="O204" s="173"/>
      <c r="P204" s="174">
        <f>SUM(P205:P220)</f>
        <v>0</v>
      </c>
      <c r="Q204" s="173"/>
      <c r="R204" s="174">
        <f>SUM(R205:R220)</f>
        <v>1.85598796</v>
      </c>
      <c r="S204" s="173"/>
      <c r="T204" s="175">
        <f>SUM(T205:T220)</f>
        <v>0</v>
      </c>
      <c r="AR204" s="176" t="s">
        <v>81</v>
      </c>
      <c r="AT204" s="177" t="s">
        <v>71</v>
      </c>
      <c r="AU204" s="177" t="s">
        <v>79</v>
      </c>
      <c r="AY204" s="176" t="s">
        <v>218</v>
      </c>
      <c r="BK204" s="178">
        <f>SUM(BK205:BK220)</f>
        <v>0</v>
      </c>
    </row>
    <row r="205" spans="1:65" s="2" customFormat="1" ht="24.2" customHeight="1">
      <c r="A205" s="37"/>
      <c r="B205" s="38"/>
      <c r="C205" s="181" t="s">
        <v>668</v>
      </c>
      <c r="D205" s="181" t="s">
        <v>221</v>
      </c>
      <c r="E205" s="182" t="s">
        <v>370</v>
      </c>
      <c r="F205" s="183" t="s">
        <v>371</v>
      </c>
      <c r="G205" s="184" t="s">
        <v>224</v>
      </c>
      <c r="H205" s="185">
        <v>79.59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2.9999999999999997E-4</v>
      </c>
      <c r="R205" s="190">
        <f>Q205*H205</f>
        <v>2.3876999999999999E-2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669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373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37.9" customHeight="1">
      <c r="A207" s="37"/>
      <c r="B207" s="38"/>
      <c r="C207" s="181" t="s">
        <v>670</v>
      </c>
      <c r="D207" s="181" t="s">
        <v>221</v>
      </c>
      <c r="E207" s="182" t="s">
        <v>375</v>
      </c>
      <c r="F207" s="183" t="s">
        <v>376</v>
      </c>
      <c r="G207" s="184" t="s">
        <v>224</v>
      </c>
      <c r="H207" s="185">
        <v>79.591999999999999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5.3800000000000002E-3</v>
      </c>
      <c r="R207" s="190">
        <f>Q207*H207</f>
        <v>0.42820496000000002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671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378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672</v>
      </c>
      <c r="G209" s="200"/>
      <c r="H209" s="204">
        <v>47.32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673</v>
      </c>
      <c r="G210" s="200"/>
      <c r="H210" s="204">
        <v>39.363999999999997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535</v>
      </c>
      <c r="G211" s="200"/>
      <c r="H211" s="204">
        <v>-7.0919999999999996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4" customFormat="1" ht="11.25">
      <c r="B212" s="211"/>
      <c r="C212" s="212"/>
      <c r="D212" s="201" t="s">
        <v>230</v>
      </c>
      <c r="E212" s="213" t="s">
        <v>19</v>
      </c>
      <c r="F212" s="214" t="s">
        <v>246</v>
      </c>
      <c r="G212" s="212"/>
      <c r="H212" s="215">
        <v>79.591999999999999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230</v>
      </c>
      <c r="AU212" s="221" t="s">
        <v>81</v>
      </c>
      <c r="AV212" s="14" t="s">
        <v>226</v>
      </c>
      <c r="AW212" s="14" t="s">
        <v>33</v>
      </c>
      <c r="AX212" s="14" t="s">
        <v>79</v>
      </c>
      <c r="AY212" s="221" t="s">
        <v>218</v>
      </c>
    </row>
    <row r="213" spans="1:65" s="2" customFormat="1" ht="24.2" customHeight="1">
      <c r="A213" s="37"/>
      <c r="B213" s="38"/>
      <c r="C213" s="222" t="s">
        <v>674</v>
      </c>
      <c r="D213" s="222" t="s">
        <v>380</v>
      </c>
      <c r="E213" s="223" t="s">
        <v>381</v>
      </c>
      <c r="F213" s="224" t="s">
        <v>382</v>
      </c>
      <c r="G213" s="225" t="s">
        <v>224</v>
      </c>
      <c r="H213" s="226">
        <v>87.551000000000002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1.6E-2</v>
      </c>
      <c r="R213" s="190">
        <f>Q213*H213</f>
        <v>1.4008160000000001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675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676</v>
      </c>
      <c r="G214" s="200"/>
      <c r="H214" s="204">
        <v>87.551000000000002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387</v>
      </c>
      <c r="F215" s="183" t="s">
        <v>388</v>
      </c>
      <c r="G215" s="184" t="s">
        <v>234</v>
      </c>
      <c r="H215" s="185">
        <v>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2.0000000000000001E-4</v>
      </c>
      <c r="R215" s="190">
        <f>Q215*H215</f>
        <v>1.2000000000000001E-3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678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390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16.5" customHeight="1">
      <c r="A217" s="37"/>
      <c r="B217" s="38"/>
      <c r="C217" s="222" t="s">
        <v>679</v>
      </c>
      <c r="D217" s="222" t="s">
        <v>380</v>
      </c>
      <c r="E217" s="223" t="s">
        <v>391</v>
      </c>
      <c r="F217" s="224" t="s">
        <v>392</v>
      </c>
      <c r="G217" s="225" t="s">
        <v>234</v>
      </c>
      <c r="H217" s="226">
        <v>6.3</v>
      </c>
      <c r="I217" s="227"/>
      <c r="J217" s="228">
        <f>ROUND(I217*H217,2)</f>
        <v>0</v>
      </c>
      <c r="K217" s="224" t="s">
        <v>225</v>
      </c>
      <c r="L217" s="229"/>
      <c r="M217" s="230" t="s">
        <v>19</v>
      </c>
      <c r="N217" s="231" t="s">
        <v>43</v>
      </c>
      <c r="O217" s="67"/>
      <c r="P217" s="190">
        <f>O217*H217</f>
        <v>0</v>
      </c>
      <c r="Q217" s="190">
        <v>2.9999999999999997E-4</v>
      </c>
      <c r="R217" s="190">
        <f>Q217*H217</f>
        <v>1.8899999999999998E-3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383</v>
      </c>
      <c r="AT217" s="192" t="s">
        <v>380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680</v>
      </c>
    </row>
    <row r="218" spans="1:65" s="13" customFormat="1" ht="11.25">
      <c r="B218" s="199"/>
      <c r="C218" s="200"/>
      <c r="D218" s="201" t="s">
        <v>230</v>
      </c>
      <c r="E218" s="200"/>
      <c r="F218" s="203" t="s">
        <v>465</v>
      </c>
      <c r="G218" s="200"/>
      <c r="H218" s="204">
        <v>6.3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4</v>
      </c>
      <c r="AX218" s="13" t="s">
        <v>79</v>
      </c>
      <c r="AY218" s="210" t="s">
        <v>218</v>
      </c>
    </row>
    <row r="219" spans="1:65" s="2" customFormat="1" ht="55.5" customHeight="1">
      <c r="A219" s="37"/>
      <c r="B219" s="38"/>
      <c r="C219" s="181" t="s">
        <v>681</v>
      </c>
      <c r="D219" s="181" t="s">
        <v>221</v>
      </c>
      <c r="E219" s="182" t="s">
        <v>396</v>
      </c>
      <c r="F219" s="183" t="s">
        <v>397</v>
      </c>
      <c r="G219" s="184" t="s">
        <v>282</v>
      </c>
      <c r="H219" s="185">
        <v>1.8560000000000001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682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399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12" customFormat="1" ht="22.9" customHeight="1">
      <c r="B221" s="165"/>
      <c r="C221" s="166"/>
      <c r="D221" s="167" t="s">
        <v>71</v>
      </c>
      <c r="E221" s="179" t="s">
        <v>683</v>
      </c>
      <c r="F221" s="179" t="s">
        <v>684</v>
      </c>
      <c r="G221" s="166"/>
      <c r="H221" s="166"/>
      <c r="I221" s="169"/>
      <c r="J221" s="180">
        <f>BK221</f>
        <v>0</v>
      </c>
      <c r="K221" s="166"/>
      <c r="L221" s="171"/>
      <c r="M221" s="172"/>
      <c r="N221" s="173"/>
      <c r="O221" s="173"/>
      <c r="P221" s="174">
        <f>SUM(P222:P230)</f>
        <v>0</v>
      </c>
      <c r="Q221" s="173"/>
      <c r="R221" s="174">
        <f>SUM(R222:R230)</f>
        <v>2.5944000000000002E-3</v>
      </c>
      <c r="S221" s="173"/>
      <c r="T221" s="175">
        <f>SUM(T222:T230)</f>
        <v>0</v>
      </c>
      <c r="AR221" s="176" t="s">
        <v>81</v>
      </c>
      <c r="AT221" s="177" t="s">
        <v>71</v>
      </c>
      <c r="AU221" s="177" t="s">
        <v>79</v>
      </c>
      <c r="AY221" s="176" t="s">
        <v>218</v>
      </c>
      <c r="BK221" s="178">
        <f>SUM(BK222:BK230)</f>
        <v>0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686</v>
      </c>
      <c r="F222" s="183" t="s">
        <v>687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6.0000000000000002E-5</v>
      </c>
      <c r="R222" s="190">
        <f>Q222*H222</f>
        <v>3.3119999999999997E-4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688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689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691</v>
      </c>
      <c r="F224" s="183" t="s">
        <v>692</v>
      </c>
      <c r="G224" s="184" t="s">
        <v>224</v>
      </c>
      <c r="H224" s="185">
        <v>5.52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1.7000000000000001E-4</v>
      </c>
      <c r="R224" s="190">
        <f>Q224*H224</f>
        <v>9.3840000000000004E-4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693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694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3" customFormat="1" ht="11.25">
      <c r="B226" s="199"/>
      <c r="C226" s="200"/>
      <c r="D226" s="201" t="s">
        <v>230</v>
      </c>
      <c r="E226" s="202" t="s">
        <v>19</v>
      </c>
      <c r="F226" s="203" t="s">
        <v>695</v>
      </c>
      <c r="G226" s="200"/>
      <c r="H226" s="204">
        <v>5.52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33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697</v>
      </c>
      <c r="F227" s="183" t="s">
        <v>698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699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700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702</v>
      </c>
      <c r="F229" s="183" t="s">
        <v>703</v>
      </c>
      <c r="G229" s="184" t="s">
        <v>224</v>
      </c>
      <c r="H229" s="185">
        <v>5.52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6.6239999999999995E-4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704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705</v>
      </c>
      <c r="G230" s="39"/>
      <c r="H230" s="39"/>
      <c r="I230" s="196"/>
      <c r="J230" s="39"/>
      <c r="K230" s="39"/>
      <c r="L230" s="42"/>
      <c r="M230" s="246"/>
      <c r="N230" s="247"/>
      <c r="O230" s="248"/>
      <c r="P230" s="248"/>
      <c r="Q230" s="248"/>
      <c r="R230" s="248"/>
      <c r="S230" s="248"/>
      <c r="T230" s="249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6.95" customHeight="1">
      <c r="A231" s="37"/>
      <c r="B231" s="50"/>
      <c r="C231" s="51"/>
      <c r="D231" s="51"/>
      <c r="E231" s="51"/>
      <c r="F231" s="51"/>
      <c r="G231" s="51"/>
      <c r="H231" s="51"/>
      <c r="I231" s="51"/>
      <c r="J231" s="51"/>
      <c r="K231" s="51"/>
      <c r="L231" s="42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algorithmName="SHA-512" hashValue="EI0ocSmV4NfH1xXKe3ZiAVeNyXPNBO2DMUAAuL7q79P6HBz9CwjgtmczNFX9vzt03955tsaqGEeaNzV9EP4odQ==" saltValue="YO88OYeEW/DwNRqY3zIRRD2f7biNH3OxUsBPMk6AY5ADzvu8O8aBPDmk5LQvzFw6txYnsbON2rpPdzGmtoBSmA==" spinCount="100000" sheet="1" objects="1" scenarios="1" formatColumns="0" formatRows="0" autoFilter="0"/>
  <autoFilter ref="C99:K23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8" r:id="rId24"/>
    <hyperlink ref="F190" r:id="rId25"/>
    <hyperlink ref="F192" r:id="rId26"/>
    <hyperlink ref="F194" r:id="rId27"/>
    <hyperlink ref="F196" r:id="rId28"/>
    <hyperlink ref="F201" r:id="rId29"/>
    <hyperlink ref="F203" r:id="rId30"/>
    <hyperlink ref="F206" r:id="rId31"/>
    <hyperlink ref="F208" r:id="rId32"/>
    <hyperlink ref="F216" r:id="rId33"/>
    <hyperlink ref="F220" r:id="rId34"/>
    <hyperlink ref="F223" r:id="rId35"/>
    <hyperlink ref="F225" r:id="rId36"/>
    <hyperlink ref="F228" r:id="rId37"/>
    <hyperlink ref="F230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101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706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ROUND(J102,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ROUND((SUM(BE102:BE267)),  2)</f>
        <v>0</v>
      </c>
      <c r="G35" s="37"/>
      <c r="H35" s="37"/>
      <c r="I35" s="127">
        <v>0.21</v>
      </c>
      <c r="J35" s="126">
        <f>ROUND(((SUM(BE102:BE267))*I35),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ROUND((SUM(BF102:BF267)),  2)</f>
        <v>0</v>
      </c>
      <c r="G36" s="37"/>
      <c r="H36" s="37"/>
      <c r="I36" s="127">
        <v>0.12</v>
      </c>
      <c r="J36" s="126">
        <f>ROUND(((SUM(BF102:BF267))*I36),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ROUND((SUM(BG102:BG267)),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ROUND((SUM(BH102:BH267)),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ROUND((SUM(BI102:BI267)),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02 - 5.NP 527,526,528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J102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J103</f>
        <v>0</v>
      </c>
      <c r="K64" s="144"/>
      <c r="L64" s="148"/>
    </row>
    <row r="65" spans="2:12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J104</f>
        <v>0</v>
      </c>
      <c r="K65" s="100"/>
      <c r="L65" s="153"/>
    </row>
    <row r="66" spans="2:12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J111</f>
        <v>0</v>
      </c>
      <c r="K66" s="100"/>
      <c r="L66" s="153"/>
    </row>
    <row r="67" spans="2:12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J122</f>
        <v>0</v>
      </c>
      <c r="K67" s="100"/>
      <c r="L67" s="153"/>
    </row>
    <row r="68" spans="2:12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J143</f>
        <v>0</v>
      </c>
      <c r="K68" s="100"/>
      <c r="L68" s="153"/>
    </row>
    <row r="69" spans="2:12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J153</f>
        <v>0</v>
      </c>
      <c r="K69" s="100"/>
      <c r="L69" s="153"/>
    </row>
    <row r="70" spans="2:12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J156</f>
        <v>0</v>
      </c>
      <c r="K70" s="144"/>
      <c r="L70" s="148"/>
    </row>
    <row r="71" spans="2:12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J157</f>
        <v>0</v>
      </c>
      <c r="K71" s="100"/>
      <c r="L71" s="153"/>
    </row>
    <row r="72" spans="2:12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J165</f>
        <v>0</v>
      </c>
      <c r="K72" s="100"/>
      <c r="L72" s="153"/>
    </row>
    <row r="73" spans="2:12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J169</f>
        <v>0</v>
      </c>
      <c r="K73" s="100"/>
      <c r="L73" s="153"/>
    </row>
    <row r="74" spans="2:12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J181</f>
        <v>0</v>
      </c>
      <c r="K74" s="100"/>
      <c r="L74" s="153"/>
    </row>
    <row r="75" spans="2:12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J189</f>
        <v>0</v>
      </c>
      <c r="K75" s="100"/>
      <c r="L75" s="153"/>
    </row>
    <row r="76" spans="2:12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J192</f>
        <v>0</v>
      </c>
      <c r="K76" s="100"/>
      <c r="L76" s="153"/>
    </row>
    <row r="77" spans="2:12" s="10" customFormat="1" ht="19.899999999999999" customHeight="1">
      <c r="B77" s="149"/>
      <c r="C77" s="100"/>
      <c r="D77" s="150" t="s">
        <v>707</v>
      </c>
      <c r="E77" s="151"/>
      <c r="F77" s="151"/>
      <c r="G77" s="151"/>
      <c r="H77" s="151"/>
      <c r="I77" s="151"/>
      <c r="J77" s="152">
        <f>J212</f>
        <v>0</v>
      </c>
      <c r="K77" s="100"/>
      <c r="L77" s="153"/>
    </row>
    <row r="78" spans="2:12" s="10" customFormat="1" ht="19.899999999999999" customHeight="1">
      <c r="B78" s="149"/>
      <c r="C78" s="100"/>
      <c r="D78" s="150" t="s">
        <v>200</v>
      </c>
      <c r="E78" s="151"/>
      <c r="F78" s="151"/>
      <c r="G78" s="151"/>
      <c r="H78" s="151"/>
      <c r="I78" s="151"/>
      <c r="J78" s="152">
        <f>J235</f>
        <v>0</v>
      </c>
      <c r="K78" s="100"/>
      <c r="L78" s="153"/>
    </row>
    <row r="79" spans="2:12" s="10" customFormat="1" ht="19.899999999999999" customHeight="1">
      <c r="B79" s="149"/>
      <c r="C79" s="100"/>
      <c r="D79" s="150" t="s">
        <v>502</v>
      </c>
      <c r="E79" s="151"/>
      <c r="F79" s="151"/>
      <c r="G79" s="151"/>
      <c r="H79" s="151"/>
      <c r="I79" s="151"/>
      <c r="J79" s="152">
        <f>J252</f>
        <v>0</v>
      </c>
      <c r="K79" s="100"/>
      <c r="L79" s="153"/>
    </row>
    <row r="80" spans="2:12" s="10" customFormat="1" ht="19.899999999999999" customHeight="1">
      <c r="B80" s="149"/>
      <c r="C80" s="100"/>
      <c r="D80" s="150" t="s">
        <v>201</v>
      </c>
      <c r="E80" s="151"/>
      <c r="F80" s="151"/>
      <c r="G80" s="151"/>
      <c r="H80" s="151"/>
      <c r="I80" s="151"/>
      <c r="J80" s="152">
        <f>J262</f>
        <v>0</v>
      </c>
      <c r="K80" s="100"/>
      <c r="L80" s="153"/>
    </row>
    <row r="81" spans="1:31" s="2" customFormat="1" ht="21.7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6.95" customHeight="1">
      <c r="A82" s="37"/>
      <c r="B82" s="50"/>
      <c r="C82" s="51"/>
      <c r="D82" s="51"/>
      <c r="E82" s="51"/>
      <c r="F82" s="51"/>
      <c r="G82" s="51"/>
      <c r="H82" s="51"/>
      <c r="I82" s="51"/>
      <c r="J82" s="51"/>
      <c r="K82" s="51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6" spans="1:31" s="2" customFormat="1" ht="6.95" customHeight="1">
      <c r="A86" s="37"/>
      <c r="B86" s="52"/>
      <c r="C86" s="53"/>
      <c r="D86" s="53"/>
      <c r="E86" s="53"/>
      <c r="F86" s="53"/>
      <c r="G86" s="53"/>
      <c r="H86" s="53"/>
      <c r="I86" s="53"/>
      <c r="J86" s="53"/>
      <c r="K86" s="53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24.95" customHeight="1">
      <c r="A87" s="37"/>
      <c r="B87" s="38"/>
      <c r="C87" s="26" t="s">
        <v>203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6.95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2" customHeight="1">
      <c r="A89" s="37"/>
      <c r="B89" s="38"/>
      <c r="C89" s="32" t="s">
        <v>16</v>
      </c>
      <c r="D89" s="39"/>
      <c r="E89" s="39"/>
      <c r="F89" s="39"/>
      <c r="G89" s="39"/>
      <c r="H89" s="39"/>
      <c r="I89" s="39"/>
      <c r="J89" s="39"/>
      <c r="K89" s="39"/>
      <c r="L89" s="11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6.5" customHeight="1">
      <c r="A90" s="37"/>
      <c r="B90" s="38"/>
      <c r="C90" s="39"/>
      <c r="D90" s="39"/>
      <c r="E90" s="406" t="str">
        <f>E7</f>
        <v>Výměna stoupaček na Poliklinice</v>
      </c>
      <c r="F90" s="407"/>
      <c r="G90" s="407"/>
      <c r="H90" s="407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1" customFormat="1" ht="12" customHeight="1">
      <c r="B91" s="24"/>
      <c r="C91" s="32" t="s">
        <v>182</v>
      </c>
      <c r="D91" s="25"/>
      <c r="E91" s="25"/>
      <c r="F91" s="25"/>
      <c r="G91" s="25"/>
      <c r="H91" s="25"/>
      <c r="I91" s="25"/>
      <c r="J91" s="25"/>
      <c r="K91" s="25"/>
      <c r="L91" s="23"/>
    </row>
    <row r="92" spans="1:31" s="2" customFormat="1" ht="16.5" customHeight="1">
      <c r="A92" s="37"/>
      <c r="B92" s="38"/>
      <c r="C92" s="39"/>
      <c r="D92" s="39"/>
      <c r="E92" s="406" t="s">
        <v>494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32" t="s">
        <v>184</v>
      </c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6.5" customHeight="1">
      <c r="A94" s="37"/>
      <c r="B94" s="38"/>
      <c r="C94" s="39"/>
      <c r="D94" s="39"/>
      <c r="E94" s="379" t="str">
        <f>E11</f>
        <v>02 - 5.NP 527,526,528</v>
      </c>
      <c r="F94" s="408"/>
      <c r="G94" s="408"/>
      <c r="H94" s="408"/>
      <c r="I94" s="39"/>
      <c r="J94" s="39"/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2" customHeight="1">
      <c r="A96" s="37"/>
      <c r="B96" s="38"/>
      <c r="C96" s="32" t="s">
        <v>21</v>
      </c>
      <c r="D96" s="39"/>
      <c r="E96" s="39"/>
      <c r="F96" s="30" t="str">
        <f>F14</f>
        <v>Česká Lípa</v>
      </c>
      <c r="G96" s="39"/>
      <c r="H96" s="39"/>
      <c r="I96" s="32" t="s">
        <v>23</v>
      </c>
      <c r="J96" s="62" t="str">
        <f>IF(J14="","",J14)</f>
        <v>9. 7. 2024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6.95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40.15" customHeight="1">
      <c r="A98" s="37"/>
      <c r="B98" s="38"/>
      <c r="C98" s="32" t="s">
        <v>25</v>
      </c>
      <c r="D98" s="39"/>
      <c r="E98" s="39"/>
      <c r="F98" s="30" t="str">
        <f>E17</f>
        <v>Nemocnice s poliklinikou Česká Lípa a.s.,Purkyňova</v>
      </c>
      <c r="G98" s="39"/>
      <c r="H98" s="39"/>
      <c r="I98" s="32" t="s">
        <v>31</v>
      </c>
      <c r="J98" s="35" t="str">
        <f>E23</f>
        <v>STORING spol. s r.o.,Žitavská 727/16, Liberec 3</v>
      </c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5.2" customHeight="1">
      <c r="A99" s="37"/>
      <c r="B99" s="38"/>
      <c r="C99" s="32" t="s">
        <v>29</v>
      </c>
      <c r="D99" s="39"/>
      <c r="E99" s="39"/>
      <c r="F99" s="30" t="str">
        <f>IF(E20="","",E20)</f>
        <v>Vyplň údaj</v>
      </c>
      <c r="G99" s="39"/>
      <c r="H99" s="39"/>
      <c r="I99" s="32" t="s">
        <v>34</v>
      </c>
      <c r="J99" s="35" t="str">
        <f>E26</f>
        <v>Zuzana Morávková</v>
      </c>
      <c r="K99" s="39"/>
      <c r="L99" s="116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10.35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116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11" customFormat="1" ht="29.25" customHeight="1">
      <c r="A101" s="154"/>
      <c r="B101" s="155"/>
      <c r="C101" s="156" t="s">
        <v>204</v>
      </c>
      <c r="D101" s="157" t="s">
        <v>57</v>
      </c>
      <c r="E101" s="157" t="s">
        <v>53</v>
      </c>
      <c r="F101" s="157" t="s">
        <v>54</v>
      </c>
      <c r="G101" s="157" t="s">
        <v>205</v>
      </c>
      <c r="H101" s="157" t="s">
        <v>206</v>
      </c>
      <c r="I101" s="157" t="s">
        <v>207</v>
      </c>
      <c r="J101" s="157" t="s">
        <v>188</v>
      </c>
      <c r="K101" s="158" t="s">
        <v>208</v>
      </c>
      <c r="L101" s="159"/>
      <c r="M101" s="71" t="s">
        <v>19</v>
      </c>
      <c r="N101" s="72" t="s">
        <v>42</v>
      </c>
      <c r="O101" s="72" t="s">
        <v>209</v>
      </c>
      <c r="P101" s="72" t="s">
        <v>210</v>
      </c>
      <c r="Q101" s="72" t="s">
        <v>211</v>
      </c>
      <c r="R101" s="72" t="s">
        <v>212</v>
      </c>
      <c r="S101" s="72" t="s">
        <v>213</v>
      </c>
      <c r="T101" s="73" t="s">
        <v>214</v>
      </c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</row>
    <row r="102" spans="1:65" s="2" customFormat="1" ht="22.9" customHeight="1">
      <c r="A102" s="37"/>
      <c r="B102" s="38"/>
      <c r="C102" s="78" t="s">
        <v>215</v>
      </c>
      <c r="D102" s="39"/>
      <c r="E102" s="39"/>
      <c r="F102" s="39"/>
      <c r="G102" s="39"/>
      <c r="H102" s="39"/>
      <c r="I102" s="39"/>
      <c r="J102" s="160">
        <f>BK102</f>
        <v>0</v>
      </c>
      <c r="K102" s="39"/>
      <c r="L102" s="42"/>
      <c r="M102" s="74"/>
      <c r="N102" s="161"/>
      <c r="O102" s="75"/>
      <c r="P102" s="162">
        <f>P103+P156</f>
        <v>0</v>
      </c>
      <c r="Q102" s="75"/>
      <c r="R102" s="162">
        <f>R103+R156</f>
        <v>4.4921678200000006</v>
      </c>
      <c r="S102" s="75"/>
      <c r="T102" s="163">
        <f>T103+T156</f>
        <v>4.8772176000000007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71</v>
      </c>
      <c r="AU102" s="20" t="s">
        <v>189</v>
      </c>
      <c r="BK102" s="164">
        <f>BK103+BK156</f>
        <v>0</v>
      </c>
    </row>
    <row r="103" spans="1:65" s="12" customFormat="1" ht="25.9" customHeight="1">
      <c r="B103" s="165"/>
      <c r="C103" s="166"/>
      <c r="D103" s="167" t="s">
        <v>71</v>
      </c>
      <c r="E103" s="168" t="s">
        <v>216</v>
      </c>
      <c r="F103" s="168" t="s">
        <v>217</v>
      </c>
      <c r="G103" s="166"/>
      <c r="H103" s="166"/>
      <c r="I103" s="169"/>
      <c r="J103" s="170">
        <f>BK103</f>
        <v>0</v>
      </c>
      <c r="K103" s="166"/>
      <c r="L103" s="171"/>
      <c r="M103" s="172"/>
      <c r="N103" s="173"/>
      <c r="O103" s="173"/>
      <c r="P103" s="174">
        <f>P104+P111+P122+P143+P153</f>
        <v>0</v>
      </c>
      <c r="Q103" s="173"/>
      <c r="R103" s="174">
        <f>R104+R111+R122+R143+R153</f>
        <v>2.6841195000000004</v>
      </c>
      <c r="S103" s="173"/>
      <c r="T103" s="175">
        <f>T104+T111+T122+T143+T153</f>
        <v>4.2286400000000004</v>
      </c>
      <c r="AR103" s="176" t="s">
        <v>79</v>
      </c>
      <c r="AT103" s="177" t="s">
        <v>71</v>
      </c>
      <c r="AU103" s="177" t="s">
        <v>72</v>
      </c>
      <c r="AY103" s="176" t="s">
        <v>218</v>
      </c>
      <c r="BK103" s="178">
        <f>BK104+BK111+BK122+BK143+BK153</f>
        <v>0</v>
      </c>
    </row>
    <row r="104" spans="1:65" s="12" customFormat="1" ht="22.9" customHeight="1">
      <c r="B104" s="165"/>
      <c r="C104" s="166"/>
      <c r="D104" s="167" t="s">
        <v>71</v>
      </c>
      <c r="E104" s="179" t="s">
        <v>219</v>
      </c>
      <c r="F104" s="179" t="s">
        <v>220</v>
      </c>
      <c r="G104" s="166"/>
      <c r="H104" s="166"/>
      <c r="I104" s="169"/>
      <c r="J104" s="180">
        <f>BK104</f>
        <v>0</v>
      </c>
      <c r="K104" s="166"/>
      <c r="L104" s="171"/>
      <c r="M104" s="172"/>
      <c r="N104" s="173"/>
      <c r="O104" s="173"/>
      <c r="P104" s="174">
        <f>SUM(P105:P110)</f>
        <v>0</v>
      </c>
      <c r="Q104" s="173"/>
      <c r="R104" s="174">
        <f>SUM(R105:R110)</f>
        <v>0.23584000000000002</v>
      </c>
      <c r="S104" s="173"/>
      <c r="T104" s="175">
        <f>SUM(T105:T110)</f>
        <v>0</v>
      </c>
      <c r="AR104" s="176" t="s">
        <v>79</v>
      </c>
      <c r="AT104" s="177" t="s">
        <v>71</v>
      </c>
      <c r="AU104" s="177" t="s">
        <v>79</v>
      </c>
      <c r="AY104" s="176" t="s">
        <v>218</v>
      </c>
      <c r="BK104" s="178">
        <f>SUM(BK105:BK110)</f>
        <v>0</v>
      </c>
    </row>
    <row r="105" spans="1:65" s="2" customFormat="1" ht="37.9" customHeight="1">
      <c r="A105" s="37"/>
      <c r="B105" s="38"/>
      <c r="C105" s="181" t="s">
        <v>79</v>
      </c>
      <c r="D105" s="181" t="s">
        <v>221</v>
      </c>
      <c r="E105" s="182" t="s">
        <v>222</v>
      </c>
      <c r="F105" s="183" t="s">
        <v>223</v>
      </c>
      <c r="G105" s="184" t="s">
        <v>224</v>
      </c>
      <c r="H105" s="185">
        <v>4.4800000000000004</v>
      </c>
      <c r="I105" s="186"/>
      <c r="J105" s="187">
        <f>ROUND(I105*H105,2)</f>
        <v>0</v>
      </c>
      <c r="K105" s="183" t="s">
        <v>225</v>
      </c>
      <c r="L105" s="42"/>
      <c r="M105" s="188" t="s">
        <v>19</v>
      </c>
      <c r="N105" s="189" t="s">
        <v>43</v>
      </c>
      <c r="O105" s="67"/>
      <c r="P105" s="190">
        <f>O105*H105</f>
        <v>0</v>
      </c>
      <c r="Q105" s="190">
        <v>5.2499999999999998E-2</v>
      </c>
      <c r="R105" s="190">
        <f>Q105*H105</f>
        <v>0.23520000000000002</v>
      </c>
      <c r="S105" s="190">
        <v>0</v>
      </c>
      <c r="T105" s="191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92" t="s">
        <v>226</v>
      </c>
      <c r="AT105" s="192" t="s">
        <v>221</v>
      </c>
      <c r="AU105" s="192" t="s">
        <v>81</v>
      </c>
      <c r="AY105" s="20" t="s">
        <v>218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20" t="s">
        <v>79</v>
      </c>
      <c r="BK105" s="193">
        <f>ROUND(I105*H105,2)</f>
        <v>0</v>
      </c>
      <c r="BL105" s="20" t="s">
        <v>226</v>
      </c>
      <c r="BM105" s="192" t="s">
        <v>708</v>
      </c>
    </row>
    <row r="106" spans="1:65" s="2" customFormat="1" ht="11.25">
      <c r="A106" s="37"/>
      <c r="B106" s="38"/>
      <c r="C106" s="39"/>
      <c r="D106" s="194" t="s">
        <v>228</v>
      </c>
      <c r="E106" s="39"/>
      <c r="F106" s="195" t="s">
        <v>229</v>
      </c>
      <c r="G106" s="39"/>
      <c r="H106" s="39"/>
      <c r="I106" s="196"/>
      <c r="J106" s="39"/>
      <c r="K106" s="39"/>
      <c r="L106" s="42"/>
      <c r="M106" s="197"/>
      <c r="N106" s="198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20" t="s">
        <v>228</v>
      </c>
      <c r="AU106" s="20" t="s">
        <v>81</v>
      </c>
    </row>
    <row r="107" spans="1:65" s="13" customFormat="1" ht="11.25">
      <c r="B107" s="199"/>
      <c r="C107" s="200"/>
      <c r="D107" s="201" t="s">
        <v>230</v>
      </c>
      <c r="E107" s="202" t="s">
        <v>19</v>
      </c>
      <c r="F107" s="203" t="s">
        <v>231</v>
      </c>
      <c r="G107" s="200"/>
      <c r="H107" s="204">
        <v>4.4800000000000004</v>
      </c>
      <c r="I107" s="205"/>
      <c r="J107" s="200"/>
      <c r="K107" s="200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230</v>
      </c>
      <c r="AU107" s="210" t="s">
        <v>81</v>
      </c>
      <c r="AV107" s="13" t="s">
        <v>81</v>
      </c>
      <c r="AW107" s="13" t="s">
        <v>33</v>
      </c>
      <c r="AX107" s="13" t="s">
        <v>79</v>
      </c>
      <c r="AY107" s="210" t="s">
        <v>218</v>
      </c>
    </row>
    <row r="108" spans="1:65" s="2" customFormat="1" ht="24.2" customHeight="1">
      <c r="A108" s="37"/>
      <c r="B108" s="38"/>
      <c r="C108" s="181" t="s">
        <v>81</v>
      </c>
      <c r="D108" s="181" t="s">
        <v>221</v>
      </c>
      <c r="E108" s="182" t="s">
        <v>232</v>
      </c>
      <c r="F108" s="183" t="s">
        <v>233</v>
      </c>
      <c r="G108" s="184" t="s">
        <v>234</v>
      </c>
      <c r="H108" s="185">
        <v>3.2</v>
      </c>
      <c r="I108" s="186"/>
      <c r="J108" s="187">
        <f>ROUND(I108*H108,2)</f>
        <v>0</v>
      </c>
      <c r="K108" s="183" t="s">
        <v>225</v>
      </c>
      <c r="L108" s="42"/>
      <c r="M108" s="188" t="s">
        <v>19</v>
      </c>
      <c r="N108" s="189" t="s">
        <v>43</v>
      </c>
      <c r="O108" s="67"/>
      <c r="P108" s="190">
        <f>O108*H108</f>
        <v>0</v>
      </c>
      <c r="Q108" s="190">
        <v>2.0000000000000001E-4</v>
      </c>
      <c r="R108" s="190">
        <f>Q108*H108</f>
        <v>6.4000000000000005E-4</v>
      </c>
      <c r="S108" s="190">
        <v>0</v>
      </c>
      <c r="T108" s="191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92" t="s">
        <v>226</v>
      </c>
      <c r="AT108" s="192" t="s">
        <v>221</v>
      </c>
      <c r="AU108" s="192" t="s">
        <v>81</v>
      </c>
      <c r="AY108" s="20" t="s">
        <v>218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0" t="s">
        <v>79</v>
      </c>
      <c r="BK108" s="193">
        <f>ROUND(I108*H108,2)</f>
        <v>0</v>
      </c>
      <c r="BL108" s="20" t="s">
        <v>226</v>
      </c>
      <c r="BM108" s="192" t="s">
        <v>709</v>
      </c>
    </row>
    <row r="109" spans="1:65" s="2" customFormat="1" ht="11.25">
      <c r="A109" s="37"/>
      <c r="B109" s="38"/>
      <c r="C109" s="39"/>
      <c r="D109" s="194" t="s">
        <v>228</v>
      </c>
      <c r="E109" s="39"/>
      <c r="F109" s="195" t="s">
        <v>236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228</v>
      </c>
      <c r="AU109" s="20" t="s">
        <v>81</v>
      </c>
    </row>
    <row r="110" spans="1:65" s="13" customFormat="1" ht="11.25">
      <c r="B110" s="199"/>
      <c r="C110" s="200"/>
      <c r="D110" s="201" t="s">
        <v>230</v>
      </c>
      <c r="E110" s="202" t="s">
        <v>19</v>
      </c>
      <c r="F110" s="203" t="s">
        <v>237</v>
      </c>
      <c r="G110" s="200"/>
      <c r="H110" s="204">
        <v>3.2</v>
      </c>
      <c r="I110" s="205"/>
      <c r="J110" s="200"/>
      <c r="K110" s="200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230</v>
      </c>
      <c r="AU110" s="210" t="s">
        <v>81</v>
      </c>
      <c r="AV110" s="13" t="s">
        <v>81</v>
      </c>
      <c r="AW110" s="13" t="s">
        <v>33</v>
      </c>
      <c r="AX110" s="13" t="s">
        <v>79</v>
      </c>
      <c r="AY110" s="210" t="s">
        <v>218</v>
      </c>
    </row>
    <row r="111" spans="1:65" s="12" customFormat="1" ht="22.9" customHeight="1">
      <c r="B111" s="165"/>
      <c r="C111" s="166"/>
      <c r="D111" s="167" t="s">
        <v>71</v>
      </c>
      <c r="E111" s="179" t="s">
        <v>238</v>
      </c>
      <c r="F111" s="179" t="s">
        <v>239</v>
      </c>
      <c r="G111" s="166"/>
      <c r="H111" s="166"/>
      <c r="I111" s="169"/>
      <c r="J111" s="180">
        <f>BK111</f>
        <v>0</v>
      </c>
      <c r="K111" s="166"/>
      <c r="L111" s="171"/>
      <c r="M111" s="172"/>
      <c r="N111" s="173"/>
      <c r="O111" s="173"/>
      <c r="P111" s="174">
        <f>SUM(P112:P121)</f>
        <v>0</v>
      </c>
      <c r="Q111" s="173"/>
      <c r="R111" s="174">
        <f>SUM(R112:R121)</f>
        <v>2.4476795000000005</v>
      </c>
      <c r="S111" s="173"/>
      <c r="T111" s="175">
        <f>SUM(T112:T121)</f>
        <v>0</v>
      </c>
      <c r="AR111" s="176" t="s">
        <v>79</v>
      </c>
      <c r="AT111" s="177" t="s">
        <v>71</v>
      </c>
      <c r="AU111" s="177" t="s">
        <v>79</v>
      </c>
      <c r="AY111" s="176" t="s">
        <v>218</v>
      </c>
      <c r="BK111" s="178">
        <f>SUM(BK112:BK121)</f>
        <v>0</v>
      </c>
    </row>
    <row r="112" spans="1:65" s="2" customFormat="1" ht="21.75" customHeight="1">
      <c r="A112" s="37"/>
      <c r="B112" s="38"/>
      <c r="C112" s="181" t="s">
        <v>219</v>
      </c>
      <c r="D112" s="181" t="s">
        <v>221</v>
      </c>
      <c r="E112" s="182" t="s">
        <v>240</v>
      </c>
      <c r="F112" s="183" t="s">
        <v>241</v>
      </c>
      <c r="G112" s="184" t="s">
        <v>224</v>
      </c>
      <c r="H112" s="185">
        <v>3</v>
      </c>
      <c r="I112" s="186"/>
      <c r="J112" s="187">
        <f>ROUND(I112*H112,2)</f>
        <v>0</v>
      </c>
      <c r="K112" s="183" t="s">
        <v>225</v>
      </c>
      <c r="L112" s="42"/>
      <c r="M112" s="188" t="s">
        <v>19</v>
      </c>
      <c r="N112" s="189" t="s">
        <v>43</v>
      </c>
      <c r="O112" s="67"/>
      <c r="P112" s="190">
        <f>O112*H112</f>
        <v>0</v>
      </c>
      <c r="Q112" s="190">
        <v>5.6000000000000001E-2</v>
      </c>
      <c r="R112" s="190">
        <f>Q112*H112</f>
        <v>0.16800000000000001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226</v>
      </c>
      <c r="AT112" s="192" t="s">
        <v>221</v>
      </c>
      <c r="AU112" s="192" t="s">
        <v>81</v>
      </c>
      <c r="AY112" s="20" t="s">
        <v>218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79</v>
      </c>
      <c r="BK112" s="193">
        <f>ROUND(I112*H112,2)</f>
        <v>0</v>
      </c>
      <c r="BL112" s="20" t="s">
        <v>226</v>
      </c>
      <c r="BM112" s="192" t="s">
        <v>710</v>
      </c>
    </row>
    <row r="113" spans="1:65" s="2" customFormat="1" ht="11.25">
      <c r="A113" s="37"/>
      <c r="B113" s="38"/>
      <c r="C113" s="39"/>
      <c r="D113" s="194" t="s">
        <v>228</v>
      </c>
      <c r="E113" s="39"/>
      <c r="F113" s="195" t="s">
        <v>243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228</v>
      </c>
      <c r="AU113" s="20" t="s">
        <v>81</v>
      </c>
    </row>
    <row r="114" spans="1:65" s="13" customFormat="1" ht="11.25">
      <c r="B114" s="199"/>
      <c r="C114" s="200"/>
      <c r="D114" s="201" t="s">
        <v>230</v>
      </c>
      <c r="E114" s="202" t="s">
        <v>19</v>
      </c>
      <c r="F114" s="203" t="s">
        <v>711</v>
      </c>
      <c r="G114" s="200"/>
      <c r="H114" s="204">
        <v>3</v>
      </c>
      <c r="I114" s="205"/>
      <c r="J114" s="200"/>
      <c r="K114" s="200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230</v>
      </c>
      <c r="AU114" s="210" t="s">
        <v>81</v>
      </c>
      <c r="AV114" s="13" t="s">
        <v>81</v>
      </c>
      <c r="AW114" s="13" t="s">
        <v>33</v>
      </c>
      <c r="AX114" s="13" t="s">
        <v>79</v>
      </c>
      <c r="AY114" s="210" t="s">
        <v>218</v>
      </c>
    </row>
    <row r="115" spans="1:65" s="2" customFormat="1" ht="49.15" customHeight="1">
      <c r="A115" s="37"/>
      <c r="B115" s="38"/>
      <c r="C115" s="181" t="s">
        <v>226</v>
      </c>
      <c r="D115" s="181" t="s">
        <v>221</v>
      </c>
      <c r="E115" s="182" t="s">
        <v>712</v>
      </c>
      <c r="F115" s="183" t="s">
        <v>713</v>
      </c>
      <c r="G115" s="184" t="s">
        <v>224</v>
      </c>
      <c r="H115" s="185">
        <v>21.248000000000001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2.9499999999999998E-2</v>
      </c>
      <c r="R115" s="190">
        <f>Q115*H115</f>
        <v>0.62681600000000004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714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715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3" customFormat="1" ht="11.25">
      <c r="B117" s="199"/>
      <c r="C117" s="200"/>
      <c r="D117" s="201" t="s">
        <v>230</v>
      </c>
      <c r="E117" s="202" t="s">
        <v>19</v>
      </c>
      <c r="F117" s="203" t="s">
        <v>716</v>
      </c>
      <c r="G117" s="200"/>
      <c r="H117" s="204">
        <v>21.248000000000001</v>
      </c>
      <c r="I117" s="205"/>
      <c r="J117" s="200"/>
      <c r="K117" s="200"/>
      <c r="L117" s="206"/>
      <c r="M117" s="207"/>
      <c r="N117" s="208"/>
      <c r="O117" s="208"/>
      <c r="P117" s="208"/>
      <c r="Q117" s="208"/>
      <c r="R117" s="208"/>
      <c r="S117" s="208"/>
      <c r="T117" s="209"/>
      <c r="AT117" s="210" t="s">
        <v>230</v>
      </c>
      <c r="AU117" s="210" t="s">
        <v>81</v>
      </c>
      <c r="AV117" s="13" t="s">
        <v>81</v>
      </c>
      <c r="AW117" s="13" t="s">
        <v>33</v>
      </c>
      <c r="AX117" s="13" t="s">
        <v>79</v>
      </c>
      <c r="AY117" s="210" t="s">
        <v>218</v>
      </c>
    </row>
    <row r="118" spans="1:65" s="2" customFormat="1" ht="37.9" customHeight="1">
      <c r="A118" s="37"/>
      <c r="B118" s="38"/>
      <c r="C118" s="181" t="s">
        <v>252</v>
      </c>
      <c r="D118" s="181" t="s">
        <v>221</v>
      </c>
      <c r="E118" s="182" t="s">
        <v>507</v>
      </c>
      <c r="F118" s="183" t="s">
        <v>508</v>
      </c>
      <c r="G118" s="184" t="s">
        <v>224</v>
      </c>
      <c r="H118" s="185">
        <v>54.054000000000002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2.1000000000000001E-2</v>
      </c>
      <c r="R118" s="190">
        <f>Q118*H118</f>
        <v>1.1351340000000001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717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510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37.9" customHeight="1">
      <c r="A120" s="37"/>
      <c r="B120" s="38"/>
      <c r="C120" s="181" t="s">
        <v>238</v>
      </c>
      <c r="D120" s="181" t="s">
        <v>221</v>
      </c>
      <c r="E120" s="182" t="s">
        <v>511</v>
      </c>
      <c r="F120" s="183" t="s">
        <v>512</v>
      </c>
      <c r="G120" s="184" t="s">
        <v>513</v>
      </c>
      <c r="H120" s="185">
        <v>0.22500000000000001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2.3010199999999998</v>
      </c>
      <c r="R120" s="190">
        <f>Q120*H120</f>
        <v>0.51772949999999995</v>
      </c>
      <c r="S120" s="190">
        <v>0</v>
      </c>
      <c r="T120" s="191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718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515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2" customFormat="1" ht="22.9" customHeight="1">
      <c r="B122" s="165"/>
      <c r="C122" s="166"/>
      <c r="D122" s="167" t="s">
        <v>71</v>
      </c>
      <c r="E122" s="179" t="s">
        <v>257</v>
      </c>
      <c r="F122" s="179" t="s">
        <v>258</v>
      </c>
      <c r="G122" s="166"/>
      <c r="H122" s="166"/>
      <c r="I122" s="169"/>
      <c r="J122" s="180">
        <f>BK122</f>
        <v>0</v>
      </c>
      <c r="K122" s="166"/>
      <c r="L122" s="171"/>
      <c r="M122" s="172"/>
      <c r="N122" s="173"/>
      <c r="O122" s="173"/>
      <c r="P122" s="174">
        <f>SUM(P123:P142)</f>
        <v>0</v>
      </c>
      <c r="Q122" s="173"/>
      <c r="R122" s="174">
        <f>SUM(R123:R142)</f>
        <v>6.0000000000000006E-4</v>
      </c>
      <c r="S122" s="173"/>
      <c r="T122" s="175">
        <f>SUM(T123:T142)</f>
        <v>4.2286400000000004</v>
      </c>
      <c r="AR122" s="176" t="s">
        <v>79</v>
      </c>
      <c r="AT122" s="177" t="s">
        <v>71</v>
      </c>
      <c r="AU122" s="177" t="s">
        <v>79</v>
      </c>
      <c r="AY122" s="176" t="s">
        <v>218</v>
      </c>
      <c r="BK122" s="178">
        <f>SUM(BK123:BK142)</f>
        <v>0</v>
      </c>
    </row>
    <row r="123" spans="1:65" s="2" customFormat="1" ht="37.9" customHeight="1">
      <c r="A123" s="37"/>
      <c r="B123" s="38"/>
      <c r="C123" s="181" t="s">
        <v>263</v>
      </c>
      <c r="D123" s="181" t="s">
        <v>221</v>
      </c>
      <c r="E123" s="182" t="s">
        <v>516</v>
      </c>
      <c r="F123" s="183" t="s">
        <v>517</v>
      </c>
      <c r="G123" s="184" t="s">
        <v>224</v>
      </c>
      <c r="H123" s="185">
        <v>15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4.0000000000000003E-5</v>
      </c>
      <c r="R123" s="190">
        <f>Q123*H123</f>
        <v>6.0000000000000006E-4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719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519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2" customFormat="1" ht="24.2" customHeight="1">
      <c r="A125" s="37"/>
      <c r="B125" s="38"/>
      <c r="C125" s="181" t="s">
        <v>270</v>
      </c>
      <c r="D125" s="181" t="s">
        <v>221</v>
      </c>
      <c r="E125" s="182" t="s">
        <v>259</v>
      </c>
      <c r="F125" s="183" t="s">
        <v>260</v>
      </c>
      <c r="G125" s="184" t="s">
        <v>224</v>
      </c>
      <c r="H125" s="185">
        <v>4.4800000000000004</v>
      </c>
      <c r="I125" s="186"/>
      <c r="J125" s="187">
        <f>ROUND(I125*H125,2)</f>
        <v>0</v>
      </c>
      <c r="K125" s="183" t="s">
        <v>225</v>
      </c>
      <c r="L125" s="42"/>
      <c r="M125" s="188" t="s">
        <v>19</v>
      </c>
      <c r="N125" s="189" t="s">
        <v>43</v>
      </c>
      <c r="O125" s="67"/>
      <c r="P125" s="190">
        <f>O125*H125</f>
        <v>0</v>
      </c>
      <c r="Q125" s="190">
        <v>0</v>
      </c>
      <c r="R125" s="190">
        <f>Q125*H125</f>
        <v>0</v>
      </c>
      <c r="S125" s="190">
        <v>0.08</v>
      </c>
      <c r="T125" s="191">
        <f>S125*H125</f>
        <v>0.35840000000000005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226</v>
      </c>
      <c r="AT125" s="192" t="s">
        <v>221</v>
      </c>
      <c r="AU125" s="192" t="s">
        <v>81</v>
      </c>
      <c r="AY125" s="20" t="s">
        <v>218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20" t="s">
        <v>79</v>
      </c>
      <c r="BK125" s="193">
        <f>ROUND(I125*H125,2)</f>
        <v>0</v>
      </c>
      <c r="BL125" s="20" t="s">
        <v>226</v>
      </c>
      <c r="BM125" s="192" t="s">
        <v>720</v>
      </c>
    </row>
    <row r="126" spans="1:65" s="2" customFormat="1" ht="11.25">
      <c r="A126" s="37"/>
      <c r="B126" s="38"/>
      <c r="C126" s="39"/>
      <c r="D126" s="194" t="s">
        <v>228</v>
      </c>
      <c r="E126" s="39"/>
      <c r="F126" s="195" t="s">
        <v>262</v>
      </c>
      <c r="G126" s="39"/>
      <c r="H126" s="39"/>
      <c r="I126" s="196"/>
      <c r="J126" s="39"/>
      <c r="K126" s="39"/>
      <c r="L126" s="42"/>
      <c r="M126" s="197"/>
      <c r="N126" s="198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20" t="s">
        <v>228</v>
      </c>
      <c r="AU126" s="20" t="s">
        <v>81</v>
      </c>
    </row>
    <row r="127" spans="1:65" s="13" customFormat="1" ht="11.25">
      <c r="B127" s="199"/>
      <c r="C127" s="200"/>
      <c r="D127" s="201" t="s">
        <v>230</v>
      </c>
      <c r="E127" s="202" t="s">
        <v>19</v>
      </c>
      <c r="F127" s="203" t="s">
        <v>231</v>
      </c>
      <c r="G127" s="200"/>
      <c r="H127" s="204">
        <v>4.4800000000000004</v>
      </c>
      <c r="I127" s="205"/>
      <c r="J127" s="200"/>
      <c r="K127" s="200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230</v>
      </c>
      <c r="AU127" s="210" t="s">
        <v>81</v>
      </c>
      <c r="AV127" s="13" t="s">
        <v>81</v>
      </c>
      <c r="AW127" s="13" t="s">
        <v>33</v>
      </c>
      <c r="AX127" s="13" t="s">
        <v>79</v>
      </c>
      <c r="AY127" s="210" t="s">
        <v>218</v>
      </c>
    </row>
    <row r="128" spans="1:65" s="2" customFormat="1" ht="24.2" customHeight="1">
      <c r="A128" s="37"/>
      <c r="B128" s="38"/>
      <c r="C128" s="181" t="s">
        <v>257</v>
      </c>
      <c r="D128" s="181" t="s">
        <v>221</v>
      </c>
      <c r="E128" s="182" t="s">
        <v>521</v>
      </c>
      <c r="F128" s="183" t="s">
        <v>522</v>
      </c>
      <c r="G128" s="184" t="s">
        <v>513</v>
      </c>
      <c r="H128" s="185">
        <v>0.22500000000000001</v>
      </c>
      <c r="I128" s="186"/>
      <c r="J128" s="187">
        <f>ROUND(I128*H128,2)</f>
        <v>0</v>
      </c>
      <c r="K128" s="183" t="s">
        <v>225</v>
      </c>
      <c r="L128" s="42"/>
      <c r="M128" s="188" t="s">
        <v>19</v>
      </c>
      <c r="N128" s="189" t="s">
        <v>43</v>
      </c>
      <c r="O128" s="67"/>
      <c r="P128" s="190">
        <f>O128*H128</f>
        <v>0</v>
      </c>
      <c r="Q128" s="190">
        <v>0</v>
      </c>
      <c r="R128" s="190">
        <f>Q128*H128</f>
        <v>0</v>
      </c>
      <c r="S128" s="190">
        <v>2.2000000000000002</v>
      </c>
      <c r="T128" s="191">
        <f>S128*H128</f>
        <v>0.49500000000000005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226</v>
      </c>
      <c r="AT128" s="192" t="s">
        <v>221</v>
      </c>
      <c r="AU128" s="192" t="s">
        <v>81</v>
      </c>
      <c r="AY128" s="20" t="s">
        <v>218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0" t="s">
        <v>79</v>
      </c>
      <c r="BK128" s="193">
        <f>ROUND(I128*H128,2)</f>
        <v>0</v>
      </c>
      <c r="BL128" s="20" t="s">
        <v>226</v>
      </c>
      <c r="BM128" s="192" t="s">
        <v>721</v>
      </c>
    </row>
    <row r="129" spans="1:65" s="2" customFormat="1" ht="11.25">
      <c r="A129" s="37"/>
      <c r="B129" s="38"/>
      <c r="C129" s="39"/>
      <c r="D129" s="194" t="s">
        <v>228</v>
      </c>
      <c r="E129" s="39"/>
      <c r="F129" s="195" t="s">
        <v>524</v>
      </c>
      <c r="G129" s="39"/>
      <c r="H129" s="39"/>
      <c r="I129" s="196"/>
      <c r="J129" s="39"/>
      <c r="K129" s="39"/>
      <c r="L129" s="42"/>
      <c r="M129" s="197"/>
      <c r="N129" s="198"/>
      <c r="O129" s="67"/>
      <c r="P129" s="67"/>
      <c r="Q129" s="67"/>
      <c r="R129" s="67"/>
      <c r="S129" s="67"/>
      <c r="T129" s="68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20" t="s">
        <v>228</v>
      </c>
      <c r="AU129" s="20" t="s">
        <v>81</v>
      </c>
    </row>
    <row r="130" spans="1:65" s="13" customFormat="1" ht="11.25">
      <c r="B130" s="199"/>
      <c r="C130" s="200"/>
      <c r="D130" s="201" t="s">
        <v>230</v>
      </c>
      <c r="E130" s="202" t="s">
        <v>19</v>
      </c>
      <c r="F130" s="203" t="s">
        <v>525</v>
      </c>
      <c r="G130" s="200"/>
      <c r="H130" s="204">
        <v>0.22500000000000001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230</v>
      </c>
      <c r="AU130" s="210" t="s">
        <v>81</v>
      </c>
      <c r="AV130" s="13" t="s">
        <v>81</v>
      </c>
      <c r="AW130" s="13" t="s">
        <v>33</v>
      </c>
      <c r="AX130" s="13" t="s">
        <v>79</v>
      </c>
      <c r="AY130" s="210" t="s">
        <v>218</v>
      </c>
    </row>
    <row r="131" spans="1:65" s="2" customFormat="1" ht="44.25" customHeight="1">
      <c r="A131" s="37"/>
      <c r="B131" s="38"/>
      <c r="C131" s="181" t="s">
        <v>120</v>
      </c>
      <c r="D131" s="181" t="s">
        <v>221</v>
      </c>
      <c r="E131" s="182" t="s">
        <v>526</v>
      </c>
      <c r="F131" s="183" t="s">
        <v>527</v>
      </c>
      <c r="G131" s="184" t="s">
        <v>224</v>
      </c>
      <c r="H131" s="185">
        <v>13.656000000000001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4.5999999999999999E-2</v>
      </c>
      <c r="T131" s="191">
        <f>S131*H131</f>
        <v>0.62817600000000007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722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529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723</v>
      </c>
      <c r="G133" s="200"/>
      <c r="H133" s="204">
        <v>6.2759999999999998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724</v>
      </c>
      <c r="G134" s="200"/>
      <c r="H134" s="204">
        <v>7.38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4" customFormat="1" ht="11.25">
      <c r="B135" s="211"/>
      <c r="C135" s="212"/>
      <c r="D135" s="201" t="s">
        <v>230</v>
      </c>
      <c r="E135" s="213" t="s">
        <v>19</v>
      </c>
      <c r="F135" s="214" t="s">
        <v>246</v>
      </c>
      <c r="G135" s="212"/>
      <c r="H135" s="215">
        <v>13.656000000000001</v>
      </c>
      <c r="I135" s="216"/>
      <c r="J135" s="212"/>
      <c r="K135" s="212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230</v>
      </c>
      <c r="AU135" s="221" t="s">
        <v>81</v>
      </c>
      <c r="AV135" s="14" t="s">
        <v>226</v>
      </c>
      <c r="AW135" s="14" t="s">
        <v>33</v>
      </c>
      <c r="AX135" s="14" t="s">
        <v>79</v>
      </c>
      <c r="AY135" s="221" t="s">
        <v>218</v>
      </c>
    </row>
    <row r="136" spans="1:65" s="2" customFormat="1" ht="37.9" customHeight="1">
      <c r="A136" s="37"/>
      <c r="B136" s="38"/>
      <c r="C136" s="181" t="s">
        <v>123</v>
      </c>
      <c r="D136" s="181" t="s">
        <v>221</v>
      </c>
      <c r="E136" s="182" t="s">
        <v>271</v>
      </c>
      <c r="F136" s="183" t="s">
        <v>272</v>
      </c>
      <c r="G136" s="184" t="s">
        <v>224</v>
      </c>
      <c r="H136" s="185">
        <v>40.398000000000003</v>
      </c>
      <c r="I136" s="186"/>
      <c r="J136" s="187">
        <f>ROUND(I136*H136,2)</f>
        <v>0</v>
      </c>
      <c r="K136" s="183" t="s">
        <v>225</v>
      </c>
      <c r="L136" s="42"/>
      <c r="M136" s="188" t="s">
        <v>19</v>
      </c>
      <c r="N136" s="189" t="s">
        <v>43</v>
      </c>
      <c r="O136" s="67"/>
      <c r="P136" s="190">
        <f>O136*H136</f>
        <v>0</v>
      </c>
      <c r="Q136" s="190">
        <v>0</v>
      </c>
      <c r="R136" s="190">
        <f>Q136*H136</f>
        <v>0</v>
      </c>
      <c r="S136" s="190">
        <v>6.8000000000000005E-2</v>
      </c>
      <c r="T136" s="191">
        <f>S136*H136</f>
        <v>2.7470640000000004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226</v>
      </c>
      <c r="AT136" s="192" t="s">
        <v>221</v>
      </c>
      <c r="AU136" s="192" t="s">
        <v>81</v>
      </c>
      <c r="AY136" s="20" t="s">
        <v>218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20" t="s">
        <v>79</v>
      </c>
      <c r="BK136" s="193">
        <f>ROUND(I136*H136,2)</f>
        <v>0</v>
      </c>
      <c r="BL136" s="20" t="s">
        <v>226</v>
      </c>
      <c r="BM136" s="192" t="s">
        <v>725</v>
      </c>
    </row>
    <row r="137" spans="1:65" s="2" customFormat="1" ht="11.25">
      <c r="A137" s="37"/>
      <c r="B137" s="38"/>
      <c r="C137" s="39"/>
      <c r="D137" s="194" t="s">
        <v>228</v>
      </c>
      <c r="E137" s="39"/>
      <c r="F137" s="195" t="s">
        <v>274</v>
      </c>
      <c r="G137" s="39"/>
      <c r="H137" s="39"/>
      <c r="I137" s="196"/>
      <c r="J137" s="39"/>
      <c r="K137" s="39"/>
      <c r="L137" s="42"/>
      <c r="M137" s="197"/>
      <c r="N137" s="198"/>
      <c r="O137" s="67"/>
      <c r="P137" s="67"/>
      <c r="Q137" s="67"/>
      <c r="R137" s="67"/>
      <c r="S137" s="67"/>
      <c r="T137" s="68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20" t="s">
        <v>228</v>
      </c>
      <c r="AU137" s="20" t="s">
        <v>81</v>
      </c>
    </row>
    <row r="138" spans="1:65" s="13" customFormat="1" ht="11.25">
      <c r="B138" s="199"/>
      <c r="C138" s="200"/>
      <c r="D138" s="201" t="s">
        <v>230</v>
      </c>
      <c r="E138" s="202" t="s">
        <v>19</v>
      </c>
      <c r="F138" s="203" t="s">
        <v>726</v>
      </c>
      <c r="G138" s="200"/>
      <c r="H138" s="204">
        <v>20.92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230</v>
      </c>
      <c r="AU138" s="210" t="s">
        <v>81</v>
      </c>
      <c r="AV138" s="13" t="s">
        <v>81</v>
      </c>
      <c r="AW138" s="13" t="s">
        <v>33</v>
      </c>
      <c r="AX138" s="13" t="s">
        <v>72</v>
      </c>
      <c r="AY138" s="210" t="s">
        <v>218</v>
      </c>
    </row>
    <row r="139" spans="1:65" s="13" customFormat="1" ht="11.25">
      <c r="B139" s="199"/>
      <c r="C139" s="200"/>
      <c r="D139" s="201" t="s">
        <v>230</v>
      </c>
      <c r="E139" s="202" t="s">
        <v>19</v>
      </c>
      <c r="F139" s="203" t="s">
        <v>727</v>
      </c>
      <c r="G139" s="200"/>
      <c r="H139" s="204">
        <v>24.6</v>
      </c>
      <c r="I139" s="205"/>
      <c r="J139" s="200"/>
      <c r="K139" s="200"/>
      <c r="L139" s="206"/>
      <c r="M139" s="207"/>
      <c r="N139" s="208"/>
      <c r="O139" s="208"/>
      <c r="P139" s="208"/>
      <c r="Q139" s="208"/>
      <c r="R139" s="208"/>
      <c r="S139" s="208"/>
      <c r="T139" s="209"/>
      <c r="AT139" s="210" t="s">
        <v>230</v>
      </c>
      <c r="AU139" s="210" t="s">
        <v>81</v>
      </c>
      <c r="AV139" s="13" t="s">
        <v>81</v>
      </c>
      <c r="AW139" s="13" t="s">
        <v>33</v>
      </c>
      <c r="AX139" s="13" t="s">
        <v>72</v>
      </c>
      <c r="AY139" s="210" t="s">
        <v>218</v>
      </c>
    </row>
    <row r="140" spans="1:65" s="13" customFormat="1" ht="11.25">
      <c r="B140" s="199"/>
      <c r="C140" s="200"/>
      <c r="D140" s="201" t="s">
        <v>230</v>
      </c>
      <c r="E140" s="202" t="s">
        <v>19</v>
      </c>
      <c r="F140" s="203" t="s">
        <v>728</v>
      </c>
      <c r="G140" s="200"/>
      <c r="H140" s="204">
        <v>-5.1219999999999999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230</v>
      </c>
      <c r="AU140" s="210" t="s">
        <v>81</v>
      </c>
      <c r="AV140" s="13" t="s">
        <v>81</v>
      </c>
      <c r="AW140" s="13" t="s">
        <v>33</v>
      </c>
      <c r="AX140" s="13" t="s">
        <v>72</v>
      </c>
      <c r="AY140" s="210" t="s">
        <v>218</v>
      </c>
    </row>
    <row r="141" spans="1:65" s="14" customFormat="1" ht="11.25">
      <c r="B141" s="211"/>
      <c r="C141" s="212"/>
      <c r="D141" s="201" t="s">
        <v>230</v>
      </c>
      <c r="E141" s="213" t="s">
        <v>19</v>
      </c>
      <c r="F141" s="214" t="s">
        <v>246</v>
      </c>
      <c r="G141" s="212"/>
      <c r="H141" s="215">
        <v>40.398000000000003</v>
      </c>
      <c r="I141" s="216"/>
      <c r="J141" s="212"/>
      <c r="K141" s="212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230</v>
      </c>
      <c r="AU141" s="221" t="s">
        <v>81</v>
      </c>
      <c r="AV141" s="14" t="s">
        <v>226</v>
      </c>
      <c r="AW141" s="14" t="s">
        <v>33</v>
      </c>
      <c r="AX141" s="14" t="s">
        <v>79</v>
      </c>
      <c r="AY141" s="221" t="s">
        <v>218</v>
      </c>
    </row>
    <row r="142" spans="1:65" s="2" customFormat="1" ht="24.2" customHeight="1">
      <c r="A142" s="37"/>
      <c r="B142" s="38"/>
      <c r="C142" s="181" t="s">
        <v>8</v>
      </c>
      <c r="D142" s="181" t="s">
        <v>221</v>
      </c>
      <c r="E142" s="182" t="s">
        <v>275</v>
      </c>
      <c r="F142" s="183" t="s">
        <v>276</v>
      </c>
      <c r="G142" s="184" t="s">
        <v>249</v>
      </c>
      <c r="H142" s="185">
        <v>1</v>
      </c>
      <c r="I142" s="186"/>
      <c r="J142" s="187">
        <f>ROUND(I142*H142,2)</f>
        <v>0</v>
      </c>
      <c r="K142" s="183" t="s">
        <v>19</v>
      </c>
      <c r="L142" s="42"/>
      <c r="M142" s="188" t="s">
        <v>19</v>
      </c>
      <c r="N142" s="189" t="s">
        <v>43</v>
      </c>
      <c r="O142" s="67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226</v>
      </c>
      <c r="AT142" s="192" t="s">
        <v>221</v>
      </c>
      <c r="AU142" s="192" t="s">
        <v>81</v>
      </c>
      <c r="AY142" s="20" t="s">
        <v>218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20" t="s">
        <v>79</v>
      </c>
      <c r="BK142" s="193">
        <f>ROUND(I142*H142,2)</f>
        <v>0</v>
      </c>
      <c r="BL142" s="20" t="s">
        <v>226</v>
      </c>
      <c r="BM142" s="192" t="s">
        <v>729</v>
      </c>
    </row>
    <row r="143" spans="1:65" s="12" customFormat="1" ht="22.9" customHeight="1">
      <c r="B143" s="165"/>
      <c r="C143" s="166"/>
      <c r="D143" s="167" t="s">
        <v>71</v>
      </c>
      <c r="E143" s="179" t="s">
        <v>278</v>
      </c>
      <c r="F143" s="179" t="s">
        <v>279</v>
      </c>
      <c r="G143" s="166"/>
      <c r="H143" s="166"/>
      <c r="I143" s="169"/>
      <c r="J143" s="180">
        <f>BK143</f>
        <v>0</v>
      </c>
      <c r="K143" s="166"/>
      <c r="L143" s="171"/>
      <c r="M143" s="172"/>
      <c r="N143" s="173"/>
      <c r="O143" s="173"/>
      <c r="P143" s="174">
        <f>SUM(P144:P152)</f>
        <v>0</v>
      </c>
      <c r="Q143" s="173"/>
      <c r="R143" s="174">
        <f>SUM(R144:R152)</f>
        <v>0</v>
      </c>
      <c r="S143" s="173"/>
      <c r="T143" s="175">
        <f>SUM(T144:T152)</f>
        <v>0</v>
      </c>
      <c r="AR143" s="176" t="s">
        <v>79</v>
      </c>
      <c r="AT143" s="177" t="s">
        <v>71</v>
      </c>
      <c r="AU143" s="177" t="s">
        <v>79</v>
      </c>
      <c r="AY143" s="176" t="s">
        <v>218</v>
      </c>
      <c r="BK143" s="178">
        <f>SUM(BK144:BK152)</f>
        <v>0</v>
      </c>
    </row>
    <row r="144" spans="1:65" s="2" customFormat="1" ht="44.25" customHeight="1">
      <c r="A144" s="37"/>
      <c r="B144" s="38"/>
      <c r="C144" s="181" t="s">
        <v>128</v>
      </c>
      <c r="D144" s="181" t="s">
        <v>221</v>
      </c>
      <c r="E144" s="182" t="s">
        <v>537</v>
      </c>
      <c r="F144" s="183" t="s">
        <v>538</v>
      </c>
      <c r="G144" s="184" t="s">
        <v>282</v>
      </c>
      <c r="H144" s="185">
        <v>4.8769999999999998</v>
      </c>
      <c r="I144" s="186"/>
      <c r="J144" s="187">
        <f>ROUND(I144*H144,2)</f>
        <v>0</v>
      </c>
      <c r="K144" s="183" t="s">
        <v>225</v>
      </c>
      <c r="L144" s="42"/>
      <c r="M144" s="188" t="s">
        <v>19</v>
      </c>
      <c r="N144" s="189" t="s">
        <v>43</v>
      </c>
      <c r="O144" s="67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226</v>
      </c>
      <c r="AT144" s="192" t="s">
        <v>221</v>
      </c>
      <c r="AU144" s="192" t="s">
        <v>81</v>
      </c>
      <c r="AY144" s="20" t="s">
        <v>218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79</v>
      </c>
      <c r="BK144" s="193">
        <f>ROUND(I144*H144,2)</f>
        <v>0</v>
      </c>
      <c r="BL144" s="20" t="s">
        <v>226</v>
      </c>
      <c r="BM144" s="192" t="s">
        <v>730</v>
      </c>
    </row>
    <row r="145" spans="1:65" s="2" customFormat="1" ht="11.25">
      <c r="A145" s="37"/>
      <c r="B145" s="38"/>
      <c r="C145" s="39"/>
      <c r="D145" s="194" t="s">
        <v>228</v>
      </c>
      <c r="E145" s="39"/>
      <c r="F145" s="195" t="s">
        <v>540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228</v>
      </c>
      <c r="AU145" s="20" t="s">
        <v>81</v>
      </c>
    </row>
    <row r="146" spans="1:65" s="2" customFormat="1" ht="33" customHeight="1">
      <c r="A146" s="37"/>
      <c r="B146" s="38"/>
      <c r="C146" s="181" t="s">
        <v>131</v>
      </c>
      <c r="D146" s="181" t="s">
        <v>221</v>
      </c>
      <c r="E146" s="182" t="s">
        <v>285</v>
      </c>
      <c r="F146" s="183" t="s">
        <v>286</v>
      </c>
      <c r="G146" s="184" t="s">
        <v>282</v>
      </c>
      <c r="H146" s="185">
        <v>4.8769999999999998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731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288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2" customFormat="1" ht="44.25" customHeight="1">
      <c r="A148" s="37"/>
      <c r="B148" s="38"/>
      <c r="C148" s="181" t="s">
        <v>134</v>
      </c>
      <c r="D148" s="181" t="s">
        <v>221</v>
      </c>
      <c r="E148" s="182" t="s">
        <v>289</v>
      </c>
      <c r="F148" s="183" t="s">
        <v>290</v>
      </c>
      <c r="G148" s="184" t="s">
        <v>282</v>
      </c>
      <c r="H148" s="185">
        <v>92.662999999999997</v>
      </c>
      <c r="I148" s="186"/>
      <c r="J148" s="187">
        <f>ROUND(I148*H148,2)</f>
        <v>0</v>
      </c>
      <c r="K148" s="183" t="s">
        <v>225</v>
      </c>
      <c r="L148" s="42"/>
      <c r="M148" s="188" t="s">
        <v>19</v>
      </c>
      <c r="N148" s="189" t="s">
        <v>43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226</v>
      </c>
      <c r="AT148" s="192" t="s">
        <v>221</v>
      </c>
      <c r="AU148" s="192" t="s">
        <v>81</v>
      </c>
      <c r="AY148" s="20" t="s">
        <v>218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79</v>
      </c>
      <c r="BK148" s="193">
        <f>ROUND(I148*H148,2)</f>
        <v>0</v>
      </c>
      <c r="BL148" s="20" t="s">
        <v>226</v>
      </c>
      <c r="BM148" s="192" t="s">
        <v>732</v>
      </c>
    </row>
    <row r="149" spans="1:65" s="2" customFormat="1" ht="11.25">
      <c r="A149" s="37"/>
      <c r="B149" s="38"/>
      <c r="C149" s="39"/>
      <c r="D149" s="194" t="s">
        <v>228</v>
      </c>
      <c r="E149" s="39"/>
      <c r="F149" s="195" t="s">
        <v>292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228</v>
      </c>
      <c r="AU149" s="20" t="s">
        <v>81</v>
      </c>
    </row>
    <row r="150" spans="1:65" s="13" customFormat="1" ht="11.25">
      <c r="B150" s="199"/>
      <c r="C150" s="200"/>
      <c r="D150" s="201" t="s">
        <v>230</v>
      </c>
      <c r="E150" s="202" t="s">
        <v>19</v>
      </c>
      <c r="F150" s="203" t="s">
        <v>733</v>
      </c>
      <c r="G150" s="200"/>
      <c r="H150" s="204">
        <v>92.662999999999997</v>
      </c>
      <c r="I150" s="205"/>
      <c r="J150" s="200"/>
      <c r="K150" s="200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230</v>
      </c>
      <c r="AU150" s="210" t="s">
        <v>81</v>
      </c>
      <c r="AV150" s="13" t="s">
        <v>81</v>
      </c>
      <c r="AW150" s="13" t="s">
        <v>33</v>
      </c>
      <c r="AX150" s="13" t="s">
        <v>79</v>
      </c>
      <c r="AY150" s="210" t="s">
        <v>218</v>
      </c>
    </row>
    <row r="151" spans="1:65" s="2" customFormat="1" ht="44.25" customHeight="1">
      <c r="A151" s="37"/>
      <c r="B151" s="38"/>
      <c r="C151" s="181" t="s">
        <v>137</v>
      </c>
      <c r="D151" s="181" t="s">
        <v>221</v>
      </c>
      <c r="E151" s="182" t="s">
        <v>294</v>
      </c>
      <c r="F151" s="183" t="s">
        <v>295</v>
      </c>
      <c r="G151" s="184" t="s">
        <v>282</v>
      </c>
      <c r="H151" s="185">
        <v>4.8769999999999998</v>
      </c>
      <c r="I151" s="186"/>
      <c r="J151" s="187">
        <f>ROUND(I151*H151,2)</f>
        <v>0</v>
      </c>
      <c r="K151" s="183" t="s">
        <v>225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226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226</v>
      </c>
      <c r="BM151" s="192" t="s">
        <v>734</v>
      </c>
    </row>
    <row r="152" spans="1:65" s="2" customFormat="1" ht="11.25">
      <c r="A152" s="37"/>
      <c r="B152" s="38"/>
      <c r="C152" s="39"/>
      <c r="D152" s="194" t="s">
        <v>228</v>
      </c>
      <c r="E152" s="39"/>
      <c r="F152" s="195" t="s">
        <v>297</v>
      </c>
      <c r="G152" s="39"/>
      <c r="H152" s="39"/>
      <c r="I152" s="196"/>
      <c r="J152" s="39"/>
      <c r="K152" s="39"/>
      <c r="L152" s="42"/>
      <c r="M152" s="197"/>
      <c r="N152" s="198"/>
      <c r="O152" s="67"/>
      <c r="P152" s="67"/>
      <c r="Q152" s="67"/>
      <c r="R152" s="67"/>
      <c r="S152" s="67"/>
      <c r="T152" s="68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20" t="s">
        <v>228</v>
      </c>
      <c r="AU152" s="20" t="s">
        <v>81</v>
      </c>
    </row>
    <row r="153" spans="1:65" s="12" customFormat="1" ht="22.9" customHeight="1">
      <c r="B153" s="165"/>
      <c r="C153" s="166"/>
      <c r="D153" s="167" t="s">
        <v>71</v>
      </c>
      <c r="E153" s="179" t="s">
        <v>298</v>
      </c>
      <c r="F153" s="179" t="s">
        <v>299</v>
      </c>
      <c r="G153" s="166"/>
      <c r="H153" s="166"/>
      <c r="I153" s="169"/>
      <c r="J153" s="180">
        <f>BK153</f>
        <v>0</v>
      </c>
      <c r="K153" s="166"/>
      <c r="L153" s="171"/>
      <c r="M153" s="172"/>
      <c r="N153" s="173"/>
      <c r="O153" s="173"/>
      <c r="P153" s="174">
        <f>SUM(P154:P155)</f>
        <v>0</v>
      </c>
      <c r="Q153" s="173"/>
      <c r="R153" s="174">
        <f>SUM(R154:R155)</f>
        <v>0</v>
      </c>
      <c r="S153" s="173"/>
      <c r="T153" s="175">
        <f>SUM(T154:T155)</f>
        <v>0</v>
      </c>
      <c r="AR153" s="176" t="s">
        <v>79</v>
      </c>
      <c r="AT153" s="177" t="s">
        <v>71</v>
      </c>
      <c r="AU153" s="177" t="s">
        <v>79</v>
      </c>
      <c r="AY153" s="176" t="s">
        <v>218</v>
      </c>
      <c r="BK153" s="178">
        <f>SUM(BK154:BK155)</f>
        <v>0</v>
      </c>
    </row>
    <row r="154" spans="1:65" s="2" customFormat="1" ht="66.75" customHeight="1">
      <c r="A154" s="37"/>
      <c r="B154" s="38"/>
      <c r="C154" s="181" t="s">
        <v>140</v>
      </c>
      <c r="D154" s="181" t="s">
        <v>221</v>
      </c>
      <c r="E154" s="182" t="s">
        <v>300</v>
      </c>
      <c r="F154" s="183" t="s">
        <v>301</v>
      </c>
      <c r="G154" s="184" t="s">
        <v>282</v>
      </c>
      <c r="H154" s="185">
        <v>2.6840000000000002</v>
      </c>
      <c r="I154" s="186"/>
      <c r="J154" s="187">
        <f>ROUND(I154*H154,2)</f>
        <v>0</v>
      </c>
      <c r="K154" s="183" t="s">
        <v>225</v>
      </c>
      <c r="L154" s="42"/>
      <c r="M154" s="188" t="s">
        <v>19</v>
      </c>
      <c r="N154" s="189" t="s">
        <v>43</v>
      </c>
      <c r="O154" s="67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226</v>
      </c>
      <c r="AT154" s="192" t="s">
        <v>221</v>
      </c>
      <c r="AU154" s="192" t="s">
        <v>81</v>
      </c>
      <c r="AY154" s="20" t="s">
        <v>218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0" t="s">
        <v>79</v>
      </c>
      <c r="BK154" s="193">
        <f>ROUND(I154*H154,2)</f>
        <v>0</v>
      </c>
      <c r="BL154" s="20" t="s">
        <v>226</v>
      </c>
      <c r="BM154" s="192" t="s">
        <v>735</v>
      </c>
    </row>
    <row r="155" spans="1:65" s="2" customFormat="1" ht="11.25">
      <c r="A155" s="37"/>
      <c r="B155" s="38"/>
      <c r="C155" s="39"/>
      <c r="D155" s="194" t="s">
        <v>228</v>
      </c>
      <c r="E155" s="39"/>
      <c r="F155" s="195" t="s">
        <v>303</v>
      </c>
      <c r="G155" s="39"/>
      <c r="H155" s="39"/>
      <c r="I155" s="196"/>
      <c r="J155" s="39"/>
      <c r="K155" s="39"/>
      <c r="L155" s="42"/>
      <c r="M155" s="197"/>
      <c r="N155" s="19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228</v>
      </c>
      <c r="AU155" s="20" t="s">
        <v>81</v>
      </c>
    </row>
    <row r="156" spans="1:65" s="12" customFormat="1" ht="25.9" customHeight="1">
      <c r="B156" s="165"/>
      <c r="C156" s="166"/>
      <c r="D156" s="167" t="s">
        <v>71</v>
      </c>
      <c r="E156" s="168" t="s">
        <v>304</v>
      </c>
      <c r="F156" s="168" t="s">
        <v>305</v>
      </c>
      <c r="G156" s="166"/>
      <c r="H156" s="166"/>
      <c r="I156" s="169"/>
      <c r="J156" s="170">
        <f>BK156</f>
        <v>0</v>
      </c>
      <c r="K156" s="166"/>
      <c r="L156" s="171"/>
      <c r="M156" s="172"/>
      <c r="N156" s="173"/>
      <c r="O156" s="173"/>
      <c r="P156" s="174">
        <f>P157+P165+P169+P181+P189+P192+P212+P235+P252+P262</f>
        <v>0</v>
      </c>
      <c r="Q156" s="173"/>
      <c r="R156" s="174">
        <f>R157+R165+R169+R181+R189+R192+R212+R235+R252+R262</f>
        <v>1.8080483199999999</v>
      </c>
      <c r="S156" s="173"/>
      <c r="T156" s="175">
        <f>T157+T165+T169+T181+T189+T192+T212+T235+T252+T262</f>
        <v>0.64857759999999998</v>
      </c>
      <c r="AR156" s="176" t="s">
        <v>81</v>
      </c>
      <c r="AT156" s="177" t="s">
        <v>71</v>
      </c>
      <c r="AU156" s="177" t="s">
        <v>72</v>
      </c>
      <c r="AY156" s="176" t="s">
        <v>218</v>
      </c>
      <c r="BK156" s="178">
        <f>BK157+BK165+BK169+BK181+BK189+BK192+BK212+BK235+BK252+BK262</f>
        <v>0</v>
      </c>
    </row>
    <row r="157" spans="1:65" s="12" customFormat="1" ht="22.9" customHeight="1">
      <c r="B157" s="165"/>
      <c r="C157" s="166"/>
      <c r="D157" s="167" t="s">
        <v>71</v>
      </c>
      <c r="E157" s="179" t="s">
        <v>546</v>
      </c>
      <c r="F157" s="179" t="s">
        <v>547</v>
      </c>
      <c r="G157" s="166"/>
      <c r="H157" s="166"/>
      <c r="I157" s="169"/>
      <c r="J157" s="180">
        <f>BK157</f>
        <v>0</v>
      </c>
      <c r="K157" s="166"/>
      <c r="L157" s="171"/>
      <c r="M157" s="172"/>
      <c r="N157" s="173"/>
      <c r="O157" s="173"/>
      <c r="P157" s="174">
        <f>SUM(P158:P164)</f>
        <v>0</v>
      </c>
      <c r="Q157" s="173"/>
      <c r="R157" s="174">
        <f>SUM(R158:R164)</f>
        <v>0</v>
      </c>
      <c r="S157" s="173"/>
      <c r="T157" s="175">
        <f>SUM(T158:T164)</f>
        <v>0</v>
      </c>
      <c r="AR157" s="176" t="s">
        <v>81</v>
      </c>
      <c r="AT157" s="177" t="s">
        <v>71</v>
      </c>
      <c r="AU157" s="177" t="s">
        <v>79</v>
      </c>
      <c r="AY157" s="176" t="s">
        <v>218</v>
      </c>
      <c r="BK157" s="178">
        <f>SUM(BK158:BK164)</f>
        <v>0</v>
      </c>
    </row>
    <row r="158" spans="1:65" s="2" customFormat="1" ht="16.5" customHeight="1">
      <c r="A158" s="37"/>
      <c r="B158" s="38"/>
      <c r="C158" s="181" t="s">
        <v>143</v>
      </c>
      <c r="D158" s="181" t="s">
        <v>221</v>
      </c>
      <c r="E158" s="182" t="s">
        <v>548</v>
      </c>
      <c r="F158" s="183" t="s">
        <v>549</v>
      </c>
      <c r="G158" s="184" t="s">
        <v>249</v>
      </c>
      <c r="H158" s="185">
        <v>1</v>
      </c>
      <c r="I158" s="186"/>
      <c r="J158" s="187">
        <f t="shared" ref="J158:J164" si="0">ROUND(I158*H158,2)</f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ref="P158:P164" si="1">O158*H158</f>
        <v>0</v>
      </c>
      <c r="Q158" s="190">
        <v>0</v>
      </c>
      <c r="R158" s="190">
        <f t="shared" ref="R158:R164" si="2">Q158*H158</f>
        <v>0</v>
      </c>
      <c r="S158" s="190">
        <v>0</v>
      </c>
      <c r="T158" s="191">
        <f t="shared" ref="T158:T164" si="3"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ref="BE158:BE164" si="4">IF(N158="základní",J158,0)</f>
        <v>0</v>
      </c>
      <c r="BF158" s="193">
        <f t="shared" ref="BF158:BF164" si="5">IF(N158="snížená",J158,0)</f>
        <v>0</v>
      </c>
      <c r="BG158" s="193">
        <f t="shared" ref="BG158:BG164" si="6">IF(N158="zákl. přenesená",J158,0)</f>
        <v>0</v>
      </c>
      <c r="BH158" s="193">
        <f t="shared" ref="BH158:BH164" si="7">IF(N158="sníž. přenesená",J158,0)</f>
        <v>0</v>
      </c>
      <c r="BI158" s="193">
        <f t="shared" ref="BI158:BI164" si="8">IF(N158="nulová",J158,0)</f>
        <v>0</v>
      </c>
      <c r="BJ158" s="20" t="s">
        <v>79</v>
      </c>
      <c r="BK158" s="193">
        <f t="shared" ref="BK158:BK164" si="9">ROUND(I158*H158,2)</f>
        <v>0</v>
      </c>
      <c r="BL158" s="20" t="s">
        <v>137</v>
      </c>
      <c r="BM158" s="192" t="s">
        <v>736</v>
      </c>
    </row>
    <row r="159" spans="1:65" s="2" customFormat="1" ht="16.5" customHeight="1">
      <c r="A159" s="37"/>
      <c r="B159" s="38"/>
      <c r="C159" s="181" t="s">
        <v>146</v>
      </c>
      <c r="D159" s="181" t="s">
        <v>221</v>
      </c>
      <c r="E159" s="182" t="s">
        <v>551</v>
      </c>
      <c r="F159" s="183" t="s">
        <v>552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737</v>
      </c>
    </row>
    <row r="160" spans="1:65" s="2" customFormat="1" ht="24.2" customHeight="1">
      <c r="A160" s="37"/>
      <c r="B160" s="38"/>
      <c r="C160" s="181" t="s">
        <v>149</v>
      </c>
      <c r="D160" s="181" t="s">
        <v>221</v>
      </c>
      <c r="E160" s="182" t="s">
        <v>554</v>
      </c>
      <c r="F160" s="183" t="s">
        <v>555</v>
      </c>
      <c r="G160" s="184" t="s">
        <v>249</v>
      </c>
      <c r="H160" s="185">
        <v>2</v>
      </c>
      <c r="I160" s="186"/>
      <c r="J160" s="187">
        <f t="shared" si="0"/>
        <v>0</v>
      </c>
      <c r="K160" s="183" t="s">
        <v>19</v>
      </c>
      <c r="L160" s="42"/>
      <c r="M160" s="188" t="s">
        <v>19</v>
      </c>
      <c r="N160" s="189" t="s">
        <v>43</v>
      </c>
      <c r="O160" s="67"/>
      <c r="P160" s="190">
        <f t="shared" si="1"/>
        <v>0</v>
      </c>
      <c r="Q160" s="190">
        <v>0</v>
      </c>
      <c r="R160" s="190">
        <f t="shared" si="2"/>
        <v>0</v>
      </c>
      <c r="S160" s="190">
        <v>0</v>
      </c>
      <c r="T160" s="191">
        <f t="shared" si="3"/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137</v>
      </c>
      <c r="AT160" s="192" t="s">
        <v>221</v>
      </c>
      <c r="AU160" s="192" t="s">
        <v>81</v>
      </c>
      <c r="AY160" s="20" t="s">
        <v>218</v>
      </c>
      <c r="BE160" s="193">
        <f t="shared" si="4"/>
        <v>0</v>
      </c>
      <c r="BF160" s="193">
        <f t="shared" si="5"/>
        <v>0</v>
      </c>
      <c r="BG160" s="193">
        <f t="shared" si="6"/>
        <v>0</v>
      </c>
      <c r="BH160" s="193">
        <f t="shared" si="7"/>
        <v>0</v>
      </c>
      <c r="BI160" s="193">
        <f t="shared" si="8"/>
        <v>0</v>
      </c>
      <c r="BJ160" s="20" t="s">
        <v>79</v>
      </c>
      <c r="BK160" s="193">
        <f t="shared" si="9"/>
        <v>0</v>
      </c>
      <c r="BL160" s="20" t="s">
        <v>137</v>
      </c>
      <c r="BM160" s="192" t="s">
        <v>738</v>
      </c>
    </row>
    <row r="161" spans="1:65" s="2" customFormat="1" ht="16.5" customHeight="1">
      <c r="A161" s="37"/>
      <c r="B161" s="38"/>
      <c r="C161" s="181" t="s">
        <v>7</v>
      </c>
      <c r="D161" s="181" t="s">
        <v>221</v>
      </c>
      <c r="E161" s="182" t="s">
        <v>557</v>
      </c>
      <c r="F161" s="183" t="s">
        <v>739</v>
      </c>
      <c r="G161" s="184" t="s">
        <v>249</v>
      </c>
      <c r="H161" s="185">
        <v>1</v>
      </c>
      <c r="I161" s="186"/>
      <c r="J161" s="187">
        <f t="shared" si="0"/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 t="shared" si="1"/>
        <v>0</v>
      </c>
      <c r="Q161" s="190">
        <v>0</v>
      </c>
      <c r="R161" s="190">
        <f t="shared" si="2"/>
        <v>0</v>
      </c>
      <c r="S161" s="190">
        <v>0</v>
      </c>
      <c r="T161" s="191">
        <f t="shared" si="3"/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 t="shared" si="4"/>
        <v>0</v>
      </c>
      <c r="BF161" s="193">
        <f t="shared" si="5"/>
        <v>0</v>
      </c>
      <c r="BG161" s="193">
        <f t="shared" si="6"/>
        <v>0</v>
      </c>
      <c r="BH161" s="193">
        <f t="shared" si="7"/>
        <v>0</v>
      </c>
      <c r="BI161" s="193">
        <f t="shared" si="8"/>
        <v>0</v>
      </c>
      <c r="BJ161" s="20" t="s">
        <v>79</v>
      </c>
      <c r="BK161" s="193">
        <f t="shared" si="9"/>
        <v>0</v>
      </c>
      <c r="BL161" s="20" t="s">
        <v>137</v>
      </c>
      <c r="BM161" s="192" t="s">
        <v>740</v>
      </c>
    </row>
    <row r="162" spans="1:65" s="2" customFormat="1" ht="16.5" customHeight="1">
      <c r="A162" s="37"/>
      <c r="B162" s="38"/>
      <c r="C162" s="181" t="s">
        <v>154</v>
      </c>
      <c r="D162" s="181" t="s">
        <v>221</v>
      </c>
      <c r="E162" s="182" t="s">
        <v>560</v>
      </c>
      <c r="F162" s="183" t="s">
        <v>561</v>
      </c>
      <c r="G162" s="184" t="s">
        <v>249</v>
      </c>
      <c r="H162" s="185">
        <v>2</v>
      </c>
      <c r="I162" s="186"/>
      <c r="J162" s="187">
        <f t="shared" si="0"/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 t="shared" si="1"/>
        <v>0</v>
      </c>
      <c r="Q162" s="190">
        <v>0</v>
      </c>
      <c r="R162" s="190">
        <f t="shared" si="2"/>
        <v>0</v>
      </c>
      <c r="S162" s="190">
        <v>0</v>
      </c>
      <c r="T162" s="191">
        <f t="shared" si="3"/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 t="shared" si="4"/>
        <v>0</v>
      </c>
      <c r="BF162" s="193">
        <f t="shared" si="5"/>
        <v>0</v>
      </c>
      <c r="BG162" s="193">
        <f t="shared" si="6"/>
        <v>0</v>
      </c>
      <c r="BH162" s="193">
        <f t="shared" si="7"/>
        <v>0</v>
      </c>
      <c r="BI162" s="193">
        <f t="shared" si="8"/>
        <v>0</v>
      </c>
      <c r="BJ162" s="20" t="s">
        <v>79</v>
      </c>
      <c r="BK162" s="193">
        <f t="shared" si="9"/>
        <v>0</v>
      </c>
      <c r="BL162" s="20" t="s">
        <v>137</v>
      </c>
      <c r="BM162" s="192" t="s">
        <v>741</v>
      </c>
    </row>
    <row r="163" spans="1:65" s="2" customFormat="1" ht="16.5" customHeight="1">
      <c r="A163" s="37"/>
      <c r="B163" s="38"/>
      <c r="C163" s="181" t="s">
        <v>157</v>
      </c>
      <c r="D163" s="181" t="s">
        <v>221</v>
      </c>
      <c r="E163" s="182" t="s">
        <v>563</v>
      </c>
      <c r="F163" s="183" t="s">
        <v>564</v>
      </c>
      <c r="G163" s="184" t="s">
        <v>249</v>
      </c>
      <c r="H163" s="185">
        <v>3</v>
      </c>
      <c r="I163" s="186"/>
      <c r="J163" s="187">
        <f t="shared" si="0"/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 t="shared" si="1"/>
        <v>0</v>
      </c>
      <c r="Q163" s="190">
        <v>0</v>
      </c>
      <c r="R163" s="190">
        <f t="shared" si="2"/>
        <v>0</v>
      </c>
      <c r="S163" s="190">
        <v>0</v>
      </c>
      <c r="T163" s="191">
        <f t="shared" si="3"/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 t="shared" si="4"/>
        <v>0</v>
      </c>
      <c r="BF163" s="193">
        <f t="shared" si="5"/>
        <v>0</v>
      </c>
      <c r="BG163" s="193">
        <f t="shared" si="6"/>
        <v>0</v>
      </c>
      <c r="BH163" s="193">
        <f t="shared" si="7"/>
        <v>0</v>
      </c>
      <c r="BI163" s="193">
        <f t="shared" si="8"/>
        <v>0</v>
      </c>
      <c r="BJ163" s="20" t="s">
        <v>79</v>
      </c>
      <c r="BK163" s="193">
        <f t="shared" si="9"/>
        <v>0</v>
      </c>
      <c r="BL163" s="20" t="s">
        <v>137</v>
      </c>
      <c r="BM163" s="192" t="s">
        <v>742</v>
      </c>
    </row>
    <row r="164" spans="1:65" s="2" customFormat="1" ht="16.5" customHeight="1">
      <c r="A164" s="37"/>
      <c r="B164" s="38"/>
      <c r="C164" s="181" t="s">
        <v>160</v>
      </c>
      <c r="D164" s="181" t="s">
        <v>221</v>
      </c>
      <c r="E164" s="182" t="s">
        <v>566</v>
      </c>
      <c r="F164" s="183" t="s">
        <v>567</v>
      </c>
      <c r="G164" s="184" t="s">
        <v>249</v>
      </c>
      <c r="H164" s="185">
        <v>1</v>
      </c>
      <c r="I164" s="186"/>
      <c r="J164" s="187">
        <f t="shared" si="0"/>
        <v>0</v>
      </c>
      <c r="K164" s="183" t="s">
        <v>19</v>
      </c>
      <c r="L164" s="42"/>
      <c r="M164" s="188" t="s">
        <v>19</v>
      </c>
      <c r="N164" s="189" t="s">
        <v>43</v>
      </c>
      <c r="O164" s="67"/>
      <c r="P164" s="190">
        <f t="shared" si="1"/>
        <v>0</v>
      </c>
      <c r="Q164" s="190">
        <v>0</v>
      </c>
      <c r="R164" s="190">
        <f t="shared" si="2"/>
        <v>0</v>
      </c>
      <c r="S164" s="190">
        <v>0</v>
      </c>
      <c r="T164" s="191">
        <f t="shared" si="3"/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137</v>
      </c>
      <c r="AT164" s="192" t="s">
        <v>221</v>
      </c>
      <c r="AU164" s="192" t="s">
        <v>81</v>
      </c>
      <c r="AY164" s="20" t="s">
        <v>218</v>
      </c>
      <c r="BE164" s="193">
        <f t="shared" si="4"/>
        <v>0</v>
      </c>
      <c r="BF164" s="193">
        <f t="shared" si="5"/>
        <v>0</v>
      </c>
      <c r="BG164" s="193">
        <f t="shared" si="6"/>
        <v>0</v>
      </c>
      <c r="BH164" s="193">
        <f t="shared" si="7"/>
        <v>0</v>
      </c>
      <c r="BI164" s="193">
        <f t="shared" si="8"/>
        <v>0</v>
      </c>
      <c r="BJ164" s="20" t="s">
        <v>79</v>
      </c>
      <c r="BK164" s="193">
        <f t="shared" si="9"/>
        <v>0</v>
      </c>
      <c r="BL164" s="20" t="s">
        <v>137</v>
      </c>
      <c r="BM164" s="192" t="s">
        <v>743</v>
      </c>
    </row>
    <row r="165" spans="1:65" s="12" customFormat="1" ht="22.9" customHeight="1">
      <c r="B165" s="165"/>
      <c r="C165" s="166"/>
      <c r="D165" s="167" t="s">
        <v>71</v>
      </c>
      <c r="E165" s="179" t="s">
        <v>569</v>
      </c>
      <c r="F165" s="179" t="s">
        <v>570</v>
      </c>
      <c r="G165" s="166"/>
      <c r="H165" s="166"/>
      <c r="I165" s="169"/>
      <c r="J165" s="180">
        <f>BK165</f>
        <v>0</v>
      </c>
      <c r="K165" s="166"/>
      <c r="L165" s="171"/>
      <c r="M165" s="172"/>
      <c r="N165" s="173"/>
      <c r="O165" s="173"/>
      <c r="P165" s="174">
        <f>SUM(P166:P168)</f>
        <v>0</v>
      </c>
      <c r="Q165" s="173"/>
      <c r="R165" s="174">
        <f>SUM(R166:R168)</f>
        <v>0</v>
      </c>
      <c r="S165" s="173"/>
      <c r="T165" s="175">
        <f>SUM(T166:T168)</f>
        <v>0</v>
      </c>
      <c r="AR165" s="176" t="s">
        <v>81</v>
      </c>
      <c r="AT165" s="177" t="s">
        <v>71</v>
      </c>
      <c r="AU165" s="177" t="s">
        <v>79</v>
      </c>
      <c r="AY165" s="176" t="s">
        <v>218</v>
      </c>
      <c r="BK165" s="178">
        <f>SUM(BK166:BK168)</f>
        <v>0</v>
      </c>
    </row>
    <row r="166" spans="1:65" s="2" customFormat="1" ht="16.5" customHeight="1">
      <c r="A166" s="37"/>
      <c r="B166" s="38"/>
      <c r="C166" s="181" t="s">
        <v>352</v>
      </c>
      <c r="D166" s="181" t="s">
        <v>221</v>
      </c>
      <c r="E166" s="182" t="s">
        <v>571</v>
      </c>
      <c r="F166" s="183" t="s">
        <v>572</v>
      </c>
      <c r="G166" s="184" t="s">
        <v>249</v>
      </c>
      <c r="H166" s="185">
        <v>1</v>
      </c>
      <c r="I166" s="186"/>
      <c r="J166" s="187">
        <f>ROUND(I166*H166,2)</f>
        <v>0</v>
      </c>
      <c r="K166" s="183" t="s">
        <v>19</v>
      </c>
      <c r="L166" s="42"/>
      <c r="M166" s="188" t="s">
        <v>19</v>
      </c>
      <c r="N166" s="189" t="s">
        <v>43</v>
      </c>
      <c r="O166" s="67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137</v>
      </c>
      <c r="AT166" s="192" t="s">
        <v>221</v>
      </c>
      <c r="AU166" s="192" t="s">
        <v>81</v>
      </c>
      <c r="AY166" s="20" t="s">
        <v>218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20" t="s">
        <v>79</v>
      </c>
      <c r="BK166" s="193">
        <f>ROUND(I166*H166,2)</f>
        <v>0</v>
      </c>
      <c r="BL166" s="20" t="s">
        <v>137</v>
      </c>
      <c r="BM166" s="192" t="s">
        <v>744</v>
      </c>
    </row>
    <row r="167" spans="1:65" s="2" customFormat="1" ht="16.5" customHeight="1">
      <c r="A167" s="37"/>
      <c r="B167" s="38"/>
      <c r="C167" s="181" t="s">
        <v>357</v>
      </c>
      <c r="D167" s="181" t="s">
        <v>221</v>
      </c>
      <c r="E167" s="182" t="s">
        <v>574</v>
      </c>
      <c r="F167" s="183" t="s">
        <v>575</v>
      </c>
      <c r="G167" s="184" t="s">
        <v>249</v>
      </c>
      <c r="H167" s="185">
        <v>5</v>
      </c>
      <c r="I167" s="186"/>
      <c r="J167" s="187">
        <f>ROUND(I167*H167,2)</f>
        <v>0</v>
      </c>
      <c r="K167" s="183" t="s">
        <v>19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745</v>
      </c>
    </row>
    <row r="168" spans="1:65" s="2" customFormat="1" ht="16.5" customHeight="1">
      <c r="A168" s="37"/>
      <c r="B168" s="38"/>
      <c r="C168" s="181" t="s">
        <v>362</v>
      </c>
      <c r="D168" s="181" t="s">
        <v>221</v>
      </c>
      <c r="E168" s="182" t="s">
        <v>577</v>
      </c>
      <c r="F168" s="183" t="s">
        <v>578</v>
      </c>
      <c r="G168" s="184" t="s">
        <v>249</v>
      </c>
      <c r="H168" s="185">
        <v>6</v>
      </c>
      <c r="I168" s="186"/>
      <c r="J168" s="187">
        <f>ROUND(I168*H168,2)</f>
        <v>0</v>
      </c>
      <c r="K168" s="183" t="s">
        <v>19</v>
      </c>
      <c r="L168" s="42"/>
      <c r="M168" s="188" t="s">
        <v>19</v>
      </c>
      <c r="N168" s="189" t="s">
        <v>43</v>
      </c>
      <c r="O168" s="67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137</v>
      </c>
      <c r="AT168" s="192" t="s">
        <v>221</v>
      </c>
      <c r="AU168" s="192" t="s">
        <v>81</v>
      </c>
      <c r="AY168" s="20" t="s">
        <v>218</v>
      </c>
      <c r="BE168" s="193">
        <f>IF(N168="základní",J168,0)</f>
        <v>0</v>
      </c>
      <c r="BF168" s="193">
        <f>IF(N168="snížená",J168,0)</f>
        <v>0</v>
      </c>
      <c r="BG168" s="193">
        <f>IF(N168="zákl. přenesená",J168,0)</f>
        <v>0</v>
      </c>
      <c r="BH168" s="193">
        <f>IF(N168="sníž. přenesená",J168,0)</f>
        <v>0</v>
      </c>
      <c r="BI168" s="193">
        <f>IF(N168="nulová",J168,0)</f>
        <v>0</v>
      </c>
      <c r="BJ168" s="20" t="s">
        <v>79</v>
      </c>
      <c r="BK168" s="193">
        <f>ROUND(I168*H168,2)</f>
        <v>0</v>
      </c>
      <c r="BL168" s="20" t="s">
        <v>137</v>
      </c>
      <c r="BM168" s="192" t="s">
        <v>746</v>
      </c>
    </row>
    <row r="169" spans="1:65" s="12" customFormat="1" ht="22.9" customHeight="1">
      <c r="B169" s="165"/>
      <c r="C169" s="166"/>
      <c r="D169" s="167" t="s">
        <v>71</v>
      </c>
      <c r="E169" s="179" t="s">
        <v>580</v>
      </c>
      <c r="F169" s="179" t="s">
        <v>581</v>
      </c>
      <c r="G169" s="166"/>
      <c r="H169" s="166"/>
      <c r="I169" s="169"/>
      <c r="J169" s="180">
        <f>BK169</f>
        <v>0</v>
      </c>
      <c r="K169" s="166"/>
      <c r="L169" s="171"/>
      <c r="M169" s="172"/>
      <c r="N169" s="173"/>
      <c r="O169" s="173"/>
      <c r="P169" s="174">
        <f>SUM(P170:P180)</f>
        <v>0</v>
      </c>
      <c r="Q169" s="173"/>
      <c r="R169" s="174">
        <f>SUM(R170:R180)</f>
        <v>0.10697200000000001</v>
      </c>
      <c r="S169" s="173"/>
      <c r="T169" s="175">
        <f>SUM(T170:T180)</f>
        <v>0</v>
      </c>
      <c r="AR169" s="176" t="s">
        <v>81</v>
      </c>
      <c r="AT169" s="177" t="s">
        <v>71</v>
      </c>
      <c r="AU169" s="177" t="s">
        <v>79</v>
      </c>
      <c r="AY169" s="176" t="s">
        <v>218</v>
      </c>
      <c r="BK169" s="178">
        <f>SUM(BK170:BK180)</f>
        <v>0</v>
      </c>
    </row>
    <row r="170" spans="1:65" s="2" customFormat="1" ht="55.5" customHeight="1">
      <c r="A170" s="37"/>
      <c r="B170" s="38"/>
      <c r="C170" s="181" t="s">
        <v>369</v>
      </c>
      <c r="D170" s="181" t="s">
        <v>221</v>
      </c>
      <c r="E170" s="182" t="s">
        <v>582</v>
      </c>
      <c r="F170" s="183" t="s">
        <v>583</v>
      </c>
      <c r="G170" s="184" t="s">
        <v>224</v>
      </c>
      <c r="H170" s="185">
        <v>3</v>
      </c>
      <c r="I170" s="186"/>
      <c r="J170" s="187">
        <f>ROUND(I170*H170,2)</f>
        <v>0</v>
      </c>
      <c r="K170" s="183" t="s">
        <v>225</v>
      </c>
      <c r="L170" s="42"/>
      <c r="M170" s="188" t="s">
        <v>19</v>
      </c>
      <c r="N170" s="189" t="s">
        <v>43</v>
      </c>
      <c r="O170" s="67"/>
      <c r="P170" s="190">
        <f>O170*H170</f>
        <v>0</v>
      </c>
      <c r="Q170" s="190">
        <v>1.214E-2</v>
      </c>
      <c r="R170" s="190">
        <f>Q170*H170</f>
        <v>3.6420000000000001E-2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137</v>
      </c>
      <c r="AT170" s="192" t="s">
        <v>221</v>
      </c>
      <c r="AU170" s="192" t="s">
        <v>81</v>
      </c>
      <c r="AY170" s="20" t="s">
        <v>218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0" t="s">
        <v>79</v>
      </c>
      <c r="BK170" s="193">
        <f>ROUND(I170*H170,2)</f>
        <v>0</v>
      </c>
      <c r="BL170" s="20" t="s">
        <v>137</v>
      </c>
      <c r="BM170" s="192" t="s">
        <v>747</v>
      </c>
    </row>
    <row r="171" spans="1:65" s="2" customFormat="1" ht="11.25">
      <c r="A171" s="37"/>
      <c r="B171" s="38"/>
      <c r="C171" s="39"/>
      <c r="D171" s="194" t="s">
        <v>228</v>
      </c>
      <c r="E171" s="39"/>
      <c r="F171" s="195" t="s">
        <v>585</v>
      </c>
      <c r="G171" s="39"/>
      <c r="H171" s="39"/>
      <c r="I171" s="196"/>
      <c r="J171" s="39"/>
      <c r="K171" s="39"/>
      <c r="L171" s="42"/>
      <c r="M171" s="197"/>
      <c r="N171" s="198"/>
      <c r="O171" s="67"/>
      <c r="P171" s="67"/>
      <c r="Q171" s="67"/>
      <c r="R171" s="67"/>
      <c r="S171" s="67"/>
      <c r="T171" s="68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20" t="s">
        <v>228</v>
      </c>
      <c r="AU171" s="20" t="s">
        <v>81</v>
      </c>
    </row>
    <row r="172" spans="1:65" s="2" customFormat="1" ht="44.25" customHeight="1">
      <c r="A172" s="37"/>
      <c r="B172" s="38"/>
      <c r="C172" s="181" t="s">
        <v>374</v>
      </c>
      <c r="D172" s="181" t="s">
        <v>221</v>
      </c>
      <c r="E172" s="182" t="s">
        <v>586</v>
      </c>
      <c r="F172" s="183" t="s">
        <v>587</v>
      </c>
      <c r="G172" s="184" t="s">
        <v>224</v>
      </c>
      <c r="H172" s="185">
        <v>3</v>
      </c>
      <c r="I172" s="186"/>
      <c r="J172" s="187">
        <f>ROUND(I172*H172,2)</f>
        <v>0</v>
      </c>
      <c r="K172" s="183" t="s">
        <v>225</v>
      </c>
      <c r="L172" s="42"/>
      <c r="M172" s="188" t="s">
        <v>19</v>
      </c>
      <c r="N172" s="189" t="s">
        <v>43</v>
      </c>
      <c r="O172" s="67"/>
      <c r="P172" s="190">
        <f>O172*H172</f>
        <v>0</v>
      </c>
      <c r="Q172" s="190">
        <v>1E-4</v>
      </c>
      <c r="R172" s="190">
        <f>Q172*H172</f>
        <v>3.0000000000000003E-4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137</v>
      </c>
      <c r="AT172" s="192" t="s">
        <v>221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748</v>
      </c>
    </row>
    <row r="173" spans="1:65" s="2" customFormat="1" ht="11.25">
      <c r="A173" s="37"/>
      <c r="B173" s="38"/>
      <c r="C173" s="39"/>
      <c r="D173" s="194" t="s">
        <v>228</v>
      </c>
      <c r="E173" s="39"/>
      <c r="F173" s="195" t="s">
        <v>589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228</v>
      </c>
      <c r="AU173" s="20" t="s">
        <v>81</v>
      </c>
    </row>
    <row r="174" spans="1:65" s="2" customFormat="1" ht="37.9" customHeight="1">
      <c r="A174" s="37"/>
      <c r="B174" s="38"/>
      <c r="C174" s="181" t="s">
        <v>379</v>
      </c>
      <c r="D174" s="181" t="s">
        <v>221</v>
      </c>
      <c r="E174" s="182" t="s">
        <v>590</v>
      </c>
      <c r="F174" s="183" t="s">
        <v>591</v>
      </c>
      <c r="G174" s="184" t="s">
        <v>224</v>
      </c>
      <c r="H174" s="185">
        <v>7.28</v>
      </c>
      <c r="I174" s="186"/>
      <c r="J174" s="187">
        <f>ROUND(I174*H174,2)</f>
        <v>0</v>
      </c>
      <c r="K174" s="183" t="s">
        <v>225</v>
      </c>
      <c r="L174" s="42"/>
      <c r="M174" s="188" t="s">
        <v>19</v>
      </c>
      <c r="N174" s="189" t="s">
        <v>43</v>
      </c>
      <c r="O174" s="67"/>
      <c r="P174" s="190">
        <f>O174*H174</f>
        <v>0</v>
      </c>
      <c r="Q174" s="190">
        <v>1.25E-3</v>
      </c>
      <c r="R174" s="190">
        <f>Q174*H174</f>
        <v>9.1000000000000004E-3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137</v>
      </c>
      <c r="AT174" s="192" t="s">
        <v>221</v>
      </c>
      <c r="AU174" s="192" t="s">
        <v>81</v>
      </c>
      <c r="AY174" s="20" t="s">
        <v>218</v>
      </c>
      <c r="BE174" s="193">
        <f>IF(N174="základní",J174,0)</f>
        <v>0</v>
      </c>
      <c r="BF174" s="193">
        <f>IF(N174="snížená",J174,0)</f>
        <v>0</v>
      </c>
      <c r="BG174" s="193">
        <f>IF(N174="zákl. přenesená",J174,0)</f>
        <v>0</v>
      </c>
      <c r="BH174" s="193">
        <f>IF(N174="sníž. přenesená",J174,0)</f>
        <v>0</v>
      </c>
      <c r="BI174" s="193">
        <f>IF(N174="nulová",J174,0)</f>
        <v>0</v>
      </c>
      <c r="BJ174" s="20" t="s">
        <v>79</v>
      </c>
      <c r="BK174" s="193">
        <f>ROUND(I174*H174,2)</f>
        <v>0</v>
      </c>
      <c r="BL174" s="20" t="s">
        <v>137</v>
      </c>
      <c r="BM174" s="192" t="s">
        <v>749</v>
      </c>
    </row>
    <row r="175" spans="1:65" s="2" customFormat="1" ht="11.25">
      <c r="A175" s="37"/>
      <c r="B175" s="38"/>
      <c r="C175" s="39"/>
      <c r="D175" s="194" t="s">
        <v>228</v>
      </c>
      <c r="E175" s="39"/>
      <c r="F175" s="195" t="s">
        <v>593</v>
      </c>
      <c r="G175" s="39"/>
      <c r="H175" s="39"/>
      <c r="I175" s="196"/>
      <c r="J175" s="39"/>
      <c r="K175" s="39"/>
      <c r="L175" s="42"/>
      <c r="M175" s="197"/>
      <c r="N175" s="198"/>
      <c r="O175" s="67"/>
      <c r="P175" s="67"/>
      <c r="Q175" s="67"/>
      <c r="R175" s="67"/>
      <c r="S175" s="67"/>
      <c r="T175" s="68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20" t="s">
        <v>228</v>
      </c>
      <c r="AU175" s="20" t="s">
        <v>81</v>
      </c>
    </row>
    <row r="176" spans="1:65" s="13" customFormat="1" ht="11.25">
      <c r="B176" s="199"/>
      <c r="C176" s="200"/>
      <c r="D176" s="201" t="s">
        <v>230</v>
      </c>
      <c r="E176" s="202" t="s">
        <v>19</v>
      </c>
      <c r="F176" s="203" t="s">
        <v>750</v>
      </c>
      <c r="G176" s="200"/>
      <c r="H176" s="204">
        <v>7.28</v>
      </c>
      <c r="I176" s="205"/>
      <c r="J176" s="200"/>
      <c r="K176" s="200"/>
      <c r="L176" s="206"/>
      <c r="M176" s="207"/>
      <c r="N176" s="208"/>
      <c r="O176" s="208"/>
      <c r="P176" s="208"/>
      <c r="Q176" s="208"/>
      <c r="R176" s="208"/>
      <c r="S176" s="208"/>
      <c r="T176" s="209"/>
      <c r="AT176" s="210" t="s">
        <v>230</v>
      </c>
      <c r="AU176" s="210" t="s">
        <v>81</v>
      </c>
      <c r="AV176" s="13" t="s">
        <v>81</v>
      </c>
      <c r="AW176" s="13" t="s">
        <v>33</v>
      </c>
      <c r="AX176" s="13" t="s">
        <v>79</v>
      </c>
      <c r="AY176" s="210" t="s">
        <v>218</v>
      </c>
    </row>
    <row r="177" spans="1:65" s="2" customFormat="1" ht="24.2" customHeight="1">
      <c r="A177" s="37"/>
      <c r="B177" s="38"/>
      <c r="C177" s="222" t="s">
        <v>386</v>
      </c>
      <c r="D177" s="222" t="s">
        <v>380</v>
      </c>
      <c r="E177" s="223" t="s">
        <v>594</v>
      </c>
      <c r="F177" s="224" t="s">
        <v>595</v>
      </c>
      <c r="G177" s="225" t="s">
        <v>224</v>
      </c>
      <c r="H177" s="226">
        <v>7.6440000000000001</v>
      </c>
      <c r="I177" s="227"/>
      <c r="J177" s="228">
        <f>ROUND(I177*H177,2)</f>
        <v>0</v>
      </c>
      <c r="K177" s="224" t="s">
        <v>225</v>
      </c>
      <c r="L177" s="229"/>
      <c r="M177" s="230" t="s">
        <v>19</v>
      </c>
      <c r="N177" s="231" t="s">
        <v>43</v>
      </c>
      <c r="O177" s="67"/>
      <c r="P177" s="190">
        <f>O177*H177</f>
        <v>0</v>
      </c>
      <c r="Q177" s="190">
        <v>8.0000000000000002E-3</v>
      </c>
      <c r="R177" s="190">
        <f>Q177*H177</f>
        <v>6.1152000000000005E-2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383</v>
      </c>
      <c r="AT177" s="192" t="s">
        <v>380</v>
      </c>
      <c r="AU177" s="192" t="s">
        <v>81</v>
      </c>
      <c r="AY177" s="20" t="s">
        <v>218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0" t="s">
        <v>79</v>
      </c>
      <c r="BK177" s="193">
        <f>ROUND(I177*H177,2)</f>
        <v>0</v>
      </c>
      <c r="BL177" s="20" t="s">
        <v>137</v>
      </c>
      <c r="BM177" s="192" t="s">
        <v>751</v>
      </c>
    </row>
    <row r="178" spans="1:65" s="13" customFormat="1" ht="11.25">
      <c r="B178" s="199"/>
      <c r="C178" s="200"/>
      <c r="D178" s="201" t="s">
        <v>230</v>
      </c>
      <c r="E178" s="200"/>
      <c r="F178" s="203" t="s">
        <v>752</v>
      </c>
      <c r="G178" s="200"/>
      <c r="H178" s="204">
        <v>7.6440000000000001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230</v>
      </c>
      <c r="AU178" s="210" t="s">
        <v>81</v>
      </c>
      <c r="AV178" s="13" t="s">
        <v>81</v>
      </c>
      <c r="AW178" s="13" t="s">
        <v>4</v>
      </c>
      <c r="AX178" s="13" t="s">
        <v>79</v>
      </c>
      <c r="AY178" s="210" t="s">
        <v>218</v>
      </c>
    </row>
    <row r="179" spans="1:65" s="2" customFormat="1" ht="78" customHeight="1">
      <c r="A179" s="37"/>
      <c r="B179" s="38"/>
      <c r="C179" s="181" t="s">
        <v>383</v>
      </c>
      <c r="D179" s="181" t="s">
        <v>221</v>
      </c>
      <c r="E179" s="182" t="s">
        <v>598</v>
      </c>
      <c r="F179" s="183" t="s">
        <v>599</v>
      </c>
      <c r="G179" s="184" t="s">
        <v>282</v>
      </c>
      <c r="H179" s="185">
        <v>0.107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753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601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602</v>
      </c>
      <c r="F181" s="179" t="s">
        <v>603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SUM(P182:P188)</f>
        <v>0</v>
      </c>
      <c r="Q181" s="173"/>
      <c r="R181" s="174">
        <f>SUM(R182:R188)</f>
        <v>8.2799999999999999E-2</v>
      </c>
      <c r="S181" s="173"/>
      <c r="T181" s="175">
        <f>SUM(T182:T188)</f>
        <v>0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SUM(BK182:BK188)</f>
        <v>0</v>
      </c>
    </row>
    <row r="182" spans="1:65" s="2" customFormat="1" ht="37.9" customHeight="1">
      <c r="A182" s="37"/>
      <c r="B182" s="38"/>
      <c r="C182" s="181" t="s">
        <v>395</v>
      </c>
      <c r="D182" s="181" t="s">
        <v>221</v>
      </c>
      <c r="E182" s="182" t="s">
        <v>604</v>
      </c>
      <c r="F182" s="183" t="s">
        <v>605</v>
      </c>
      <c r="G182" s="184" t="s">
        <v>249</v>
      </c>
      <c r="H182" s="185">
        <v>6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754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607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2" customFormat="1" ht="24.2" customHeight="1">
      <c r="A184" s="37"/>
      <c r="B184" s="38"/>
      <c r="C184" s="222" t="s">
        <v>402</v>
      </c>
      <c r="D184" s="222" t="s">
        <v>380</v>
      </c>
      <c r="E184" s="223" t="s">
        <v>608</v>
      </c>
      <c r="F184" s="224" t="s">
        <v>609</v>
      </c>
      <c r="G184" s="225" t="s">
        <v>249</v>
      </c>
      <c r="H184" s="226">
        <v>2</v>
      </c>
      <c r="I184" s="227"/>
      <c r="J184" s="228">
        <f>ROUND(I184*H184,2)</f>
        <v>0</v>
      </c>
      <c r="K184" s="224" t="s">
        <v>19</v>
      </c>
      <c r="L184" s="229"/>
      <c r="M184" s="230" t="s">
        <v>19</v>
      </c>
      <c r="N184" s="231" t="s">
        <v>43</v>
      </c>
      <c r="O184" s="67"/>
      <c r="P184" s="190">
        <f>O184*H184</f>
        <v>0</v>
      </c>
      <c r="Q184" s="190">
        <v>1.38E-2</v>
      </c>
      <c r="R184" s="190">
        <f>Q184*H184</f>
        <v>2.76E-2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383</v>
      </c>
      <c r="AT184" s="192" t="s">
        <v>380</v>
      </c>
      <c r="AU184" s="192" t="s">
        <v>81</v>
      </c>
      <c r="AY184" s="20" t="s">
        <v>218</v>
      </c>
      <c r="BE184" s="193">
        <f>IF(N184="základní",J184,0)</f>
        <v>0</v>
      </c>
      <c r="BF184" s="193">
        <f>IF(N184="snížená",J184,0)</f>
        <v>0</v>
      </c>
      <c r="BG184" s="193">
        <f>IF(N184="zákl. přenesená",J184,0)</f>
        <v>0</v>
      </c>
      <c r="BH184" s="193">
        <f>IF(N184="sníž. přenesená",J184,0)</f>
        <v>0</v>
      </c>
      <c r="BI184" s="193">
        <f>IF(N184="nulová",J184,0)</f>
        <v>0</v>
      </c>
      <c r="BJ184" s="20" t="s">
        <v>79</v>
      </c>
      <c r="BK184" s="193">
        <f>ROUND(I184*H184,2)</f>
        <v>0</v>
      </c>
      <c r="BL184" s="20" t="s">
        <v>137</v>
      </c>
      <c r="BM184" s="192" t="s">
        <v>755</v>
      </c>
    </row>
    <row r="185" spans="1:65" s="2" customFormat="1" ht="24.2" customHeight="1">
      <c r="A185" s="37"/>
      <c r="B185" s="38"/>
      <c r="C185" s="222" t="s">
        <v>407</v>
      </c>
      <c r="D185" s="222" t="s">
        <v>380</v>
      </c>
      <c r="E185" s="223" t="s">
        <v>756</v>
      </c>
      <c r="F185" s="224" t="s">
        <v>757</v>
      </c>
      <c r="G185" s="225" t="s">
        <v>249</v>
      </c>
      <c r="H185" s="226">
        <v>2</v>
      </c>
      <c r="I185" s="227"/>
      <c r="J185" s="228">
        <f>ROUND(I185*H185,2)</f>
        <v>0</v>
      </c>
      <c r="K185" s="224" t="s">
        <v>19</v>
      </c>
      <c r="L185" s="229"/>
      <c r="M185" s="230" t="s">
        <v>19</v>
      </c>
      <c r="N185" s="231" t="s">
        <v>43</v>
      </c>
      <c r="O185" s="67"/>
      <c r="P185" s="190">
        <f>O185*H185</f>
        <v>0</v>
      </c>
      <c r="Q185" s="190">
        <v>1.38E-2</v>
      </c>
      <c r="R185" s="190">
        <f>Q185*H185</f>
        <v>2.76E-2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383</v>
      </c>
      <c r="AT185" s="192" t="s">
        <v>380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758</v>
      </c>
    </row>
    <row r="186" spans="1:65" s="2" customFormat="1" ht="24.2" customHeight="1">
      <c r="A186" s="37"/>
      <c r="B186" s="38"/>
      <c r="C186" s="222" t="s">
        <v>414</v>
      </c>
      <c r="D186" s="222" t="s">
        <v>380</v>
      </c>
      <c r="E186" s="223" t="s">
        <v>759</v>
      </c>
      <c r="F186" s="224" t="s">
        <v>760</v>
      </c>
      <c r="G186" s="225" t="s">
        <v>249</v>
      </c>
      <c r="H186" s="226">
        <v>2</v>
      </c>
      <c r="I186" s="227"/>
      <c r="J186" s="228">
        <f>ROUND(I186*H186,2)</f>
        <v>0</v>
      </c>
      <c r="K186" s="224" t="s">
        <v>19</v>
      </c>
      <c r="L186" s="229"/>
      <c r="M186" s="230" t="s">
        <v>19</v>
      </c>
      <c r="N186" s="231" t="s">
        <v>43</v>
      </c>
      <c r="O186" s="67"/>
      <c r="P186" s="190">
        <f>O186*H186</f>
        <v>0</v>
      </c>
      <c r="Q186" s="190">
        <v>1.38E-2</v>
      </c>
      <c r="R186" s="190">
        <f>Q186*H186</f>
        <v>2.76E-2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383</v>
      </c>
      <c r="AT186" s="192" t="s">
        <v>380</v>
      </c>
      <c r="AU186" s="192" t="s">
        <v>81</v>
      </c>
      <c r="AY186" s="20" t="s">
        <v>218</v>
      </c>
      <c r="BE186" s="193">
        <f>IF(N186="základní",J186,0)</f>
        <v>0</v>
      </c>
      <c r="BF186" s="193">
        <f>IF(N186="snížená",J186,0)</f>
        <v>0</v>
      </c>
      <c r="BG186" s="193">
        <f>IF(N186="zákl. přenesená",J186,0)</f>
        <v>0</v>
      </c>
      <c r="BH186" s="193">
        <f>IF(N186="sníž. přenesená",J186,0)</f>
        <v>0</v>
      </c>
      <c r="BI186" s="193">
        <f>IF(N186="nulová",J186,0)</f>
        <v>0</v>
      </c>
      <c r="BJ186" s="20" t="s">
        <v>79</v>
      </c>
      <c r="BK186" s="193">
        <f>ROUND(I186*H186,2)</f>
        <v>0</v>
      </c>
      <c r="BL186" s="20" t="s">
        <v>137</v>
      </c>
      <c r="BM186" s="192" t="s">
        <v>761</v>
      </c>
    </row>
    <row r="187" spans="1:65" s="2" customFormat="1" ht="55.5" customHeight="1">
      <c r="A187" s="37"/>
      <c r="B187" s="38"/>
      <c r="C187" s="181" t="s">
        <v>627</v>
      </c>
      <c r="D187" s="181" t="s">
        <v>221</v>
      </c>
      <c r="E187" s="182" t="s">
        <v>611</v>
      </c>
      <c r="F187" s="183" t="s">
        <v>612</v>
      </c>
      <c r="G187" s="184" t="s">
        <v>282</v>
      </c>
      <c r="H187" s="185">
        <v>8.3000000000000004E-2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762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614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12" customFormat="1" ht="22.9" customHeight="1">
      <c r="B189" s="165"/>
      <c r="C189" s="166"/>
      <c r="D189" s="167" t="s">
        <v>71</v>
      </c>
      <c r="E189" s="179" t="s">
        <v>615</v>
      </c>
      <c r="F189" s="179" t="s">
        <v>616</v>
      </c>
      <c r="G189" s="166"/>
      <c r="H189" s="166"/>
      <c r="I189" s="169"/>
      <c r="J189" s="180">
        <f>BK189</f>
        <v>0</v>
      </c>
      <c r="K189" s="166"/>
      <c r="L189" s="171"/>
      <c r="M189" s="172"/>
      <c r="N189" s="173"/>
      <c r="O189" s="173"/>
      <c r="P189" s="174">
        <f>SUM(P190:P191)</f>
        <v>0</v>
      </c>
      <c r="Q189" s="173"/>
      <c r="R189" s="174">
        <f>SUM(R190:R191)</f>
        <v>0</v>
      </c>
      <c r="S189" s="173"/>
      <c r="T189" s="175">
        <f>SUM(T190:T191)</f>
        <v>2.912E-2</v>
      </c>
      <c r="AR189" s="176" t="s">
        <v>81</v>
      </c>
      <c r="AT189" s="177" t="s">
        <v>71</v>
      </c>
      <c r="AU189" s="177" t="s">
        <v>79</v>
      </c>
      <c r="AY189" s="176" t="s">
        <v>218</v>
      </c>
      <c r="BK189" s="178">
        <f>SUM(BK190:BK191)</f>
        <v>0</v>
      </c>
    </row>
    <row r="190" spans="1:65" s="2" customFormat="1" ht="16.5" customHeight="1">
      <c r="A190" s="37"/>
      <c r="B190" s="38"/>
      <c r="C190" s="181" t="s">
        <v>632</v>
      </c>
      <c r="D190" s="181" t="s">
        <v>221</v>
      </c>
      <c r="E190" s="182" t="s">
        <v>617</v>
      </c>
      <c r="F190" s="183" t="s">
        <v>618</v>
      </c>
      <c r="G190" s="184" t="s">
        <v>224</v>
      </c>
      <c r="H190" s="185">
        <v>7.28</v>
      </c>
      <c r="I190" s="186"/>
      <c r="J190" s="187">
        <f>ROUND(I190*H190,2)</f>
        <v>0</v>
      </c>
      <c r="K190" s="183" t="s">
        <v>225</v>
      </c>
      <c r="L190" s="42"/>
      <c r="M190" s="188" t="s">
        <v>19</v>
      </c>
      <c r="N190" s="189" t="s">
        <v>43</v>
      </c>
      <c r="O190" s="67"/>
      <c r="P190" s="190">
        <f>O190*H190</f>
        <v>0</v>
      </c>
      <c r="Q190" s="190">
        <v>0</v>
      </c>
      <c r="R190" s="190">
        <f>Q190*H190</f>
        <v>0</v>
      </c>
      <c r="S190" s="190">
        <v>4.0000000000000001E-3</v>
      </c>
      <c r="T190" s="191">
        <f>S190*H190</f>
        <v>2.912E-2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137</v>
      </c>
      <c r="AT190" s="192" t="s">
        <v>221</v>
      </c>
      <c r="AU190" s="192" t="s">
        <v>81</v>
      </c>
      <c r="AY190" s="20" t="s">
        <v>218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79</v>
      </c>
      <c r="BK190" s="193">
        <f>ROUND(I190*H190,2)</f>
        <v>0</v>
      </c>
      <c r="BL190" s="20" t="s">
        <v>137</v>
      </c>
      <c r="BM190" s="192" t="s">
        <v>763</v>
      </c>
    </row>
    <row r="191" spans="1:65" s="2" customFormat="1" ht="11.25">
      <c r="A191" s="37"/>
      <c r="B191" s="38"/>
      <c r="C191" s="39"/>
      <c r="D191" s="194" t="s">
        <v>228</v>
      </c>
      <c r="E191" s="39"/>
      <c r="F191" s="195" t="s">
        <v>620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228</v>
      </c>
      <c r="AU191" s="20" t="s">
        <v>81</v>
      </c>
    </row>
    <row r="192" spans="1:65" s="12" customFormat="1" ht="22.9" customHeight="1">
      <c r="B192" s="165"/>
      <c r="C192" s="166"/>
      <c r="D192" s="167" t="s">
        <v>71</v>
      </c>
      <c r="E192" s="179" t="s">
        <v>621</v>
      </c>
      <c r="F192" s="179" t="s">
        <v>622</v>
      </c>
      <c r="G192" s="166"/>
      <c r="H192" s="166"/>
      <c r="I192" s="169"/>
      <c r="J192" s="180">
        <f>BK192</f>
        <v>0</v>
      </c>
      <c r="K192" s="166"/>
      <c r="L192" s="171"/>
      <c r="M192" s="172"/>
      <c r="N192" s="173"/>
      <c r="O192" s="173"/>
      <c r="P192" s="174">
        <f>SUM(P193:P211)</f>
        <v>0</v>
      </c>
      <c r="Q192" s="173"/>
      <c r="R192" s="174">
        <f>SUM(R193:R211)</f>
        <v>0.28304639999999998</v>
      </c>
      <c r="S192" s="173"/>
      <c r="T192" s="175">
        <f>SUM(T193:T211)</f>
        <v>0.60547759999999995</v>
      </c>
      <c r="AR192" s="176" t="s">
        <v>81</v>
      </c>
      <c r="AT192" s="177" t="s">
        <v>71</v>
      </c>
      <c r="AU192" s="177" t="s">
        <v>79</v>
      </c>
      <c r="AY192" s="176" t="s">
        <v>218</v>
      </c>
      <c r="BK192" s="178">
        <f>SUM(BK193:BK211)</f>
        <v>0</v>
      </c>
    </row>
    <row r="193" spans="1:65" s="2" customFormat="1" ht="24.2" customHeight="1">
      <c r="A193" s="37"/>
      <c r="B193" s="38"/>
      <c r="C193" s="181" t="s">
        <v>637</v>
      </c>
      <c r="D193" s="181" t="s">
        <v>221</v>
      </c>
      <c r="E193" s="182" t="s">
        <v>623</v>
      </c>
      <c r="F193" s="183" t="s">
        <v>624</v>
      </c>
      <c r="G193" s="184" t="s">
        <v>224</v>
      </c>
      <c r="H193" s="185">
        <v>7.28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764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626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24.2" customHeight="1">
      <c r="A195" s="37"/>
      <c r="B195" s="38"/>
      <c r="C195" s="181" t="s">
        <v>642</v>
      </c>
      <c r="D195" s="181" t="s">
        <v>221</v>
      </c>
      <c r="E195" s="182" t="s">
        <v>628</v>
      </c>
      <c r="F195" s="183" t="s">
        <v>629</v>
      </c>
      <c r="G195" s="184" t="s">
        <v>224</v>
      </c>
      <c r="H195" s="185">
        <v>7.28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2.9999999999999997E-4</v>
      </c>
      <c r="R195" s="190">
        <f>Q195*H195</f>
        <v>2.1839999999999997E-3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765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631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2" customFormat="1" ht="33" customHeight="1">
      <c r="A197" s="37"/>
      <c r="B197" s="38"/>
      <c r="C197" s="181" t="s">
        <v>647</v>
      </c>
      <c r="D197" s="181" t="s">
        <v>221</v>
      </c>
      <c r="E197" s="182" t="s">
        <v>633</v>
      </c>
      <c r="F197" s="183" t="s">
        <v>634</v>
      </c>
      <c r="G197" s="184" t="s">
        <v>224</v>
      </c>
      <c r="H197" s="185">
        <v>7.28</v>
      </c>
      <c r="I197" s="186"/>
      <c r="J197" s="187">
        <f>ROUND(I197*H197,2)</f>
        <v>0</v>
      </c>
      <c r="K197" s="183" t="s">
        <v>225</v>
      </c>
      <c r="L197" s="42"/>
      <c r="M197" s="188" t="s">
        <v>19</v>
      </c>
      <c r="N197" s="189" t="s">
        <v>43</v>
      </c>
      <c r="O197" s="67"/>
      <c r="P197" s="190">
        <f>O197*H197</f>
        <v>0</v>
      </c>
      <c r="Q197" s="190">
        <v>0</v>
      </c>
      <c r="R197" s="190">
        <f>Q197*H197</f>
        <v>0</v>
      </c>
      <c r="S197" s="190">
        <v>0</v>
      </c>
      <c r="T197" s="191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92" t="s">
        <v>137</v>
      </c>
      <c r="AT197" s="192" t="s">
        <v>221</v>
      </c>
      <c r="AU197" s="192" t="s">
        <v>81</v>
      </c>
      <c r="AY197" s="20" t="s">
        <v>218</v>
      </c>
      <c r="BE197" s="193">
        <f>IF(N197="základní",J197,0)</f>
        <v>0</v>
      </c>
      <c r="BF197" s="193">
        <f>IF(N197="snížená",J197,0)</f>
        <v>0</v>
      </c>
      <c r="BG197" s="193">
        <f>IF(N197="zákl. přenesená",J197,0)</f>
        <v>0</v>
      </c>
      <c r="BH197" s="193">
        <f>IF(N197="sníž. přenesená",J197,0)</f>
        <v>0</v>
      </c>
      <c r="BI197" s="193">
        <f>IF(N197="nulová",J197,0)</f>
        <v>0</v>
      </c>
      <c r="BJ197" s="20" t="s">
        <v>79</v>
      </c>
      <c r="BK197" s="193">
        <f>ROUND(I197*H197,2)</f>
        <v>0</v>
      </c>
      <c r="BL197" s="20" t="s">
        <v>137</v>
      </c>
      <c r="BM197" s="192" t="s">
        <v>766</v>
      </c>
    </row>
    <row r="198" spans="1:65" s="2" customFormat="1" ht="11.25">
      <c r="A198" s="37"/>
      <c r="B198" s="38"/>
      <c r="C198" s="39"/>
      <c r="D198" s="194" t="s">
        <v>228</v>
      </c>
      <c r="E198" s="39"/>
      <c r="F198" s="195" t="s">
        <v>636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228</v>
      </c>
      <c r="AU198" s="20" t="s">
        <v>81</v>
      </c>
    </row>
    <row r="199" spans="1:65" s="2" customFormat="1" ht="37.9" customHeight="1">
      <c r="A199" s="37"/>
      <c r="B199" s="38"/>
      <c r="C199" s="181" t="s">
        <v>653</v>
      </c>
      <c r="D199" s="181" t="s">
        <v>221</v>
      </c>
      <c r="E199" s="182" t="s">
        <v>638</v>
      </c>
      <c r="F199" s="183" t="s">
        <v>639</v>
      </c>
      <c r="G199" s="184" t="s">
        <v>224</v>
      </c>
      <c r="H199" s="185">
        <v>7.28</v>
      </c>
      <c r="I199" s="186"/>
      <c r="J199" s="187">
        <f>ROUND(I199*H199,2)</f>
        <v>0</v>
      </c>
      <c r="K199" s="183" t="s">
        <v>225</v>
      </c>
      <c r="L199" s="42"/>
      <c r="M199" s="188" t="s">
        <v>19</v>
      </c>
      <c r="N199" s="189" t="s">
        <v>43</v>
      </c>
      <c r="O199" s="67"/>
      <c r="P199" s="190">
        <f>O199*H199</f>
        <v>0</v>
      </c>
      <c r="Q199" s="190">
        <v>7.4999999999999997E-3</v>
      </c>
      <c r="R199" s="190">
        <f>Q199*H199</f>
        <v>5.4600000000000003E-2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137</v>
      </c>
      <c r="AT199" s="192" t="s">
        <v>221</v>
      </c>
      <c r="AU199" s="192" t="s">
        <v>81</v>
      </c>
      <c r="AY199" s="20" t="s">
        <v>218</v>
      </c>
      <c r="BE199" s="193">
        <f>IF(N199="základní",J199,0)</f>
        <v>0</v>
      </c>
      <c r="BF199" s="193">
        <f>IF(N199="snížená",J199,0)</f>
        <v>0</v>
      </c>
      <c r="BG199" s="193">
        <f>IF(N199="zákl. přenesená",J199,0)</f>
        <v>0</v>
      </c>
      <c r="BH199" s="193">
        <f>IF(N199="sníž. přenesená",J199,0)</f>
        <v>0</v>
      </c>
      <c r="BI199" s="193">
        <f>IF(N199="nulová",J199,0)</f>
        <v>0</v>
      </c>
      <c r="BJ199" s="20" t="s">
        <v>79</v>
      </c>
      <c r="BK199" s="193">
        <f>ROUND(I199*H199,2)</f>
        <v>0</v>
      </c>
      <c r="BL199" s="20" t="s">
        <v>137</v>
      </c>
      <c r="BM199" s="192" t="s">
        <v>767</v>
      </c>
    </row>
    <row r="200" spans="1:65" s="2" customFormat="1" ht="11.25">
      <c r="A200" s="37"/>
      <c r="B200" s="38"/>
      <c r="C200" s="39"/>
      <c r="D200" s="194" t="s">
        <v>228</v>
      </c>
      <c r="E200" s="39"/>
      <c r="F200" s="195" t="s">
        <v>641</v>
      </c>
      <c r="G200" s="39"/>
      <c r="H200" s="39"/>
      <c r="I200" s="196"/>
      <c r="J200" s="39"/>
      <c r="K200" s="39"/>
      <c r="L200" s="42"/>
      <c r="M200" s="197"/>
      <c r="N200" s="198"/>
      <c r="O200" s="67"/>
      <c r="P200" s="67"/>
      <c r="Q200" s="67"/>
      <c r="R200" s="67"/>
      <c r="S200" s="67"/>
      <c r="T200" s="68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20" t="s">
        <v>228</v>
      </c>
      <c r="AU200" s="20" t="s">
        <v>81</v>
      </c>
    </row>
    <row r="201" spans="1:65" s="2" customFormat="1" ht="24.2" customHeight="1">
      <c r="A201" s="37"/>
      <c r="B201" s="38"/>
      <c r="C201" s="181" t="s">
        <v>658</v>
      </c>
      <c r="D201" s="181" t="s">
        <v>221</v>
      </c>
      <c r="E201" s="182" t="s">
        <v>643</v>
      </c>
      <c r="F201" s="183" t="s">
        <v>644</v>
      </c>
      <c r="G201" s="184" t="s">
        <v>224</v>
      </c>
      <c r="H201" s="185">
        <v>7.28</v>
      </c>
      <c r="I201" s="186"/>
      <c r="J201" s="187">
        <f>ROUND(I201*H201,2)</f>
        <v>0</v>
      </c>
      <c r="K201" s="183" t="s">
        <v>225</v>
      </c>
      <c r="L201" s="42"/>
      <c r="M201" s="188" t="s">
        <v>19</v>
      </c>
      <c r="N201" s="189" t="s">
        <v>43</v>
      </c>
      <c r="O201" s="67"/>
      <c r="P201" s="190">
        <f>O201*H201</f>
        <v>0</v>
      </c>
      <c r="Q201" s="190">
        <v>0</v>
      </c>
      <c r="R201" s="190">
        <f>Q201*H201</f>
        <v>0</v>
      </c>
      <c r="S201" s="190">
        <v>8.3169999999999994E-2</v>
      </c>
      <c r="T201" s="191">
        <f>S201*H201</f>
        <v>0.60547759999999995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137</v>
      </c>
      <c r="AT201" s="192" t="s">
        <v>221</v>
      </c>
      <c r="AU201" s="192" t="s">
        <v>81</v>
      </c>
      <c r="AY201" s="20" t="s">
        <v>218</v>
      </c>
      <c r="BE201" s="193">
        <f>IF(N201="základní",J201,0)</f>
        <v>0</v>
      </c>
      <c r="BF201" s="193">
        <f>IF(N201="snížená",J201,0)</f>
        <v>0</v>
      </c>
      <c r="BG201" s="193">
        <f>IF(N201="zákl. přenesená",J201,0)</f>
        <v>0</v>
      </c>
      <c r="BH201" s="193">
        <f>IF(N201="sníž. přenesená",J201,0)</f>
        <v>0</v>
      </c>
      <c r="BI201" s="193">
        <f>IF(N201="nulová",J201,0)</f>
        <v>0</v>
      </c>
      <c r="BJ201" s="20" t="s">
        <v>79</v>
      </c>
      <c r="BK201" s="193">
        <f>ROUND(I201*H201,2)</f>
        <v>0</v>
      </c>
      <c r="BL201" s="20" t="s">
        <v>137</v>
      </c>
      <c r="BM201" s="192" t="s">
        <v>768</v>
      </c>
    </row>
    <row r="202" spans="1:65" s="2" customFormat="1" ht="11.25">
      <c r="A202" s="37"/>
      <c r="B202" s="38"/>
      <c r="C202" s="39"/>
      <c r="D202" s="194" t="s">
        <v>228</v>
      </c>
      <c r="E202" s="39"/>
      <c r="F202" s="195" t="s">
        <v>646</v>
      </c>
      <c r="G202" s="39"/>
      <c r="H202" s="39"/>
      <c r="I202" s="196"/>
      <c r="J202" s="39"/>
      <c r="K202" s="39"/>
      <c r="L202" s="42"/>
      <c r="M202" s="197"/>
      <c r="N202" s="198"/>
      <c r="O202" s="67"/>
      <c r="P202" s="67"/>
      <c r="Q202" s="67"/>
      <c r="R202" s="67"/>
      <c r="S202" s="67"/>
      <c r="T202" s="68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20" t="s">
        <v>228</v>
      </c>
      <c r="AU202" s="20" t="s">
        <v>81</v>
      </c>
    </row>
    <row r="203" spans="1:65" s="2" customFormat="1" ht="44.25" customHeight="1">
      <c r="A203" s="37"/>
      <c r="B203" s="38"/>
      <c r="C203" s="181" t="s">
        <v>663</v>
      </c>
      <c r="D203" s="181" t="s">
        <v>221</v>
      </c>
      <c r="E203" s="182" t="s">
        <v>648</v>
      </c>
      <c r="F203" s="183" t="s">
        <v>649</v>
      </c>
      <c r="G203" s="184" t="s">
        <v>224</v>
      </c>
      <c r="H203" s="185">
        <v>7.28</v>
      </c>
      <c r="I203" s="186"/>
      <c r="J203" s="187">
        <f>ROUND(I203*H203,2)</f>
        <v>0</v>
      </c>
      <c r="K203" s="183" t="s">
        <v>225</v>
      </c>
      <c r="L203" s="42"/>
      <c r="M203" s="188" t="s">
        <v>19</v>
      </c>
      <c r="N203" s="189" t="s">
        <v>43</v>
      </c>
      <c r="O203" s="67"/>
      <c r="P203" s="190">
        <f>O203*H203</f>
        <v>0</v>
      </c>
      <c r="Q203" s="190">
        <v>5.3800000000000002E-3</v>
      </c>
      <c r="R203" s="190">
        <f>Q203*H203</f>
        <v>3.9166400000000004E-2</v>
      </c>
      <c r="S203" s="190">
        <v>0</v>
      </c>
      <c r="T203" s="191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92" t="s">
        <v>137</v>
      </c>
      <c r="AT203" s="192" t="s">
        <v>221</v>
      </c>
      <c r="AU203" s="192" t="s">
        <v>81</v>
      </c>
      <c r="AY203" s="20" t="s">
        <v>218</v>
      </c>
      <c r="BE203" s="193">
        <f>IF(N203="základní",J203,0)</f>
        <v>0</v>
      </c>
      <c r="BF203" s="193">
        <f>IF(N203="snížená",J203,0)</f>
        <v>0</v>
      </c>
      <c r="BG203" s="193">
        <f>IF(N203="zákl. přenesená",J203,0)</f>
        <v>0</v>
      </c>
      <c r="BH203" s="193">
        <f>IF(N203="sníž. přenesená",J203,0)</f>
        <v>0</v>
      </c>
      <c r="BI203" s="193">
        <f>IF(N203="nulová",J203,0)</f>
        <v>0</v>
      </c>
      <c r="BJ203" s="20" t="s">
        <v>79</v>
      </c>
      <c r="BK203" s="193">
        <f>ROUND(I203*H203,2)</f>
        <v>0</v>
      </c>
      <c r="BL203" s="20" t="s">
        <v>137</v>
      </c>
      <c r="BM203" s="192" t="s">
        <v>769</v>
      </c>
    </row>
    <row r="204" spans="1:65" s="2" customFormat="1" ht="11.25">
      <c r="A204" s="37"/>
      <c r="B204" s="38"/>
      <c r="C204" s="39"/>
      <c r="D204" s="194" t="s">
        <v>228</v>
      </c>
      <c r="E204" s="39"/>
      <c r="F204" s="195" t="s">
        <v>651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228</v>
      </c>
      <c r="AU204" s="20" t="s">
        <v>81</v>
      </c>
    </row>
    <row r="205" spans="1:65" s="13" customFormat="1" ht="11.25">
      <c r="B205" s="199"/>
      <c r="C205" s="200"/>
      <c r="D205" s="201" t="s">
        <v>230</v>
      </c>
      <c r="E205" s="202" t="s">
        <v>19</v>
      </c>
      <c r="F205" s="203" t="s">
        <v>750</v>
      </c>
      <c r="G205" s="200"/>
      <c r="H205" s="204">
        <v>7.28</v>
      </c>
      <c r="I205" s="205"/>
      <c r="J205" s="200"/>
      <c r="K205" s="200"/>
      <c r="L205" s="206"/>
      <c r="M205" s="207"/>
      <c r="N205" s="208"/>
      <c r="O205" s="208"/>
      <c r="P205" s="208"/>
      <c r="Q205" s="208"/>
      <c r="R205" s="208"/>
      <c r="S205" s="208"/>
      <c r="T205" s="209"/>
      <c r="AT205" s="210" t="s">
        <v>230</v>
      </c>
      <c r="AU205" s="210" t="s">
        <v>81</v>
      </c>
      <c r="AV205" s="13" t="s">
        <v>81</v>
      </c>
      <c r="AW205" s="13" t="s">
        <v>33</v>
      </c>
      <c r="AX205" s="13" t="s">
        <v>79</v>
      </c>
      <c r="AY205" s="210" t="s">
        <v>218</v>
      </c>
    </row>
    <row r="206" spans="1:65" s="2" customFormat="1" ht="24.2" customHeight="1">
      <c r="A206" s="37"/>
      <c r="B206" s="38"/>
      <c r="C206" s="222" t="s">
        <v>668</v>
      </c>
      <c r="D206" s="222" t="s">
        <v>380</v>
      </c>
      <c r="E206" s="223" t="s">
        <v>654</v>
      </c>
      <c r="F206" s="224" t="s">
        <v>655</v>
      </c>
      <c r="G206" s="225" t="s">
        <v>224</v>
      </c>
      <c r="H206" s="226">
        <v>8.0079999999999991</v>
      </c>
      <c r="I206" s="227"/>
      <c r="J206" s="228">
        <f>ROUND(I206*H206,2)</f>
        <v>0</v>
      </c>
      <c r="K206" s="224" t="s">
        <v>225</v>
      </c>
      <c r="L206" s="229"/>
      <c r="M206" s="230" t="s">
        <v>19</v>
      </c>
      <c r="N206" s="231" t="s">
        <v>43</v>
      </c>
      <c r="O206" s="67"/>
      <c r="P206" s="190">
        <f>O206*H206</f>
        <v>0</v>
      </c>
      <c r="Q206" s="190">
        <v>2.1999999999999999E-2</v>
      </c>
      <c r="R206" s="190">
        <f>Q206*H206</f>
        <v>0.17617599999999997</v>
      </c>
      <c r="S206" s="190">
        <v>0</v>
      </c>
      <c r="T206" s="19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92" t="s">
        <v>383</v>
      </c>
      <c r="AT206" s="192" t="s">
        <v>380</v>
      </c>
      <c r="AU206" s="192" t="s">
        <v>81</v>
      </c>
      <c r="AY206" s="20" t="s">
        <v>218</v>
      </c>
      <c r="BE206" s="193">
        <f>IF(N206="základní",J206,0)</f>
        <v>0</v>
      </c>
      <c r="BF206" s="193">
        <f>IF(N206="snížená",J206,0)</f>
        <v>0</v>
      </c>
      <c r="BG206" s="193">
        <f>IF(N206="zákl. přenesená",J206,0)</f>
        <v>0</v>
      </c>
      <c r="BH206" s="193">
        <f>IF(N206="sníž. přenesená",J206,0)</f>
        <v>0</v>
      </c>
      <c r="BI206" s="193">
        <f>IF(N206="nulová",J206,0)</f>
        <v>0</v>
      </c>
      <c r="BJ206" s="20" t="s">
        <v>79</v>
      </c>
      <c r="BK206" s="193">
        <f>ROUND(I206*H206,2)</f>
        <v>0</v>
      </c>
      <c r="BL206" s="20" t="s">
        <v>137</v>
      </c>
      <c r="BM206" s="192" t="s">
        <v>770</v>
      </c>
    </row>
    <row r="207" spans="1:65" s="13" customFormat="1" ht="11.25">
      <c r="B207" s="199"/>
      <c r="C207" s="200"/>
      <c r="D207" s="201" t="s">
        <v>230</v>
      </c>
      <c r="E207" s="200"/>
      <c r="F207" s="203" t="s">
        <v>771</v>
      </c>
      <c r="G207" s="200"/>
      <c r="H207" s="204">
        <v>8.0079999999999991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230</v>
      </c>
      <c r="AU207" s="210" t="s">
        <v>81</v>
      </c>
      <c r="AV207" s="13" t="s">
        <v>81</v>
      </c>
      <c r="AW207" s="13" t="s">
        <v>4</v>
      </c>
      <c r="AX207" s="13" t="s">
        <v>79</v>
      </c>
      <c r="AY207" s="210" t="s">
        <v>218</v>
      </c>
    </row>
    <row r="208" spans="1:65" s="2" customFormat="1" ht="24.2" customHeight="1">
      <c r="A208" s="37"/>
      <c r="B208" s="38"/>
      <c r="C208" s="181" t="s">
        <v>670</v>
      </c>
      <c r="D208" s="181" t="s">
        <v>221</v>
      </c>
      <c r="E208" s="182" t="s">
        <v>659</v>
      </c>
      <c r="F208" s="183" t="s">
        <v>660</v>
      </c>
      <c r="G208" s="184" t="s">
        <v>224</v>
      </c>
      <c r="H208" s="185">
        <v>7.28</v>
      </c>
      <c r="I208" s="186"/>
      <c r="J208" s="187">
        <f>ROUND(I208*H208,2)</f>
        <v>0</v>
      </c>
      <c r="K208" s="183" t="s">
        <v>225</v>
      </c>
      <c r="L208" s="42"/>
      <c r="M208" s="188" t="s">
        <v>19</v>
      </c>
      <c r="N208" s="189" t="s">
        <v>43</v>
      </c>
      <c r="O208" s="67"/>
      <c r="P208" s="190">
        <f>O208*H208</f>
        <v>0</v>
      </c>
      <c r="Q208" s="190">
        <v>1.5E-3</v>
      </c>
      <c r="R208" s="190">
        <f>Q208*H208</f>
        <v>1.0920000000000001E-2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137</v>
      </c>
      <c r="AT208" s="192" t="s">
        <v>221</v>
      </c>
      <c r="AU208" s="192" t="s">
        <v>81</v>
      </c>
      <c r="AY208" s="20" t="s">
        <v>218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20" t="s">
        <v>79</v>
      </c>
      <c r="BK208" s="193">
        <f>ROUND(I208*H208,2)</f>
        <v>0</v>
      </c>
      <c r="BL208" s="20" t="s">
        <v>137</v>
      </c>
      <c r="BM208" s="192" t="s">
        <v>772</v>
      </c>
    </row>
    <row r="209" spans="1:65" s="2" customFormat="1" ht="11.25">
      <c r="A209" s="37"/>
      <c r="B209" s="38"/>
      <c r="C209" s="39"/>
      <c r="D209" s="194" t="s">
        <v>228</v>
      </c>
      <c r="E209" s="39"/>
      <c r="F209" s="195" t="s">
        <v>662</v>
      </c>
      <c r="G209" s="39"/>
      <c r="H209" s="39"/>
      <c r="I209" s="196"/>
      <c r="J209" s="39"/>
      <c r="K209" s="39"/>
      <c r="L209" s="42"/>
      <c r="M209" s="197"/>
      <c r="N209" s="198"/>
      <c r="O209" s="67"/>
      <c r="P209" s="67"/>
      <c r="Q209" s="67"/>
      <c r="R209" s="67"/>
      <c r="S209" s="67"/>
      <c r="T209" s="68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20" t="s">
        <v>228</v>
      </c>
      <c r="AU209" s="20" t="s">
        <v>81</v>
      </c>
    </row>
    <row r="210" spans="1:65" s="2" customFormat="1" ht="55.5" customHeight="1">
      <c r="A210" s="37"/>
      <c r="B210" s="38"/>
      <c r="C210" s="181" t="s">
        <v>674</v>
      </c>
      <c r="D210" s="181" t="s">
        <v>221</v>
      </c>
      <c r="E210" s="182" t="s">
        <v>664</v>
      </c>
      <c r="F210" s="183" t="s">
        <v>665</v>
      </c>
      <c r="G210" s="184" t="s">
        <v>282</v>
      </c>
      <c r="H210" s="185">
        <v>0.28299999999999997</v>
      </c>
      <c r="I210" s="186"/>
      <c r="J210" s="187">
        <f>ROUND(I210*H210,2)</f>
        <v>0</v>
      </c>
      <c r="K210" s="183" t="s">
        <v>225</v>
      </c>
      <c r="L210" s="42"/>
      <c r="M210" s="188" t="s">
        <v>19</v>
      </c>
      <c r="N210" s="189" t="s">
        <v>43</v>
      </c>
      <c r="O210" s="67"/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137</v>
      </c>
      <c r="AT210" s="192" t="s">
        <v>221</v>
      </c>
      <c r="AU210" s="192" t="s">
        <v>81</v>
      </c>
      <c r="AY210" s="20" t="s">
        <v>218</v>
      </c>
      <c r="BE210" s="193">
        <f>IF(N210="základní",J210,0)</f>
        <v>0</v>
      </c>
      <c r="BF210" s="193">
        <f>IF(N210="snížená",J210,0)</f>
        <v>0</v>
      </c>
      <c r="BG210" s="193">
        <f>IF(N210="zákl. přenesená",J210,0)</f>
        <v>0</v>
      </c>
      <c r="BH210" s="193">
        <f>IF(N210="sníž. přenesená",J210,0)</f>
        <v>0</v>
      </c>
      <c r="BI210" s="193">
        <f>IF(N210="nulová",J210,0)</f>
        <v>0</v>
      </c>
      <c r="BJ210" s="20" t="s">
        <v>79</v>
      </c>
      <c r="BK210" s="193">
        <f>ROUND(I210*H210,2)</f>
        <v>0</v>
      </c>
      <c r="BL210" s="20" t="s">
        <v>137</v>
      </c>
      <c r="BM210" s="192" t="s">
        <v>773</v>
      </c>
    </row>
    <row r="211" spans="1:65" s="2" customFormat="1" ht="11.25">
      <c r="A211" s="37"/>
      <c r="B211" s="38"/>
      <c r="C211" s="39"/>
      <c r="D211" s="194" t="s">
        <v>228</v>
      </c>
      <c r="E211" s="39"/>
      <c r="F211" s="195" t="s">
        <v>667</v>
      </c>
      <c r="G211" s="39"/>
      <c r="H211" s="39"/>
      <c r="I211" s="196"/>
      <c r="J211" s="39"/>
      <c r="K211" s="39"/>
      <c r="L211" s="42"/>
      <c r="M211" s="197"/>
      <c r="N211" s="198"/>
      <c r="O211" s="67"/>
      <c r="P211" s="67"/>
      <c r="Q211" s="67"/>
      <c r="R211" s="67"/>
      <c r="S211" s="67"/>
      <c r="T211" s="68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20" t="s">
        <v>228</v>
      </c>
      <c r="AU211" s="20" t="s">
        <v>81</v>
      </c>
    </row>
    <row r="212" spans="1:65" s="12" customFormat="1" ht="22.9" customHeight="1">
      <c r="B212" s="165"/>
      <c r="C212" s="166"/>
      <c r="D212" s="167" t="s">
        <v>71</v>
      </c>
      <c r="E212" s="179" t="s">
        <v>774</v>
      </c>
      <c r="F212" s="179" t="s">
        <v>775</v>
      </c>
      <c r="G212" s="166"/>
      <c r="H212" s="166"/>
      <c r="I212" s="169"/>
      <c r="J212" s="180">
        <f>BK212</f>
        <v>0</v>
      </c>
      <c r="K212" s="166"/>
      <c r="L212" s="171"/>
      <c r="M212" s="172"/>
      <c r="N212" s="173"/>
      <c r="O212" s="173"/>
      <c r="P212" s="174">
        <f>SUM(P213:P234)</f>
        <v>0</v>
      </c>
      <c r="Q212" s="173"/>
      <c r="R212" s="174">
        <f>SUM(R213:R234)</f>
        <v>5.5460600000000006E-2</v>
      </c>
      <c r="S212" s="173"/>
      <c r="T212" s="175">
        <f>SUM(T213:T234)</f>
        <v>1.3980000000000001E-2</v>
      </c>
      <c r="AR212" s="176" t="s">
        <v>81</v>
      </c>
      <c r="AT212" s="177" t="s">
        <v>71</v>
      </c>
      <c r="AU212" s="177" t="s">
        <v>79</v>
      </c>
      <c r="AY212" s="176" t="s">
        <v>218</v>
      </c>
      <c r="BK212" s="178">
        <f>SUM(BK213:BK234)</f>
        <v>0</v>
      </c>
    </row>
    <row r="213" spans="1:65" s="2" customFormat="1" ht="33" customHeight="1">
      <c r="A213" s="37"/>
      <c r="B213" s="38"/>
      <c r="C213" s="181" t="s">
        <v>677</v>
      </c>
      <c r="D213" s="181" t="s">
        <v>221</v>
      </c>
      <c r="E213" s="182" t="s">
        <v>776</v>
      </c>
      <c r="F213" s="183" t="s">
        <v>777</v>
      </c>
      <c r="G213" s="184" t="s">
        <v>224</v>
      </c>
      <c r="H213" s="185">
        <v>4.66</v>
      </c>
      <c r="I213" s="186"/>
      <c r="J213" s="187">
        <f>ROUND(I213*H213,2)</f>
        <v>0</v>
      </c>
      <c r="K213" s="183" t="s">
        <v>225</v>
      </c>
      <c r="L213" s="42"/>
      <c r="M213" s="188" t="s">
        <v>19</v>
      </c>
      <c r="N213" s="189" t="s">
        <v>43</v>
      </c>
      <c r="O213" s="67"/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137</v>
      </c>
      <c r="AT213" s="192" t="s">
        <v>221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778</v>
      </c>
    </row>
    <row r="214" spans="1:65" s="2" customFormat="1" ht="11.25">
      <c r="A214" s="37"/>
      <c r="B214" s="38"/>
      <c r="C214" s="39"/>
      <c r="D214" s="194" t="s">
        <v>228</v>
      </c>
      <c r="E214" s="39"/>
      <c r="F214" s="195" t="s">
        <v>779</v>
      </c>
      <c r="G214" s="39"/>
      <c r="H214" s="39"/>
      <c r="I214" s="196"/>
      <c r="J214" s="39"/>
      <c r="K214" s="39"/>
      <c r="L214" s="42"/>
      <c r="M214" s="197"/>
      <c r="N214" s="198"/>
      <c r="O214" s="67"/>
      <c r="P214" s="67"/>
      <c r="Q214" s="67"/>
      <c r="R214" s="67"/>
      <c r="S214" s="67"/>
      <c r="T214" s="68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20" t="s">
        <v>228</v>
      </c>
      <c r="AU214" s="20" t="s">
        <v>81</v>
      </c>
    </row>
    <row r="215" spans="1:65" s="2" customFormat="1" ht="24.2" customHeight="1">
      <c r="A215" s="37"/>
      <c r="B215" s="38"/>
      <c r="C215" s="181" t="s">
        <v>679</v>
      </c>
      <c r="D215" s="181" t="s">
        <v>221</v>
      </c>
      <c r="E215" s="182" t="s">
        <v>780</v>
      </c>
      <c r="F215" s="183" t="s">
        <v>781</v>
      </c>
      <c r="G215" s="184" t="s">
        <v>224</v>
      </c>
      <c r="H215" s="185">
        <v>4.66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782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783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24.2" customHeight="1">
      <c r="A217" s="37"/>
      <c r="B217" s="38"/>
      <c r="C217" s="181" t="s">
        <v>681</v>
      </c>
      <c r="D217" s="181" t="s">
        <v>221</v>
      </c>
      <c r="E217" s="182" t="s">
        <v>784</v>
      </c>
      <c r="F217" s="183" t="s">
        <v>785</v>
      </c>
      <c r="G217" s="184" t="s">
        <v>224</v>
      </c>
      <c r="H217" s="185">
        <v>4.66</v>
      </c>
      <c r="I217" s="186"/>
      <c r="J217" s="187">
        <f>ROUND(I217*H217,2)</f>
        <v>0</v>
      </c>
      <c r="K217" s="183" t="s">
        <v>225</v>
      </c>
      <c r="L217" s="42"/>
      <c r="M217" s="188" t="s">
        <v>19</v>
      </c>
      <c r="N217" s="189" t="s">
        <v>43</v>
      </c>
      <c r="O217" s="67"/>
      <c r="P217" s="190">
        <f>O217*H217</f>
        <v>0</v>
      </c>
      <c r="Q217" s="190">
        <v>3.0000000000000001E-5</v>
      </c>
      <c r="R217" s="190">
        <f>Q217*H217</f>
        <v>1.3980000000000001E-4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137</v>
      </c>
      <c r="AT217" s="192" t="s">
        <v>221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786</v>
      </c>
    </row>
    <row r="218" spans="1:65" s="2" customFormat="1" ht="11.25">
      <c r="A218" s="37"/>
      <c r="B218" s="38"/>
      <c r="C218" s="39"/>
      <c r="D218" s="194" t="s">
        <v>228</v>
      </c>
      <c r="E218" s="39"/>
      <c r="F218" s="195" t="s">
        <v>787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228</v>
      </c>
      <c r="AU218" s="20" t="s">
        <v>81</v>
      </c>
    </row>
    <row r="219" spans="1:65" s="2" customFormat="1" ht="37.9" customHeight="1">
      <c r="A219" s="37"/>
      <c r="B219" s="38"/>
      <c r="C219" s="181" t="s">
        <v>685</v>
      </c>
      <c r="D219" s="181" t="s">
        <v>221</v>
      </c>
      <c r="E219" s="182" t="s">
        <v>788</v>
      </c>
      <c r="F219" s="183" t="s">
        <v>789</v>
      </c>
      <c r="G219" s="184" t="s">
        <v>224</v>
      </c>
      <c r="H219" s="185">
        <v>4.66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7.4999999999999997E-3</v>
      </c>
      <c r="R219" s="190">
        <f>Q219*H219</f>
        <v>3.4950000000000002E-2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790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791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2" customFormat="1" ht="24.2" customHeight="1">
      <c r="A221" s="37"/>
      <c r="B221" s="38"/>
      <c r="C221" s="181" t="s">
        <v>690</v>
      </c>
      <c r="D221" s="181" t="s">
        <v>221</v>
      </c>
      <c r="E221" s="182" t="s">
        <v>792</v>
      </c>
      <c r="F221" s="183" t="s">
        <v>793</v>
      </c>
      <c r="G221" s="184" t="s">
        <v>224</v>
      </c>
      <c r="H221" s="185">
        <v>4.66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0</v>
      </c>
      <c r="R221" s="190">
        <f>Q221*H221</f>
        <v>0</v>
      </c>
      <c r="S221" s="190">
        <v>3.0000000000000001E-3</v>
      </c>
      <c r="T221" s="191">
        <f>S221*H221</f>
        <v>1.3980000000000001E-2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794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795</v>
      </c>
      <c r="G222" s="39"/>
      <c r="H222" s="39"/>
      <c r="I222" s="196"/>
      <c r="J222" s="39"/>
      <c r="K222" s="39"/>
      <c r="L222" s="42"/>
      <c r="M222" s="197"/>
      <c r="N222" s="198"/>
      <c r="O222" s="67"/>
      <c r="P222" s="67"/>
      <c r="Q222" s="67"/>
      <c r="R222" s="67"/>
      <c r="S222" s="67"/>
      <c r="T222" s="68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2" customFormat="1" ht="24.2" customHeight="1">
      <c r="A223" s="37"/>
      <c r="B223" s="38"/>
      <c r="C223" s="181" t="s">
        <v>696</v>
      </c>
      <c r="D223" s="181" t="s">
        <v>221</v>
      </c>
      <c r="E223" s="182" t="s">
        <v>796</v>
      </c>
      <c r="F223" s="183" t="s">
        <v>797</v>
      </c>
      <c r="G223" s="184" t="s">
        <v>224</v>
      </c>
      <c r="H223" s="185">
        <v>4.66</v>
      </c>
      <c r="I223" s="186"/>
      <c r="J223" s="187">
        <f>ROUND(I223*H223,2)</f>
        <v>0</v>
      </c>
      <c r="K223" s="183" t="s">
        <v>225</v>
      </c>
      <c r="L223" s="42"/>
      <c r="M223" s="188" t="s">
        <v>19</v>
      </c>
      <c r="N223" s="189" t="s">
        <v>43</v>
      </c>
      <c r="O223" s="67"/>
      <c r="P223" s="190">
        <f>O223*H223</f>
        <v>0</v>
      </c>
      <c r="Q223" s="190">
        <v>2.9999999999999997E-4</v>
      </c>
      <c r="R223" s="190">
        <f>Q223*H223</f>
        <v>1.3979999999999999E-3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137</v>
      </c>
      <c r="AT223" s="192" t="s">
        <v>221</v>
      </c>
      <c r="AU223" s="192" t="s">
        <v>81</v>
      </c>
      <c r="AY223" s="20" t="s">
        <v>218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79</v>
      </c>
      <c r="BK223" s="193">
        <f>ROUND(I223*H223,2)</f>
        <v>0</v>
      </c>
      <c r="BL223" s="20" t="s">
        <v>137</v>
      </c>
      <c r="BM223" s="192" t="s">
        <v>798</v>
      </c>
    </row>
    <row r="224" spans="1:65" s="2" customFormat="1" ht="11.25">
      <c r="A224" s="37"/>
      <c r="B224" s="38"/>
      <c r="C224" s="39"/>
      <c r="D224" s="194" t="s">
        <v>228</v>
      </c>
      <c r="E224" s="39"/>
      <c r="F224" s="195" t="s">
        <v>799</v>
      </c>
      <c r="G224" s="39"/>
      <c r="H224" s="39"/>
      <c r="I224" s="196"/>
      <c r="J224" s="39"/>
      <c r="K224" s="39"/>
      <c r="L224" s="42"/>
      <c r="M224" s="197"/>
      <c r="N224" s="198"/>
      <c r="O224" s="67"/>
      <c r="P224" s="67"/>
      <c r="Q224" s="67"/>
      <c r="R224" s="67"/>
      <c r="S224" s="67"/>
      <c r="T224" s="68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20" t="s">
        <v>228</v>
      </c>
      <c r="AU224" s="20" t="s">
        <v>81</v>
      </c>
    </row>
    <row r="225" spans="1:65" s="2" customFormat="1" ht="16.5" customHeight="1">
      <c r="A225" s="37"/>
      <c r="B225" s="38"/>
      <c r="C225" s="222" t="s">
        <v>701</v>
      </c>
      <c r="D225" s="222" t="s">
        <v>380</v>
      </c>
      <c r="E225" s="223" t="s">
        <v>800</v>
      </c>
      <c r="F225" s="224" t="s">
        <v>801</v>
      </c>
      <c r="G225" s="225" t="s">
        <v>224</v>
      </c>
      <c r="H225" s="226">
        <v>5.1260000000000003</v>
      </c>
      <c r="I225" s="227"/>
      <c r="J225" s="228">
        <f>ROUND(I225*H225,2)</f>
        <v>0</v>
      </c>
      <c r="K225" s="224" t="s">
        <v>225</v>
      </c>
      <c r="L225" s="229"/>
      <c r="M225" s="230" t="s">
        <v>19</v>
      </c>
      <c r="N225" s="231" t="s">
        <v>43</v>
      </c>
      <c r="O225" s="67"/>
      <c r="P225" s="190">
        <f>O225*H225</f>
        <v>0</v>
      </c>
      <c r="Q225" s="190">
        <v>3.2000000000000002E-3</v>
      </c>
      <c r="R225" s="190">
        <f>Q225*H225</f>
        <v>1.6403200000000003E-2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383</v>
      </c>
      <c r="AT225" s="192" t="s">
        <v>380</v>
      </c>
      <c r="AU225" s="192" t="s">
        <v>81</v>
      </c>
      <c r="AY225" s="20" t="s">
        <v>218</v>
      </c>
      <c r="BE225" s="193">
        <f>IF(N225="základní",J225,0)</f>
        <v>0</v>
      </c>
      <c r="BF225" s="193">
        <f>IF(N225="snížená",J225,0)</f>
        <v>0</v>
      </c>
      <c r="BG225" s="193">
        <f>IF(N225="zákl. přenesená",J225,0)</f>
        <v>0</v>
      </c>
      <c r="BH225" s="193">
        <f>IF(N225="sníž. přenesená",J225,0)</f>
        <v>0</v>
      </c>
      <c r="BI225" s="193">
        <f>IF(N225="nulová",J225,0)</f>
        <v>0</v>
      </c>
      <c r="BJ225" s="20" t="s">
        <v>79</v>
      </c>
      <c r="BK225" s="193">
        <f>ROUND(I225*H225,2)</f>
        <v>0</v>
      </c>
      <c r="BL225" s="20" t="s">
        <v>137</v>
      </c>
      <c r="BM225" s="192" t="s">
        <v>802</v>
      </c>
    </row>
    <row r="226" spans="1:65" s="13" customFormat="1" ht="11.25">
      <c r="B226" s="199"/>
      <c r="C226" s="200"/>
      <c r="D226" s="201" t="s">
        <v>230</v>
      </c>
      <c r="E226" s="200"/>
      <c r="F226" s="203" t="s">
        <v>803</v>
      </c>
      <c r="G226" s="200"/>
      <c r="H226" s="204">
        <v>5.1260000000000003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4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804</v>
      </c>
      <c r="D227" s="181" t="s">
        <v>221</v>
      </c>
      <c r="E227" s="182" t="s">
        <v>805</v>
      </c>
      <c r="F227" s="183" t="s">
        <v>806</v>
      </c>
      <c r="G227" s="184" t="s">
        <v>234</v>
      </c>
      <c r="H227" s="185">
        <v>5.44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5.0000000000000002E-5</v>
      </c>
      <c r="R227" s="190">
        <f>Q227*H227</f>
        <v>2.7200000000000005E-4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807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808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13" customFormat="1" ht="11.25">
      <c r="B229" s="199"/>
      <c r="C229" s="200"/>
      <c r="D229" s="201" t="s">
        <v>230</v>
      </c>
      <c r="E229" s="202" t="s">
        <v>19</v>
      </c>
      <c r="F229" s="203" t="s">
        <v>809</v>
      </c>
      <c r="G229" s="200"/>
      <c r="H229" s="204">
        <v>5.44</v>
      </c>
      <c r="I229" s="205"/>
      <c r="J229" s="200"/>
      <c r="K229" s="200"/>
      <c r="L229" s="206"/>
      <c r="M229" s="207"/>
      <c r="N229" s="208"/>
      <c r="O229" s="208"/>
      <c r="P229" s="208"/>
      <c r="Q229" s="208"/>
      <c r="R229" s="208"/>
      <c r="S229" s="208"/>
      <c r="T229" s="209"/>
      <c r="AT229" s="210" t="s">
        <v>230</v>
      </c>
      <c r="AU229" s="210" t="s">
        <v>81</v>
      </c>
      <c r="AV229" s="13" t="s">
        <v>81</v>
      </c>
      <c r="AW229" s="13" t="s">
        <v>33</v>
      </c>
      <c r="AX229" s="13" t="s">
        <v>79</v>
      </c>
      <c r="AY229" s="210" t="s">
        <v>218</v>
      </c>
    </row>
    <row r="230" spans="1:65" s="2" customFormat="1" ht="16.5" customHeight="1">
      <c r="A230" s="37"/>
      <c r="B230" s="38"/>
      <c r="C230" s="222" t="s">
        <v>810</v>
      </c>
      <c r="D230" s="222" t="s">
        <v>380</v>
      </c>
      <c r="E230" s="223" t="s">
        <v>800</v>
      </c>
      <c r="F230" s="224" t="s">
        <v>801</v>
      </c>
      <c r="G230" s="225" t="s">
        <v>224</v>
      </c>
      <c r="H230" s="226">
        <v>0.71799999999999997</v>
      </c>
      <c r="I230" s="227"/>
      <c r="J230" s="228">
        <f>ROUND(I230*H230,2)</f>
        <v>0</v>
      </c>
      <c r="K230" s="224" t="s">
        <v>225</v>
      </c>
      <c r="L230" s="229"/>
      <c r="M230" s="230" t="s">
        <v>19</v>
      </c>
      <c r="N230" s="231" t="s">
        <v>43</v>
      </c>
      <c r="O230" s="67"/>
      <c r="P230" s="190">
        <f>O230*H230</f>
        <v>0</v>
      </c>
      <c r="Q230" s="190">
        <v>3.2000000000000002E-3</v>
      </c>
      <c r="R230" s="190">
        <f>Q230*H230</f>
        <v>2.2975999999999999E-3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383</v>
      </c>
      <c r="AT230" s="192" t="s">
        <v>380</v>
      </c>
      <c r="AU230" s="192" t="s">
        <v>81</v>
      </c>
      <c r="AY230" s="20" t="s">
        <v>218</v>
      </c>
      <c r="BE230" s="193">
        <f>IF(N230="základní",J230,0)</f>
        <v>0</v>
      </c>
      <c r="BF230" s="193">
        <f>IF(N230="snížená",J230,0)</f>
        <v>0</v>
      </c>
      <c r="BG230" s="193">
        <f>IF(N230="zákl. přenesená",J230,0)</f>
        <v>0</v>
      </c>
      <c r="BH230" s="193">
        <f>IF(N230="sníž. přenesená",J230,0)</f>
        <v>0</v>
      </c>
      <c r="BI230" s="193">
        <f>IF(N230="nulová",J230,0)</f>
        <v>0</v>
      </c>
      <c r="BJ230" s="20" t="s">
        <v>79</v>
      </c>
      <c r="BK230" s="193">
        <f>ROUND(I230*H230,2)</f>
        <v>0</v>
      </c>
      <c r="BL230" s="20" t="s">
        <v>137</v>
      </c>
      <c r="BM230" s="192" t="s">
        <v>811</v>
      </c>
    </row>
    <row r="231" spans="1:65" s="13" customFormat="1" ht="11.25">
      <c r="B231" s="199"/>
      <c r="C231" s="200"/>
      <c r="D231" s="201" t="s">
        <v>230</v>
      </c>
      <c r="E231" s="202" t="s">
        <v>19</v>
      </c>
      <c r="F231" s="203" t="s">
        <v>812</v>
      </c>
      <c r="G231" s="200"/>
      <c r="H231" s="204">
        <v>0.65300000000000002</v>
      </c>
      <c r="I231" s="205"/>
      <c r="J231" s="200"/>
      <c r="K231" s="200"/>
      <c r="L231" s="206"/>
      <c r="M231" s="207"/>
      <c r="N231" s="208"/>
      <c r="O231" s="208"/>
      <c r="P231" s="208"/>
      <c r="Q231" s="208"/>
      <c r="R231" s="208"/>
      <c r="S231" s="208"/>
      <c r="T231" s="209"/>
      <c r="AT231" s="210" t="s">
        <v>230</v>
      </c>
      <c r="AU231" s="210" t="s">
        <v>81</v>
      </c>
      <c r="AV231" s="13" t="s">
        <v>81</v>
      </c>
      <c r="AW231" s="13" t="s">
        <v>33</v>
      </c>
      <c r="AX231" s="13" t="s">
        <v>79</v>
      </c>
      <c r="AY231" s="210" t="s">
        <v>218</v>
      </c>
    </row>
    <row r="232" spans="1:65" s="13" customFormat="1" ht="11.25">
      <c r="B232" s="199"/>
      <c r="C232" s="200"/>
      <c r="D232" s="201" t="s">
        <v>230</v>
      </c>
      <c r="E232" s="200"/>
      <c r="F232" s="203" t="s">
        <v>813</v>
      </c>
      <c r="G232" s="200"/>
      <c r="H232" s="204">
        <v>0.71799999999999997</v>
      </c>
      <c r="I232" s="205"/>
      <c r="J232" s="200"/>
      <c r="K232" s="200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230</v>
      </c>
      <c r="AU232" s="210" t="s">
        <v>81</v>
      </c>
      <c r="AV232" s="13" t="s">
        <v>81</v>
      </c>
      <c r="AW232" s="13" t="s">
        <v>4</v>
      </c>
      <c r="AX232" s="13" t="s">
        <v>79</v>
      </c>
      <c r="AY232" s="210" t="s">
        <v>218</v>
      </c>
    </row>
    <row r="233" spans="1:65" s="2" customFormat="1" ht="55.5" customHeight="1">
      <c r="A233" s="37"/>
      <c r="B233" s="38"/>
      <c r="C233" s="181" t="s">
        <v>814</v>
      </c>
      <c r="D233" s="181" t="s">
        <v>221</v>
      </c>
      <c r="E233" s="182" t="s">
        <v>815</v>
      </c>
      <c r="F233" s="183" t="s">
        <v>816</v>
      </c>
      <c r="G233" s="184" t="s">
        <v>282</v>
      </c>
      <c r="H233" s="185">
        <v>5.5E-2</v>
      </c>
      <c r="I233" s="186"/>
      <c r="J233" s="187">
        <f>ROUND(I233*H233,2)</f>
        <v>0</v>
      </c>
      <c r="K233" s="183" t="s">
        <v>225</v>
      </c>
      <c r="L233" s="42"/>
      <c r="M233" s="188" t="s">
        <v>19</v>
      </c>
      <c r="N233" s="189" t="s">
        <v>43</v>
      </c>
      <c r="O233" s="67"/>
      <c r="P233" s="190">
        <f>O233*H233</f>
        <v>0</v>
      </c>
      <c r="Q233" s="190">
        <v>0</v>
      </c>
      <c r="R233" s="190">
        <f>Q233*H233</f>
        <v>0</v>
      </c>
      <c r="S233" s="190">
        <v>0</v>
      </c>
      <c r="T233" s="19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2" t="s">
        <v>137</v>
      </c>
      <c r="AT233" s="192" t="s">
        <v>221</v>
      </c>
      <c r="AU233" s="192" t="s">
        <v>81</v>
      </c>
      <c r="AY233" s="20" t="s">
        <v>218</v>
      </c>
      <c r="BE233" s="193">
        <f>IF(N233="základní",J233,0)</f>
        <v>0</v>
      </c>
      <c r="BF233" s="193">
        <f>IF(N233="snížená",J233,0)</f>
        <v>0</v>
      </c>
      <c r="BG233" s="193">
        <f>IF(N233="zákl. přenesená",J233,0)</f>
        <v>0</v>
      </c>
      <c r="BH233" s="193">
        <f>IF(N233="sníž. přenesená",J233,0)</f>
        <v>0</v>
      </c>
      <c r="BI233" s="193">
        <f>IF(N233="nulová",J233,0)</f>
        <v>0</v>
      </c>
      <c r="BJ233" s="20" t="s">
        <v>79</v>
      </c>
      <c r="BK233" s="193">
        <f>ROUND(I233*H233,2)</f>
        <v>0</v>
      </c>
      <c r="BL233" s="20" t="s">
        <v>137</v>
      </c>
      <c r="BM233" s="192" t="s">
        <v>817</v>
      </c>
    </row>
    <row r="234" spans="1:65" s="2" customFormat="1" ht="11.25">
      <c r="A234" s="37"/>
      <c r="B234" s="38"/>
      <c r="C234" s="39"/>
      <c r="D234" s="194" t="s">
        <v>228</v>
      </c>
      <c r="E234" s="39"/>
      <c r="F234" s="195" t="s">
        <v>818</v>
      </c>
      <c r="G234" s="39"/>
      <c r="H234" s="39"/>
      <c r="I234" s="196"/>
      <c r="J234" s="39"/>
      <c r="K234" s="39"/>
      <c r="L234" s="42"/>
      <c r="M234" s="197"/>
      <c r="N234" s="198"/>
      <c r="O234" s="67"/>
      <c r="P234" s="67"/>
      <c r="Q234" s="67"/>
      <c r="R234" s="67"/>
      <c r="S234" s="67"/>
      <c r="T234" s="68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20" t="s">
        <v>228</v>
      </c>
      <c r="AU234" s="20" t="s">
        <v>81</v>
      </c>
    </row>
    <row r="235" spans="1:65" s="12" customFormat="1" ht="22.9" customHeight="1">
      <c r="B235" s="165"/>
      <c r="C235" s="166"/>
      <c r="D235" s="167" t="s">
        <v>71</v>
      </c>
      <c r="E235" s="179" t="s">
        <v>367</v>
      </c>
      <c r="F235" s="179" t="s">
        <v>368</v>
      </c>
      <c r="G235" s="166"/>
      <c r="H235" s="166"/>
      <c r="I235" s="169"/>
      <c r="J235" s="180">
        <f>BK235</f>
        <v>0</v>
      </c>
      <c r="K235" s="166"/>
      <c r="L235" s="171"/>
      <c r="M235" s="172"/>
      <c r="N235" s="173"/>
      <c r="O235" s="173"/>
      <c r="P235" s="174">
        <f>SUM(P236:P251)</f>
        <v>0</v>
      </c>
      <c r="Q235" s="173"/>
      <c r="R235" s="174">
        <f>SUM(R236:R251)</f>
        <v>1.26094572</v>
      </c>
      <c r="S235" s="173"/>
      <c r="T235" s="175">
        <f>SUM(T236:T251)</f>
        <v>0</v>
      </c>
      <c r="AR235" s="176" t="s">
        <v>81</v>
      </c>
      <c r="AT235" s="177" t="s">
        <v>71</v>
      </c>
      <c r="AU235" s="177" t="s">
        <v>79</v>
      </c>
      <c r="AY235" s="176" t="s">
        <v>218</v>
      </c>
      <c r="BK235" s="178">
        <f>SUM(BK236:BK251)</f>
        <v>0</v>
      </c>
    </row>
    <row r="236" spans="1:65" s="2" customFormat="1" ht="24.2" customHeight="1">
      <c r="A236" s="37"/>
      <c r="B236" s="38"/>
      <c r="C236" s="181" t="s">
        <v>819</v>
      </c>
      <c r="D236" s="181" t="s">
        <v>221</v>
      </c>
      <c r="E236" s="182" t="s">
        <v>370</v>
      </c>
      <c r="F236" s="183" t="s">
        <v>371</v>
      </c>
      <c r="G236" s="184" t="s">
        <v>224</v>
      </c>
      <c r="H236" s="185">
        <v>54.054000000000002</v>
      </c>
      <c r="I236" s="186"/>
      <c r="J236" s="187">
        <f>ROUND(I236*H236,2)</f>
        <v>0</v>
      </c>
      <c r="K236" s="183" t="s">
        <v>225</v>
      </c>
      <c r="L236" s="42"/>
      <c r="M236" s="188" t="s">
        <v>19</v>
      </c>
      <c r="N236" s="189" t="s">
        <v>43</v>
      </c>
      <c r="O236" s="67"/>
      <c r="P236" s="190">
        <f>O236*H236</f>
        <v>0</v>
      </c>
      <c r="Q236" s="190">
        <v>2.9999999999999997E-4</v>
      </c>
      <c r="R236" s="190">
        <f>Q236*H236</f>
        <v>1.62162E-2</v>
      </c>
      <c r="S236" s="190">
        <v>0</v>
      </c>
      <c r="T236" s="19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2" t="s">
        <v>137</v>
      </c>
      <c r="AT236" s="192" t="s">
        <v>221</v>
      </c>
      <c r="AU236" s="192" t="s">
        <v>81</v>
      </c>
      <c r="AY236" s="20" t="s">
        <v>218</v>
      </c>
      <c r="BE236" s="193">
        <f>IF(N236="základní",J236,0)</f>
        <v>0</v>
      </c>
      <c r="BF236" s="193">
        <f>IF(N236="snížená",J236,0)</f>
        <v>0</v>
      </c>
      <c r="BG236" s="193">
        <f>IF(N236="zákl. přenesená",J236,0)</f>
        <v>0</v>
      </c>
      <c r="BH236" s="193">
        <f>IF(N236="sníž. přenesená",J236,0)</f>
        <v>0</v>
      </c>
      <c r="BI236" s="193">
        <f>IF(N236="nulová",J236,0)</f>
        <v>0</v>
      </c>
      <c r="BJ236" s="20" t="s">
        <v>79</v>
      </c>
      <c r="BK236" s="193">
        <f>ROUND(I236*H236,2)</f>
        <v>0</v>
      </c>
      <c r="BL236" s="20" t="s">
        <v>137</v>
      </c>
      <c r="BM236" s="192" t="s">
        <v>820</v>
      </c>
    </row>
    <row r="237" spans="1:65" s="2" customFormat="1" ht="11.25">
      <c r="A237" s="37"/>
      <c r="B237" s="38"/>
      <c r="C237" s="39"/>
      <c r="D237" s="194" t="s">
        <v>228</v>
      </c>
      <c r="E237" s="39"/>
      <c r="F237" s="195" t="s">
        <v>373</v>
      </c>
      <c r="G237" s="39"/>
      <c r="H237" s="39"/>
      <c r="I237" s="196"/>
      <c r="J237" s="39"/>
      <c r="K237" s="39"/>
      <c r="L237" s="42"/>
      <c r="M237" s="197"/>
      <c r="N237" s="198"/>
      <c r="O237" s="67"/>
      <c r="P237" s="67"/>
      <c r="Q237" s="67"/>
      <c r="R237" s="67"/>
      <c r="S237" s="67"/>
      <c r="T237" s="68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20" t="s">
        <v>228</v>
      </c>
      <c r="AU237" s="20" t="s">
        <v>81</v>
      </c>
    </row>
    <row r="238" spans="1:65" s="2" customFormat="1" ht="37.9" customHeight="1">
      <c r="A238" s="37"/>
      <c r="B238" s="38"/>
      <c r="C238" s="181" t="s">
        <v>821</v>
      </c>
      <c r="D238" s="181" t="s">
        <v>221</v>
      </c>
      <c r="E238" s="182" t="s">
        <v>375</v>
      </c>
      <c r="F238" s="183" t="s">
        <v>376</v>
      </c>
      <c r="G238" s="184" t="s">
        <v>224</v>
      </c>
      <c r="H238" s="185">
        <v>54.054000000000002</v>
      </c>
      <c r="I238" s="186"/>
      <c r="J238" s="187">
        <f>ROUND(I238*H238,2)</f>
        <v>0</v>
      </c>
      <c r="K238" s="183" t="s">
        <v>225</v>
      </c>
      <c r="L238" s="42"/>
      <c r="M238" s="188" t="s">
        <v>19</v>
      </c>
      <c r="N238" s="189" t="s">
        <v>43</v>
      </c>
      <c r="O238" s="67"/>
      <c r="P238" s="190">
        <f>O238*H238</f>
        <v>0</v>
      </c>
      <c r="Q238" s="190">
        <v>5.3800000000000002E-3</v>
      </c>
      <c r="R238" s="190">
        <f>Q238*H238</f>
        <v>0.29081052000000002</v>
      </c>
      <c r="S238" s="190">
        <v>0</v>
      </c>
      <c r="T238" s="191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92" t="s">
        <v>137</v>
      </c>
      <c r="AT238" s="192" t="s">
        <v>221</v>
      </c>
      <c r="AU238" s="192" t="s">
        <v>81</v>
      </c>
      <c r="AY238" s="20" t="s">
        <v>218</v>
      </c>
      <c r="BE238" s="193">
        <f>IF(N238="základní",J238,0)</f>
        <v>0</v>
      </c>
      <c r="BF238" s="193">
        <f>IF(N238="snížená",J238,0)</f>
        <v>0</v>
      </c>
      <c r="BG238" s="193">
        <f>IF(N238="zákl. přenesená",J238,0)</f>
        <v>0</v>
      </c>
      <c r="BH238" s="193">
        <f>IF(N238="sníž. přenesená",J238,0)</f>
        <v>0</v>
      </c>
      <c r="BI238" s="193">
        <f>IF(N238="nulová",J238,0)</f>
        <v>0</v>
      </c>
      <c r="BJ238" s="20" t="s">
        <v>79</v>
      </c>
      <c r="BK238" s="193">
        <f>ROUND(I238*H238,2)</f>
        <v>0</v>
      </c>
      <c r="BL238" s="20" t="s">
        <v>137</v>
      </c>
      <c r="BM238" s="192" t="s">
        <v>822</v>
      </c>
    </row>
    <row r="239" spans="1:65" s="2" customFormat="1" ht="11.25">
      <c r="A239" s="37"/>
      <c r="B239" s="38"/>
      <c r="C239" s="39"/>
      <c r="D239" s="194" t="s">
        <v>228</v>
      </c>
      <c r="E239" s="39"/>
      <c r="F239" s="195" t="s">
        <v>378</v>
      </c>
      <c r="G239" s="39"/>
      <c r="H239" s="39"/>
      <c r="I239" s="196"/>
      <c r="J239" s="39"/>
      <c r="K239" s="39"/>
      <c r="L239" s="42"/>
      <c r="M239" s="197"/>
      <c r="N239" s="198"/>
      <c r="O239" s="67"/>
      <c r="P239" s="67"/>
      <c r="Q239" s="67"/>
      <c r="R239" s="67"/>
      <c r="S239" s="67"/>
      <c r="T239" s="68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20" t="s">
        <v>228</v>
      </c>
      <c r="AU239" s="20" t="s">
        <v>81</v>
      </c>
    </row>
    <row r="240" spans="1:65" s="13" customFormat="1" ht="11.25">
      <c r="B240" s="199"/>
      <c r="C240" s="200"/>
      <c r="D240" s="201" t="s">
        <v>230</v>
      </c>
      <c r="E240" s="202" t="s">
        <v>19</v>
      </c>
      <c r="F240" s="203" t="s">
        <v>823</v>
      </c>
      <c r="G240" s="200"/>
      <c r="H240" s="204">
        <v>27.196000000000002</v>
      </c>
      <c r="I240" s="205"/>
      <c r="J240" s="200"/>
      <c r="K240" s="200"/>
      <c r="L240" s="206"/>
      <c r="M240" s="207"/>
      <c r="N240" s="208"/>
      <c r="O240" s="208"/>
      <c r="P240" s="208"/>
      <c r="Q240" s="208"/>
      <c r="R240" s="208"/>
      <c r="S240" s="208"/>
      <c r="T240" s="209"/>
      <c r="AT240" s="210" t="s">
        <v>230</v>
      </c>
      <c r="AU240" s="210" t="s">
        <v>81</v>
      </c>
      <c r="AV240" s="13" t="s">
        <v>81</v>
      </c>
      <c r="AW240" s="13" t="s">
        <v>33</v>
      </c>
      <c r="AX240" s="13" t="s">
        <v>72</v>
      </c>
      <c r="AY240" s="210" t="s">
        <v>218</v>
      </c>
    </row>
    <row r="241" spans="1:65" s="13" customFormat="1" ht="11.25">
      <c r="B241" s="199"/>
      <c r="C241" s="200"/>
      <c r="D241" s="201" t="s">
        <v>230</v>
      </c>
      <c r="E241" s="202" t="s">
        <v>19</v>
      </c>
      <c r="F241" s="203" t="s">
        <v>824</v>
      </c>
      <c r="G241" s="200"/>
      <c r="H241" s="204">
        <v>31.98</v>
      </c>
      <c r="I241" s="205"/>
      <c r="J241" s="200"/>
      <c r="K241" s="200"/>
      <c r="L241" s="206"/>
      <c r="M241" s="207"/>
      <c r="N241" s="208"/>
      <c r="O241" s="208"/>
      <c r="P241" s="208"/>
      <c r="Q241" s="208"/>
      <c r="R241" s="208"/>
      <c r="S241" s="208"/>
      <c r="T241" s="209"/>
      <c r="AT241" s="210" t="s">
        <v>230</v>
      </c>
      <c r="AU241" s="210" t="s">
        <v>81</v>
      </c>
      <c r="AV241" s="13" t="s">
        <v>81</v>
      </c>
      <c r="AW241" s="13" t="s">
        <v>33</v>
      </c>
      <c r="AX241" s="13" t="s">
        <v>72</v>
      </c>
      <c r="AY241" s="210" t="s">
        <v>218</v>
      </c>
    </row>
    <row r="242" spans="1:65" s="13" customFormat="1" ht="11.25">
      <c r="B242" s="199"/>
      <c r="C242" s="200"/>
      <c r="D242" s="201" t="s">
        <v>230</v>
      </c>
      <c r="E242" s="202" t="s">
        <v>19</v>
      </c>
      <c r="F242" s="203" t="s">
        <v>728</v>
      </c>
      <c r="G242" s="200"/>
      <c r="H242" s="204">
        <v>-5.1219999999999999</v>
      </c>
      <c r="I242" s="205"/>
      <c r="J242" s="200"/>
      <c r="K242" s="200"/>
      <c r="L242" s="206"/>
      <c r="M242" s="207"/>
      <c r="N242" s="208"/>
      <c r="O242" s="208"/>
      <c r="P242" s="208"/>
      <c r="Q242" s="208"/>
      <c r="R242" s="208"/>
      <c r="S242" s="208"/>
      <c r="T242" s="209"/>
      <c r="AT242" s="210" t="s">
        <v>230</v>
      </c>
      <c r="AU242" s="210" t="s">
        <v>81</v>
      </c>
      <c r="AV242" s="13" t="s">
        <v>81</v>
      </c>
      <c r="AW242" s="13" t="s">
        <v>33</v>
      </c>
      <c r="AX242" s="13" t="s">
        <v>72</v>
      </c>
      <c r="AY242" s="210" t="s">
        <v>218</v>
      </c>
    </row>
    <row r="243" spans="1:65" s="14" customFormat="1" ht="11.25">
      <c r="B243" s="211"/>
      <c r="C243" s="212"/>
      <c r="D243" s="201" t="s">
        <v>230</v>
      </c>
      <c r="E243" s="213" t="s">
        <v>19</v>
      </c>
      <c r="F243" s="214" t="s">
        <v>246</v>
      </c>
      <c r="G243" s="212"/>
      <c r="H243" s="215">
        <v>54.054000000000002</v>
      </c>
      <c r="I243" s="216"/>
      <c r="J243" s="212"/>
      <c r="K243" s="212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230</v>
      </c>
      <c r="AU243" s="221" t="s">
        <v>81</v>
      </c>
      <c r="AV243" s="14" t="s">
        <v>226</v>
      </c>
      <c r="AW243" s="14" t="s">
        <v>33</v>
      </c>
      <c r="AX243" s="14" t="s">
        <v>79</v>
      </c>
      <c r="AY243" s="221" t="s">
        <v>218</v>
      </c>
    </row>
    <row r="244" spans="1:65" s="2" customFormat="1" ht="24.2" customHeight="1">
      <c r="A244" s="37"/>
      <c r="B244" s="38"/>
      <c r="C244" s="222" t="s">
        <v>825</v>
      </c>
      <c r="D244" s="222" t="s">
        <v>380</v>
      </c>
      <c r="E244" s="223" t="s">
        <v>381</v>
      </c>
      <c r="F244" s="224" t="s">
        <v>382</v>
      </c>
      <c r="G244" s="225" t="s">
        <v>224</v>
      </c>
      <c r="H244" s="226">
        <v>59.459000000000003</v>
      </c>
      <c r="I244" s="227"/>
      <c r="J244" s="228">
        <f>ROUND(I244*H244,2)</f>
        <v>0</v>
      </c>
      <c r="K244" s="224" t="s">
        <v>225</v>
      </c>
      <c r="L244" s="229"/>
      <c r="M244" s="230" t="s">
        <v>19</v>
      </c>
      <c r="N244" s="231" t="s">
        <v>43</v>
      </c>
      <c r="O244" s="67"/>
      <c r="P244" s="190">
        <f>O244*H244</f>
        <v>0</v>
      </c>
      <c r="Q244" s="190">
        <v>1.6E-2</v>
      </c>
      <c r="R244" s="190">
        <f>Q244*H244</f>
        <v>0.95134400000000008</v>
      </c>
      <c r="S244" s="190">
        <v>0</v>
      </c>
      <c r="T244" s="19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2" t="s">
        <v>383</v>
      </c>
      <c r="AT244" s="192" t="s">
        <v>380</v>
      </c>
      <c r="AU244" s="192" t="s">
        <v>81</v>
      </c>
      <c r="AY244" s="20" t="s">
        <v>218</v>
      </c>
      <c r="BE244" s="193">
        <f>IF(N244="základní",J244,0)</f>
        <v>0</v>
      </c>
      <c r="BF244" s="193">
        <f>IF(N244="snížená",J244,0)</f>
        <v>0</v>
      </c>
      <c r="BG244" s="193">
        <f>IF(N244="zákl. přenesená",J244,0)</f>
        <v>0</v>
      </c>
      <c r="BH244" s="193">
        <f>IF(N244="sníž. přenesená",J244,0)</f>
        <v>0</v>
      </c>
      <c r="BI244" s="193">
        <f>IF(N244="nulová",J244,0)</f>
        <v>0</v>
      </c>
      <c r="BJ244" s="20" t="s">
        <v>79</v>
      </c>
      <c r="BK244" s="193">
        <f>ROUND(I244*H244,2)</f>
        <v>0</v>
      </c>
      <c r="BL244" s="20" t="s">
        <v>137</v>
      </c>
      <c r="BM244" s="192" t="s">
        <v>826</v>
      </c>
    </row>
    <row r="245" spans="1:65" s="13" customFormat="1" ht="11.25">
      <c r="B245" s="199"/>
      <c r="C245" s="200"/>
      <c r="D245" s="201" t="s">
        <v>230</v>
      </c>
      <c r="E245" s="200"/>
      <c r="F245" s="203" t="s">
        <v>827</v>
      </c>
      <c r="G245" s="200"/>
      <c r="H245" s="204">
        <v>59.459000000000003</v>
      </c>
      <c r="I245" s="205"/>
      <c r="J245" s="200"/>
      <c r="K245" s="200"/>
      <c r="L245" s="206"/>
      <c r="M245" s="207"/>
      <c r="N245" s="208"/>
      <c r="O245" s="208"/>
      <c r="P245" s="208"/>
      <c r="Q245" s="208"/>
      <c r="R245" s="208"/>
      <c r="S245" s="208"/>
      <c r="T245" s="209"/>
      <c r="AT245" s="210" t="s">
        <v>230</v>
      </c>
      <c r="AU245" s="210" t="s">
        <v>81</v>
      </c>
      <c r="AV245" s="13" t="s">
        <v>81</v>
      </c>
      <c r="AW245" s="13" t="s">
        <v>4</v>
      </c>
      <c r="AX245" s="13" t="s">
        <v>79</v>
      </c>
      <c r="AY245" s="210" t="s">
        <v>218</v>
      </c>
    </row>
    <row r="246" spans="1:65" s="2" customFormat="1" ht="33" customHeight="1">
      <c r="A246" s="37"/>
      <c r="B246" s="38"/>
      <c r="C246" s="181" t="s">
        <v>828</v>
      </c>
      <c r="D246" s="181" t="s">
        <v>221</v>
      </c>
      <c r="E246" s="182" t="s">
        <v>387</v>
      </c>
      <c r="F246" s="183" t="s">
        <v>388</v>
      </c>
      <c r="G246" s="184" t="s">
        <v>234</v>
      </c>
      <c r="H246" s="185">
        <v>5</v>
      </c>
      <c r="I246" s="186"/>
      <c r="J246" s="187">
        <f>ROUND(I246*H246,2)</f>
        <v>0</v>
      </c>
      <c r="K246" s="183" t="s">
        <v>225</v>
      </c>
      <c r="L246" s="42"/>
      <c r="M246" s="188" t="s">
        <v>19</v>
      </c>
      <c r="N246" s="189" t="s">
        <v>43</v>
      </c>
      <c r="O246" s="67"/>
      <c r="P246" s="190">
        <f>O246*H246</f>
        <v>0</v>
      </c>
      <c r="Q246" s="190">
        <v>2.0000000000000001E-4</v>
      </c>
      <c r="R246" s="190">
        <f>Q246*H246</f>
        <v>1E-3</v>
      </c>
      <c r="S246" s="190">
        <v>0</v>
      </c>
      <c r="T246" s="19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2" t="s">
        <v>137</v>
      </c>
      <c r="AT246" s="192" t="s">
        <v>221</v>
      </c>
      <c r="AU246" s="192" t="s">
        <v>81</v>
      </c>
      <c r="AY246" s="20" t="s">
        <v>218</v>
      </c>
      <c r="BE246" s="193">
        <f>IF(N246="základní",J246,0)</f>
        <v>0</v>
      </c>
      <c r="BF246" s="193">
        <f>IF(N246="snížená",J246,0)</f>
        <v>0</v>
      </c>
      <c r="BG246" s="193">
        <f>IF(N246="zákl. přenesená",J246,0)</f>
        <v>0</v>
      </c>
      <c r="BH246" s="193">
        <f>IF(N246="sníž. přenesená",J246,0)</f>
        <v>0</v>
      </c>
      <c r="BI246" s="193">
        <f>IF(N246="nulová",J246,0)</f>
        <v>0</v>
      </c>
      <c r="BJ246" s="20" t="s">
        <v>79</v>
      </c>
      <c r="BK246" s="193">
        <f>ROUND(I246*H246,2)</f>
        <v>0</v>
      </c>
      <c r="BL246" s="20" t="s">
        <v>137</v>
      </c>
      <c r="BM246" s="192" t="s">
        <v>829</v>
      </c>
    </row>
    <row r="247" spans="1:65" s="2" customFormat="1" ht="11.25">
      <c r="A247" s="37"/>
      <c r="B247" s="38"/>
      <c r="C247" s="39"/>
      <c r="D247" s="194" t="s">
        <v>228</v>
      </c>
      <c r="E247" s="39"/>
      <c r="F247" s="195" t="s">
        <v>390</v>
      </c>
      <c r="G247" s="39"/>
      <c r="H247" s="39"/>
      <c r="I247" s="196"/>
      <c r="J247" s="39"/>
      <c r="K247" s="39"/>
      <c r="L247" s="42"/>
      <c r="M247" s="197"/>
      <c r="N247" s="198"/>
      <c r="O247" s="67"/>
      <c r="P247" s="67"/>
      <c r="Q247" s="67"/>
      <c r="R247" s="67"/>
      <c r="S247" s="67"/>
      <c r="T247" s="68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20" t="s">
        <v>228</v>
      </c>
      <c r="AU247" s="20" t="s">
        <v>81</v>
      </c>
    </row>
    <row r="248" spans="1:65" s="2" customFormat="1" ht="16.5" customHeight="1">
      <c r="A248" s="37"/>
      <c r="B248" s="38"/>
      <c r="C248" s="222" t="s">
        <v>830</v>
      </c>
      <c r="D248" s="222" t="s">
        <v>380</v>
      </c>
      <c r="E248" s="223" t="s">
        <v>391</v>
      </c>
      <c r="F248" s="224" t="s">
        <v>392</v>
      </c>
      <c r="G248" s="225" t="s">
        <v>234</v>
      </c>
      <c r="H248" s="226">
        <v>5.25</v>
      </c>
      <c r="I248" s="227"/>
      <c r="J248" s="228">
        <f>ROUND(I248*H248,2)</f>
        <v>0</v>
      </c>
      <c r="K248" s="224" t="s">
        <v>225</v>
      </c>
      <c r="L248" s="229"/>
      <c r="M248" s="230" t="s">
        <v>19</v>
      </c>
      <c r="N248" s="231" t="s">
        <v>43</v>
      </c>
      <c r="O248" s="67"/>
      <c r="P248" s="190">
        <f>O248*H248</f>
        <v>0</v>
      </c>
      <c r="Q248" s="190">
        <v>2.9999999999999997E-4</v>
      </c>
      <c r="R248" s="190">
        <f>Q248*H248</f>
        <v>1.5749999999999998E-3</v>
      </c>
      <c r="S248" s="190">
        <v>0</v>
      </c>
      <c r="T248" s="19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2" t="s">
        <v>383</v>
      </c>
      <c r="AT248" s="192" t="s">
        <v>380</v>
      </c>
      <c r="AU248" s="192" t="s">
        <v>81</v>
      </c>
      <c r="AY248" s="20" t="s">
        <v>218</v>
      </c>
      <c r="BE248" s="193">
        <f>IF(N248="základní",J248,0)</f>
        <v>0</v>
      </c>
      <c r="BF248" s="193">
        <f>IF(N248="snížená",J248,0)</f>
        <v>0</v>
      </c>
      <c r="BG248" s="193">
        <f>IF(N248="zákl. přenesená",J248,0)</f>
        <v>0</v>
      </c>
      <c r="BH248" s="193">
        <f>IF(N248="sníž. přenesená",J248,0)</f>
        <v>0</v>
      </c>
      <c r="BI248" s="193">
        <f>IF(N248="nulová",J248,0)</f>
        <v>0</v>
      </c>
      <c r="BJ248" s="20" t="s">
        <v>79</v>
      </c>
      <c r="BK248" s="193">
        <f>ROUND(I248*H248,2)</f>
        <v>0</v>
      </c>
      <c r="BL248" s="20" t="s">
        <v>137</v>
      </c>
      <c r="BM248" s="192" t="s">
        <v>831</v>
      </c>
    </row>
    <row r="249" spans="1:65" s="13" customFormat="1" ht="11.25">
      <c r="B249" s="199"/>
      <c r="C249" s="200"/>
      <c r="D249" s="201" t="s">
        <v>230</v>
      </c>
      <c r="E249" s="200"/>
      <c r="F249" s="203" t="s">
        <v>832</v>
      </c>
      <c r="G249" s="200"/>
      <c r="H249" s="204">
        <v>5.25</v>
      </c>
      <c r="I249" s="205"/>
      <c r="J249" s="200"/>
      <c r="K249" s="200"/>
      <c r="L249" s="206"/>
      <c r="M249" s="207"/>
      <c r="N249" s="208"/>
      <c r="O249" s="208"/>
      <c r="P249" s="208"/>
      <c r="Q249" s="208"/>
      <c r="R249" s="208"/>
      <c r="S249" s="208"/>
      <c r="T249" s="209"/>
      <c r="AT249" s="210" t="s">
        <v>230</v>
      </c>
      <c r="AU249" s="210" t="s">
        <v>81</v>
      </c>
      <c r="AV249" s="13" t="s">
        <v>81</v>
      </c>
      <c r="AW249" s="13" t="s">
        <v>4</v>
      </c>
      <c r="AX249" s="13" t="s">
        <v>79</v>
      </c>
      <c r="AY249" s="210" t="s">
        <v>218</v>
      </c>
    </row>
    <row r="250" spans="1:65" s="2" customFormat="1" ht="55.5" customHeight="1">
      <c r="A250" s="37"/>
      <c r="B250" s="38"/>
      <c r="C250" s="181" t="s">
        <v>833</v>
      </c>
      <c r="D250" s="181" t="s">
        <v>221</v>
      </c>
      <c r="E250" s="182" t="s">
        <v>396</v>
      </c>
      <c r="F250" s="183" t="s">
        <v>397</v>
      </c>
      <c r="G250" s="184" t="s">
        <v>282</v>
      </c>
      <c r="H250" s="185">
        <v>1.2609999999999999</v>
      </c>
      <c r="I250" s="186"/>
      <c r="J250" s="187">
        <f>ROUND(I250*H250,2)</f>
        <v>0</v>
      </c>
      <c r="K250" s="183" t="s">
        <v>225</v>
      </c>
      <c r="L250" s="42"/>
      <c r="M250" s="188" t="s">
        <v>19</v>
      </c>
      <c r="N250" s="189" t="s">
        <v>43</v>
      </c>
      <c r="O250" s="67"/>
      <c r="P250" s="190">
        <f>O250*H250</f>
        <v>0</v>
      </c>
      <c r="Q250" s="190">
        <v>0</v>
      </c>
      <c r="R250" s="190">
        <f>Q250*H250</f>
        <v>0</v>
      </c>
      <c r="S250" s="190">
        <v>0</v>
      </c>
      <c r="T250" s="19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2" t="s">
        <v>137</v>
      </c>
      <c r="AT250" s="192" t="s">
        <v>221</v>
      </c>
      <c r="AU250" s="192" t="s">
        <v>81</v>
      </c>
      <c r="AY250" s="20" t="s">
        <v>218</v>
      </c>
      <c r="BE250" s="193">
        <f>IF(N250="základní",J250,0)</f>
        <v>0</v>
      </c>
      <c r="BF250" s="193">
        <f>IF(N250="snížená",J250,0)</f>
        <v>0</v>
      </c>
      <c r="BG250" s="193">
        <f>IF(N250="zákl. přenesená",J250,0)</f>
        <v>0</v>
      </c>
      <c r="BH250" s="193">
        <f>IF(N250="sníž. přenesená",J250,0)</f>
        <v>0</v>
      </c>
      <c r="BI250" s="193">
        <f>IF(N250="nulová",J250,0)</f>
        <v>0</v>
      </c>
      <c r="BJ250" s="20" t="s">
        <v>79</v>
      </c>
      <c r="BK250" s="193">
        <f>ROUND(I250*H250,2)</f>
        <v>0</v>
      </c>
      <c r="BL250" s="20" t="s">
        <v>137</v>
      </c>
      <c r="BM250" s="192" t="s">
        <v>834</v>
      </c>
    </row>
    <row r="251" spans="1:65" s="2" customFormat="1" ht="11.25">
      <c r="A251" s="37"/>
      <c r="B251" s="38"/>
      <c r="C251" s="39"/>
      <c r="D251" s="194" t="s">
        <v>228</v>
      </c>
      <c r="E251" s="39"/>
      <c r="F251" s="195" t="s">
        <v>399</v>
      </c>
      <c r="G251" s="39"/>
      <c r="H251" s="39"/>
      <c r="I251" s="196"/>
      <c r="J251" s="39"/>
      <c r="K251" s="39"/>
      <c r="L251" s="42"/>
      <c r="M251" s="197"/>
      <c r="N251" s="198"/>
      <c r="O251" s="67"/>
      <c r="P251" s="67"/>
      <c r="Q251" s="67"/>
      <c r="R251" s="67"/>
      <c r="S251" s="67"/>
      <c r="T251" s="68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20" t="s">
        <v>228</v>
      </c>
      <c r="AU251" s="20" t="s">
        <v>81</v>
      </c>
    </row>
    <row r="252" spans="1:65" s="12" customFormat="1" ht="22.9" customHeight="1">
      <c r="B252" s="165"/>
      <c r="C252" s="166"/>
      <c r="D252" s="167" t="s">
        <v>71</v>
      </c>
      <c r="E252" s="179" t="s">
        <v>683</v>
      </c>
      <c r="F252" s="179" t="s">
        <v>684</v>
      </c>
      <c r="G252" s="166"/>
      <c r="H252" s="166"/>
      <c r="I252" s="169"/>
      <c r="J252" s="180">
        <f>BK252</f>
        <v>0</v>
      </c>
      <c r="K252" s="166"/>
      <c r="L252" s="171"/>
      <c r="M252" s="172"/>
      <c r="N252" s="173"/>
      <c r="O252" s="173"/>
      <c r="P252" s="174">
        <f>SUM(P253:P261)</f>
        <v>0</v>
      </c>
      <c r="Q252" s="173"/>
      <c r="R252" s="174">
        <f>SUM(R253:R261)</f>
        <v>2.6696000000000003E-3</v>
      </c>
      <c r="S252" s="173"/>
      <c r="T252" s="175">
        <f>SUM(T253:T261)</f>
        <v>0</v>
      </c>
      <c r="AR252" s="176" t="s">
        <v>81</v>
      </c>
      <c r="AT252" s="177" t="s">
        <v>71</v>
      </c>
      <c r="AU252" s="177" t="s">
        <v>79</v>
      </c>
      <c r="AY252" s="176" t="s">
        <v>218</v>
      </c>
      <c r="BK252" s="178">
        <f>SUM(BK253:BK261)</f>
        <v>0</v>
      </c>
    </row>
    <row r="253" spans="1:65" s="2" customFormat="1" ht="24.2" customHeight="1">
      <c r="A253" s="37"/>
      <c r="B253" s="38"/>
      <c r="C253" s="181" t="s">
        <v>835</v>
      </c>
      <c r="D253" s="181" t="s">
        <v>221</v>
      </c>
      <c r="E253" s="182" t="s">
        <v>686</v>
      </c>
      <c r="F253" s="183" t="s">
        <v>687</v>
      </c>
      <c r="G253" s="184" t="s">
        <v>224</v>
      </c>
      <c r="H253" s="185">
        <v>5.68</v>
      </c>
      <c r="I253" s="186"/>
      <c r="J253" s="187">
        <f>ROUND(I253*H253,2)</f>
        <v>0</v>
      </c>
      <c r="K253" s="183" t="s">
        <v>225</v>
      </c>
      <c r="L253" s="42"/>
      <c r="M253" s="188" t="s">
        <v>19</v>
      </c>
      <c r="N253" s="189" t="s">
        <v>43</v>
      </c>
      <c r="O253" s="67"/>
      <c r="P253" s="190">
        <f>O253*H253</f>
        <v>0</v>
      </c>
      <c r="Q253" s="190">
        <v>6.0000000000000002E-5</v>
      </c>
      <c r="R253" s="190">
        <f>Q253*H253</f>
        <v>3.4079999999999999E-4</v>
      </c>
      <c r="S253" s="190">
        <v>0</v>
      </c>
      <c r="T253" s="19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92" t="s">
        <v>137</v>
      </c>
      <c r="AT253" s="192" t="s">
        <v>221</v>
      </c>
      <c r="AU253" s="192" t="s">
        <v>81</v>
      </c>
      <c r="AY253" s="20" t="s">
        <v>218</v>
      </c>
      <c r="BE253" s="193">
        <f>IF(N253="základní",J253,0)</f>
        <v>0</v>
      </c>
      <c r="BF253" s="193">
        <f>IF(N253="snížená",J253,0)</f>
        <v>0</v>
      </c>
      <c r="BG253" s="193">
        <f>IF(N253="zákl. přenesená",J253,0)</f>
        <v>0</v>
      </c>
      <c r="BH253" s="193">
        <f>IF(N253="sníž. přenesená",J253,0)</f>
        <v>0</v>
      </c>
      <c r="BI253" s="193">
        <f>IF(N253="nulová",J253,0)</f>
        <v>0</v>
      </c>
      <c r="BJ253" s="20" t="s">
        <v>79</v>
      </c>
      <c r="BK253" s="193">
        <f>ROUND(I253*H253,2)</f>
        <v>0</v>
      </c>
      <c r="BL253" s="20" t="s">
        <v>137</v>
      </c>
      <c r="BM253" s="192" t="s">
        <v>836</v>
      </c>
    </row>
    <row r="254" spans="1:65" s="2" customFormat="1" ht="11.25">
      <c r="A254" s="37"/>
      <c r="B254" s="38"/>
      <c r="C254" s="39"/>
      <c r="D254" s="194" t="s">
        <v>228</v>
      </c>
      <c r="E254" s="39"/>
      <c r="F254" s="195" t="s">
        <v>689</v>
      </c>
      <c r="G254" s="39"/>
      <c r="H254" s="39"/>
      <c r="I254" s="196"/>
      <c r="J254" s="39"/>
      <c r="K254" s="39"/>
      <c r="L254" s="42"/>
      <c r="M254" s="197"/>
      <c r="N254" s="198"/>
      <c r="O254" s="67"/>
      <c r="P254" s="67"/>
      <c r="Q254" s="67"/>
      <c r="R254" s="67"/>
      <c r="S254" s="67"/>
      <c r="T254" s="68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20" t="s">
        <v>228</v>
      </c>
      <c r="AU254" s="20" t="s">
        <v>81</v>
      </c>
    </row>
    <row r="255" spans="1:65" s="2" customFormat="1" ht="24.2" customHeight="1">
      <c r="A255" s="37"/>
      <c r="B255" s="38"/>
      <c r="C255" s="181" t="s">
        <v>837</v>
      </c>
      <c r="D255" s="181" t="s">
        <v>221</v>
      </c>
      <c r="E255" s="182" t="s">
        <v>691</v>
      </c>
      <c r="F255" s="183" t="s">
        <v>692</v>
      </c>
      <c r="G255" s="184" t="s">
        <v>224</v>
      </c>
      <c r="H255" s="185">
        <v>5.68</v>
      </c>
      <c r="I255" s="186"/>
      <c r="J255" s="187">
        <f>ROUND(I255*H255,2)</f>
        <v>0</v>
      </c>
      <c r="K255" s="183" t="s">
        <v>225</v>
      </c>
      <c r="L255" s="42"/>
      <c r="M255" s="188" t="s">
        <v>19</v>
      </c>
      <c r="N255" s="189" t="s">
        <v>43</v>
      </c>
      <c r="O255" s="67"/>
      <c r="P255" s="190">
        <f>O255*H255</f>
        <v>0</v>
      </c>
      <c r="Q255" s="190">
        <v>1.7000000000000001E-4</v>
      </c>
      <c r="R255" s="190">
        <f>Q255*H255</f>
        <v>9.6560000000000005E-4</v>
      </c>
      <c r="S255" s="190">
        <v>0</v>
      </c>
      <c r="T255" s="19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92" t="s">
        <v>137</v>
      </c>
      <c r="AT255" s="192" t="s">
        <v>221</v>
      </c>
      <c r="AU255" s="192" t="s">
        <v>81</v>
      </c>
      <c r="AY255" s="20" t="s">
        <v>218</v>
      </c>
      <c r="BE255" s="193">
        <f>IF(N255="základní",J255,0)</f>
        <v>0</v>
      </c>
      <c r="BF255" s="193">
        <f>IF(N255="snížená",J255,0)</f>
        <v>0</v>
      </c>
      <c r="BG255" s="193">
        <f>IF(N255="zákl. přenesená",J255,0)</f>
        <v>0</v>
      </c>
      <c r="BH255" s="193">
        <f>IF(N255="sníž. přenesená",J255,0)</f>
        <v>0</v>
      </c>
      <c r="BI255" s="193">
        <f>IF(N255="nulová",J255,0)</f>
        <v>0</v>
      </c>
      <c r="BJ255" s="20" t="s">
        <v>79</v>
      </c>
      <c r="BK255" s="193">
        <f>ROUND(I255*H255,2)</f>
        <v>0</v>
      </c>
      <c r="BL255" s="20" t="s">
        <v>137</v>
      </c>
      <c r="BM255" s="192" t="s">
        <v>838</v>
      </c>
    </row>
    <row r="256" spans="1:65" s="2" customFormat="1" ht="11.25">
      <c r="A256" s="37"/>
      <c r="B256" s="38"/>
      <c r="C256" s="39"/>
      <c r="D256" s="194" t="s">
        <v>228</v>
      </c>
      <c r="E256" s="39"/>
      <c r="F256" s="195" t="s">
        <v>694</v>
      </c>
      <c r="G256" s="39"/>
      <c r="H256" s="39"/>
      <c r="I256" s="196"/>
      <c r="J256" s="39"/>
      <c r="K256" s="39"/>
      <c r="L256" s="42"/>
      <c r="M256" s="197"/>
      <c r="N256" s="198"/>
      <c r="O256" s="67"/>
      <c r="P256" s="67"/>
      <c r="Q256" s="67"/>
      <c r="R256" s="67"/>
      <c r="S256" s="67"/>
      <c r="T256" s="68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20" t="s">
        <v>228</v>
      </c>
      <c r="AU256" s="20" t="s">
        <v>81</v>
      </c>
    </row>
    <row r="257" spans="1:65" s="13" customFormat="1" ht="11.25">
      <c r="B257" s="199"/>
      <c r="C257" s="200"/>
      <c r="D257" s="201" t="s">
        <v>230</v>
      </c>
      <c r="E257" s="202" t="s">
        <v>19</v>
      </c>
      <c r="F257" s="203" t="s">
        <v>839</v>
      </c>
      <c r="G257" s="200"/>
      <c r="H257" s="204">
        <v>5.68</v>
      </c>
      <c r="I257" s="205"/>
      <c r="J257" s="200"/>
      <c r="K257" s="200"/>
      <c r="L257" s="206"/>
      <c r="M257" s="207"/>
      <c r="N257" s="208"/>
      <c r="O257" s="208"/>
      <c r="P257" s="208"/>
      <c r="Q257" s="208"/>
      <c r="R257" s="208"/>
      <c r="S257" s="208"/>
      <c r="T257" s="209"/>
      <c r="AT257" s="210" t="s">
        <v>230</v>
      </c>
      <c r="AU257" s="210" t="s">
        <v>81</v>
      </c>
      <c r="AV257" s="13" t="s">
        <v>81</v>
      </c>
      <c r="AW257" s="13" t="s">
        <v>33</v>
      </c>
      <c r="AX257" s="13" t="s">
        <v>79</v>
      </c>
      <c r="AY257" s="210" t="s">
        <v>218</v>
      </c>
    </row>
    <row r="258" spans="1:65" s="2" customFormat="1" ht="24.2" customHeight="1">
      <c r="A258" s="37"/>
      <c r="B258" s="38"/>
      <c r="C258" s="181" t="s">
        <v>840</v>
      </c>
      <c r="D258" s="181" t="s">
        <v>221</v>
      </c>
      <c r="E258" s="182" t="s">
        <v>697</v>
      </c>
      <c r="F258" s="183" t="s">
        <v>698</v>
      </c>
      <c r="G258" s="184" t="s">
        <v>224</v>
      </c>
      <c r="H258" s="185">
        <v>5.68</v>
      </c>
      <c r="I258" s="186"/>
      <c r="J258" s="187">
        <f>ROUND(I258*H258,2)</f>
        <v>0</v>
      </c>
      <c r="K258" s="183" t="s">
        <v>225</v>
      </c>
      <c r="L258" s="42"/>
      <c r="M258" s="188" t="s">
        <v>19</v>
      </c>
      <c r="N258" s="189" t="s">
        <v>43</v>
      </c>
      <c r="O258" s="67"/>
      <c r="P258" s="190">
        <f>O258*H258</f>
        <v>0</v>
      </c>
      <c r="Q258" s="190">
        <v>1.2E-4</v>
      </c>
      <c r="R258" s="190">
        <f>Q258*H258</f>
        <v>6.8159999999999998E-4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137</v>
      </c>
      <c r="AT258" s="192" t="s">
        <v>221</v>
      </c>
      <c r="AU258" s="192" t="s">
        <v>81</v>
      </c>
      <c r="AY258" s="20" t="s">
        <v>218</v>
      </c>
      <c r="BE258" s="193">
        <f>IF(N258="základní",J258,0)</f>
        <v>0</v>
      </c>
      <c r="BF258" s="193">
        <f>IF(N258="snížená",J258,0)</f>
        <v>0</v>
      </c>
      <c r="BG258" s="193">
        <f>IF(N258="zákl. přenesená",J258,0)</f>
        <v>0</v>
      </c>
      <c r="BH258" s="193">
        <f>IF(N258="sníž. přenesená",J258,0)</f>
        <v>0</v>
      </c>
      <c r="BI258" s="193">
        <f>IF(N258="nulová",J258,0)</f>
        <v>0</v>
      </c>
      <c r="BJ258" s="20" t="s">
        <v>79</v>
      </c>
      <c r="BK258" s="193">
        <f>ROUND(I258*H258,2)</f>
        <v>0</v>
      </c>
      <c r="BL258" s="20" t="s">
        <v>137</v>
      </c>
      <c r="BM258" s="192" t="s">
        <v>841</v>
      </c>
    </row>
    <row r="259" spans="1:65" s="2" customFormat="1" ht="11.25">
      <c r="A259" s="37"/>
      <c r="B259" s="38"/>
      <c r="C259" s="39"/>
      <c r="D259" s="194" t="s">
        <v>228</v>
      </c>
      <c r="E259" s="39"/>
      <c r="F259" s="195" t="s">
        <v>700</v>
      </c>
      <c r="G259" s="39"/>
      <c r="H259" s="39"/>
      <c r="I259" s="196"/>
      <c r="J259" s="39"/>
      <c r="K259" s="39"/>
      <c r="L259" s="42"/>
      <c r="M259" s="197"/>
      <c r="N259" s="198"/>
      <c r="O259" s="67"/>
      <c r="P259" s="67"/>
      <c r="Q259" s="67"/>
      <c r="R259" s="67"/>
      <c r="S259" s="67"/>
      <c r="T259" s="68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20" t="s">
        <v>228</v>
      </c>
      <c r="AU259" s="20" t="s">
        <v>81</v>
      </c>
    </row>
    <row r="260" spans="1:65" s="2" customFormat="1" ht="24.2" customHeight="1">
      <c r="A260" s="37"/>
      <c r="B260" s="38"/>
      <c r="C260" s="181" t="s">
        <v>842</v>
      </c>
      <c r="D260" s="181" t="s">
        <v>221</v>
      </c>
      <c r="E260" s="182" t="s">
        <v>702</v>
      </c>
      <c r="F260" s="183" t="s">
        <v>703</v>
      </c>
      <c r="G260" s="184" t="s">
        <v>224</v>
      </c>
      <c r="H260" s="185">
        <v>5.68</v>
      </c>
      <c r="I260" s="186"/>
      <c r="J260" s="187">
        <f>ROUND(I260*H260,2)</f>
        <v>0</v>
      </c>
      <c r="K260" s="183" t="s">
        <v>225</v>
      </c>
      <c r="L260" s="42"/>
      <c r="M260" s="188" t="s">
        <v>19</v>
      </c>
      <c r="N260" s="189" t="s">
        <v>43</v>
      </c>
      <c r="O260" s="67"/>
      <c r="P260" s="190">
        <f>O260*H260</f>
        <v>0</v>
      </c>
      <c r="Q260" s="190">
        <v>1.2E-4</v>
      </c>
      <c r="R260" s="190">
        <f>Q260*H260</f>
        <v>6.8159999999999998E-4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137</v>
      </c>
      <c r="AT260" s="192" t="s">
        <v>221</v>
      </c>
      <c r="AU260" s="192" t="s">
        <v>81</v>
      </c>
      <c r="AY260" s="20" t="s">
        <v>218</v>
      </c>
      <c r="BE260" s="193">
        <f>IF(N260="základní",J260,0)</f>
        <v>0</v>
      </c>
      <c r="BF260" s="193">
        <f>IF(N260="snížená",J260,0)</f>
        <v>0</v>
      </c>
      <c r="BG260" s="193">
        <f>IF(N260="zákl. přenesená",J260,0)</f>
        <v>0</v>
      </c>
      <c r="BH260" s="193">
        <f>IF(N260="sníž. přenesená",J260,0)</f>
        <v>0</v>
      </c>
      <c r="BI260" s="193">
        <f>IF(N260="nulová",J260,0)</f>
        <v>0</v>
      </c>
      <c r="BJ260" s="20" t="s">
        <v>79</v>
      </c>
      <c r="BK260" s="193">
        <f>ROUND(I260*H260,2)</f>
        <v>0</v>
      </c>
      <c r="BL260" s="20" t="s">
        <v>137</v>
      </c>
      <c r="BM260" s="192" t="s">
        <v>843</v>
      </c>
    </row>
    <row r="261" spans="1:65" s="2" customFormat="1" ht="11.25">
      <c r="A261" s="37"/>
      <c r="B261" s="38"/>
      <c r="C261" s="39"/>
      <c r="D261" s="194" t="s">
        <v>228</v>
      </c>
      <c r="E261" s="39"/>
      <c r="F261" s="195" t="s">
        <v>705</v>
      </c>
      <c r="G261" s="39"/>
      <c r="H261" s="39"/>
      <c r="I261" s="196"/>
      <c r="J261" s="39"/>
      <c r="K261" s="39"/>
      <c r="L261" s="42"/>
      <c r="M261" s="197"/>
      <c r="N261" s="198"/>
      <c r="O261" s="67"/>
      <c r="P261" s="67"/>
      <c r="Q261" s="67"/>
      <c r="R261" s="67"/>
      <c r="S261" s="67"/>
      <c r="T261" s="68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20" t="s">
        <v>228</v>
      </c>
      <c r="AU261" s="20" t="s">
        <v>81</v>
      </c>
    </row>
    <row r="262" spans="1:65" s="12" customFormat="1" ht="22.9" customHeight="1">
      <c r="B262" s="165"/>
      <c r="C262" s="166"/>
      <c r="D262" s="167" t="s">
        <v>71</v>
      </c>
      <c r="E262" s="179" t="s">
        <v>400</v>
      </c>
      <c r="F262" s="179" t="s">
        <v>401</v>
      </c>
      <c r="G262" s="166"/>
      <c r="H262" s="166"/>
      <c r="I262" s="169"/>
      <c r="J262" s="180">
        <f>BK262</f>
        <v>0</v>
      </c>
      <c r="K262" s="166"/>
      <c r="L262" s="171"/>
      <c r="M262" s="172"/>
      <c r="N262" s="173"/>
      <c r="O262" s="173"/>
      <c r="P262" s="174">
        <f>SUM(P263:P267)</f>
        <v>0</v>
      </c>
      <c r="Q262" s="173"/>
      <c r="R262" s="174">
        <f>SUM(R263:R267)</f>
        <v>1.6154000000000002E-2</v>
      </c>
      <c r="S262" s="173"/>
      <c r="T262" s="175">
        <f>SUM(T263:T267)</f>
        <v>0</v>
      </c>
      <c r="AR262" s="176" t="s">
        <v>81</v>
      </c>
      <c r="AT262" s="177" t="s">
        <v>71</v>
      </c>
      <c r="AU262" s="177" t="s">
        <v>79</v>
      </c>
      <c r="AY262" s="176" t="s">
        <v>218</v>
      </c>
      <c r="BK262" s="178">
        <f>SUM(BK263:BK267)</f>
        <v>0</v>
      </c>
    </row>
    <row r="263" spans="1:65" s="2" customFormat="1" ht="33" customHeight="1">
      <c r="A263" s="37"/>
      <c r="B263" s="38"/>
      <c r="C263" s="181" t="s">
        <v>844</v>
      </c>
      <c r="D263" s="181" t="s">
        <v>221</v>
      </c>
      <c r="E263" s="182" t="s">
        <v>403</v>
      </c>
      <c r="F263" s="183" t="s">
        <v>404</v>
      </c>
      <c r="G263" s="184" t="s">
        <v>224</v>
      </c>
      <c r="H263" s="185">
        <v>32.308</v>
      </c>
      <c r="I263" s="186"/>
      <c r="J263" s="187">
        <f>ROUND(I263*H263,2)</f>
        <v>0</v>
      </c>
      <c r="K263" s="183" t="s">
        <v>225</v>
      </c>
      <c r="L263" s="42"/>
      <c r="M263" s="188" t="s">
        <v>19</v>
      </c>
      <c r="N263" s="189" t="s">
        <v>43</v>
      </c>
      <c r="O263" s="67"/>
      <c r="P263" s="190">
        <f>O263*H263</f>
        <v>0</v>
      </c>
      <c r="Q263" s="190">
        <v>2.1000000000000001E-4</v>
      </c>
      <c r="R263" s="190">
        <f>Q263*H263</f>
        <v>6.7846800000000004E-3</v>
      </c>
      <c r="S263" s="190">
        <v>0</v>
      </c>
      <c r="T263" s="19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2" t="s">
        <v>137</v>
      </c>
      <c r="AT263" s="192" t="s">
        <v>221</v>
      </c>
      <c r="AU263" s="192" t="s">
        <v>81</v>
      </c>
      <c r="AY263" s="20" t="s">
        <v>218</v>
      </c>
      <c r="BE263" s="193">
        <f>IF(N263="základní",J263,0)</f>
        <v>0</v>
      </c>
      <c r="BF263" s="193">
        <f>IF(N263="snížená",J263,0)</f>
        <v>0</v>
      </c>
      <c r="BG263" s="193">
        <f>IF(N263="zákl. přenesená",J263,0)</f>
        <v>0</v>
      </c>
      <c r="BH263" s="193">
        <f>IF(N263="sníž. přenesená",J263,0)</f>
        <v>0</v>
      </c>
      <c r="BI263" s="193">
        <f>IF(N263="nulová",J263,0)</f>
        <v>0</v>
      </c>
      <c r="BJ263" s="20" t="s">
        <v>79</v>
      </c>
      <c r="BK263" s="193">
        <f>ROUND(I263*H263,2)</f>
        <v>0</v>
      </c>
      <c r="BL263" s="20" t="s">
        <v>137</v>
      </c>
      <c r="BM263" s="192" t="s">
        <v>845</v>
      </c>
    </row>
    <row r="264" spans="1:65" s="2" customFormat="1" ht="11.25">
      <c r="A264" s="37"/>
      <c r="B264" s="38"/>
      <c r="C264" s="39"/>
      <c r="D264" s="194" t="s">
        <v>228</v>
      </c>
      <c r="E264" s="39"/>
      <c r="F264" s="195" t="s">
        <v>406</v>
      </c>
      <c r="G264" s="39"/>
      <c r="H264" s="39"/>
      <c r="I264" s="196"/>
      <c r="J264" s="39"/>
      <c r="K264" s="39"/>
      <c r="L264" s="42"/>
      <c r="M264" s="197"/>
      <c r="N264" s="198"/>
      <c r="O264" s="67"/>
      <c r="P264" s="67"/>
      <c r="Q264" s="67"/>
      <c r="R264" s="67"/>
      <c r="S264" s="67"/>
      <c r="T264" s="68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20" t="s">
        <v>228</v>
      </c>
      <c r="AU264" s="20" t="s">
        <v>81</v>
      </c>
    </row>
    <row r="265" spans="1:65" s="2" customFormat="1" ht="37.9" customHeight="1">
      <c r="A265" s="37"/>
      <c r="B265" s="38"/>
      <c r="C265" s="181" t="s">
        <v>846</v>
      </c>
      <c r="D265" s="181" t="s">
        <v>221</v>
      </c>
      <c r="E265" s="182" t="s">
        <v>408</v>
      </c>
      <c r="F265" s="183" t="s">
        <v>409</v>
      </c>
      <c r="G265" s="184" t="s">
        <v>224</v>
      </c>
      <c r="H265" s="185">
        <v>32.308</v>
      </c>
      <c r="I265" s="186"/>
      <c r="J265" s="187">
        <f>ROUND(I265*H265,2)</f>
        <v>0</v>
      </c>
      <c r="K265" s="183" t="s">
        <v>225</v>
      </c>
      <c r="L265" s="42"/>
      <c r="M265" s="188" t="s">
        <v>19</v>
      </c>
      <c r="N265" s="189" t="s">
        <v>43</v>
      </c>
      <c r="O265" s="67"/>
      <c r="P265" s="190">
        <f>O265*H265</f>
        <v>0</v>
      </c>
      <c r="Q265" s="190">
        <v>2.9E-4</v>
      </c>
      <c r="R265" s="190">
        <f>Q265*H265</f>
        <v>9.3693200000000004E-3</v>
      </c>
      <c r="S265" s="190">
        <v>0</v>
      </c>
      <c r="T265" s="19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2" t="s">
        <v>137</v>
      </c>
      <c r="AT265" s="192" t="s">
        <v>221</v>
      </c>
      <c r="AU265" s="192" t="s">
        <v>81</v>
      </c>
      <c r="AY265" s="20" t="s">
        <v>218</v>
      </c>
      <c r="BE265" s="193">
        <f>IF(N265="základní",J265,0)</f>
        <v>0</v>
      </c>
      <c r="BF265" s="193">
        <f>IF(N265="snížená",J265,0)</f>
        <v>0</v>
      </c>
      <c r="BG265" s="193">
        <f>IF(N265="zákl. přenesená",J265,0)</f>
        <v>0</v>
      </c>
      <c r="BH265" s="193">
        <f>IF(N265="sníž. přenesená",J265,0)</f>
        <v>0</v>
      </c>
      <c r="BI265" s="193">
        <f>IF(N265="nulová",J265,0)</f>
        <v>0</v>
      </c>
      <c r="BJ265" s="20" t="s">
        <v>79</v>
      </c>
      <c r="BK265" s="193">
        <f>ROUND(I265*H265,2)</f>
        <v>0</v>
      </c>
      <c r="BL265" s="20" t="s">
        <v>137</v>
      </c>
      <c r="BM265" s="192" t="s">
        <v>847</v>
      </c>
    </row>
    <row r="266" spans="1:65" s="2" customFormat="1" ht="11.25">
      <c r="A266" s="37"/>
      <c r="B266" s="38"/>
      <c r="C266" s="39"/>
      <c r="D266" s="194" t="s">
        <v>228</v>
      </c>
      <c r="E266" s="39"/>
      <c r="F266" s="195" t="s">
        <v>411</v>
      </c>
      <c r="G266" s="39"/>
      <c r="H266" s="39"/>
      <c r="I266" s="196"/>
      <c r="J266" s="39"/>
      <c r="K266" s="39"/>
      <c r="L266" s="42"/>
      <c r="M266" s="197"/>
      <c r="N266" s="198"/>
      <c r="O266" s="67"/>
      <c r="P266" s="67"/>
      <c r="Q266" s="67"/>
      <c r="R266" s="67"/>
      <c r="S266" s="67"/>
      <c r="T266" s="68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20" t="s">
        <v>228</v>
      </c>
      <c r="AU266" s="20" t="s">
        <v>81</v>
      </c>
    </row>
    <row r="267" spans="1:65" s="13" customFormat="1" ht="11.25">
      <c r="B267" s="199"/>
      <c r="C267" s="200"/>
      <c r="D267" s="201" t="s">
        <v>230</v>
      </c>
      <c r="E267" s="202" t="s">
        <v>19</v>
      </c>
      <c r="F267" s="203" t="s">
        <v>848</v>
      </c>
      <c r="G267" s="200"/>
      <c r="H267" s="204">
        <v>32.308</v>
      </c>
      <c r="I267" s="205"/>
      <c r="J267" s="200"/>
      <c r="K267" s="200"/>
      <c r="L267" s="206"/>
      <c r="M267" s="250"/>
      <c r="N267" s="251"/>
      <c r="O267" s="251"/>
      <c r="P267" s="251"/>
      <c r="Q267" s="251"/>
      <c r="R267" s="251"/>
      <c r="S267" s="251"/>
      <c r="T267" s="252"/>
      <c r="AT267" s="210" t="s">
        <v>230</v>
      </c>
      <c r="AU267" s="210" t="s">
        <v>81</v>
      </c>
      <c r="AV267" s="13" t="s">
        <v>81</v>
      </c>
      <c r="AW267" s="13" t="s">
        <v>33</v>
      </c>
      <c r="AX267" s="13" t="s">
        <v>79</v>
      </c>
      <c r="AY267" s="210" t="s">
        <v>218</v>
      </c>
    </row>
    <row r="268" spans="1:65" s="2" customFormat="1" ht="6.95" customHeight="1">
      <c r="A268" s="37"/>
      <c r="B268" s="50"/>
      <c r="C268" s="51"/>
      <c r="D268" s="51"/>
      <c r="E268" s="51"/>
      <c r="F268" s="51"/>
      <c r="G268" s="51"/>
      <c r="H268" s="51"/>
      <c r="I268" s="51"/>
      <c r="J268" s="51"/>
      <c r="K268" s="51"/>
      <c r="L268" s="42"/>
      <c r="M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</row>
  </sheetData>
  <sheetProtection algorithmName="SHA-512" hashValue="PDMKvD/kFFjhOqGH5b3nIbJS66kz0GceGYb99aQ90NmeLNHkzM03/XNlf88bXfzdE7fByrNZ7ZIqJjwXd5dSNg==" saltValue="uYPJe5SBgRZpCWgk3fe2U2ufUW3tNbLFmBy5NgOzy/TQbl67fbOfp/XjFRu6qIk5wZRjn2ZoLaeiHKMt85kM9Q==" spinCount="100000" sheet="1" objects="1" scenarios="1" formatColumns="0" formatRows="0" autoFilter="0"/>
  <autoFilter ref="C101:K267"/>
  <mergeCells count="12">
    <mergeCell ref="E94:H94"/>
    <mergeCell ref="L2:V2"/>
    <mergeCell ref="E50:H50"/>
    <mergeCell ref="E52:H52"/>
    <mergeCell ref="E54:H54"/>
    <mergeCell ref="E90:H90"/>
    <mergeCell ref="E92:H92"/>
    <mergeCell ref="E7:H7"/>
    <mergeCell ref="E9:H9"/>
    <mergeCell ref="E11:H11"/>
    <mergeCell ref="E20:H20"/>
    <mergeCell ref="E29:H29"/>
  </mergeCells>
  <hyperlinks>
    <hyperlink ref="F106" r:id="rId1"/>
    <hyperlink ref="F109" r:id="rId2"/>
    <hyperlink ref="F113" r:id="rId3"/>
    <hyperlink ref="F116" r:id="rId4"/>
    <hyperlink ref="F119" r:id="rId5"/>
    <hyperlink ref="F121" r:id="rId6"/>
    <hyperlink ref="F124" r:id="rId7"/>
    <hyperlink ref="F126" r:id="rId8"/>
    <hyperlink ref="F129" r:id="rId9"/>
    <hyperlink ref="F132" r:id="rId10"/>
    <hyperlink ref="F137" r:id="rId11"/>
    <hyperlink ref="F145" r:id="rId12"/>
    <hyperlink ref="F147" r:id="rId13"/>
    <hyperlink ref="F149" r:id="rId14"/>
    <hyperlink ref="F152" r:id="rId15"/>
    <hyperlink ref="F155" r:id="rId16"/>
    <hyperlink ref="F171" r:id="rId17"/>
    <hyperlink ref="F173" r:id="rId18"/>
    <hyperlink ref="F175" r:id="rId19"/>
    <hyperlink ref="F180" r:id="rId20"/>
    <hyperlink ref="F183" r:id="rId21"/>
    <hyperlink ref="F188" r:id="rId22"/>
    <hyperlink ref="F191" r:id="rId23"/>
    <hyperlink ref="F194" r:id="rId24"/>
    <hyperlink ref="F196" r:id="rId25"/>
    <hyperlink ref="F198" r:id="rId26"/>
    <hyperlink ref="F200" r:id="rId27"/>
    <hyperlink ref="F202" r:id="rId28"/>
    <hyperlink ref="F204" r:id="rId29"/>
    <hyperlink ref="F209" r:id="rId30"/>
    <hyperlink ref="F211" r:id="rId31"/>
    <hyperlink ref="F214" r:id="rId32"/>
    <hyperlink ref="F216" r:id="rId33"/>
    <hyperlink ref="F218" r:id="rId34"/>
    <hyperlink ref="F220" r:id="rId35"/>
    <hyperlink ref="F222" r:id="rId36"/>
    <hyperlink ref="F224" r:id="rId37"/>
    <hyperlink ref="F228" r:id="rId38"/>
    <hyperlink ref="F234" r:id="rId39"/>
    <hyperlink ref="F237" r:id="rId40"/>
    <hyperlink ref="F239" r:id="rId41"/>
    <hyperlink ref="F247" r:id="rId42"/>
    <hyperlink ref="F251" r:id="rId43"/>
    <hyperlink ref="F254" r:id="rId44"/>
    <hyperlink ref="F256" r:id="rId45"/>
    <hyperlink ref="F259" r:id="rId46"/>
    <hyperlink ref="F261" r:id="rId47"/>
    <hyperlink ref="F264" r:id="rId48"/>
    <hyperlink ref="F266" r:id="rId49"/>
  </hyperlinks>
  <pageMargins left="0.39374999999999999" right="0.39374999999999999" top="0.39374999999999999" bottom="0.39374999999999999" header="0" footer="0"/>
  <pageSetup paperSize="9" scale="76" fitToHeight="100" orientation="portrait" blackAndWhite="1" r:id="rId50"/>
  <headerFooter>
    <oddFooter>&amp;CStrana &amp;P z &amp;N</oddFooter>
  </headerFooter>
  <drawing r:id="rId5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104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849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ROUND((SUM(BE100:BE230)),  2)</f>
        <v>0</v>
      </c>
      <c r="G35" s="37"/>
      <c r="H35" s="37"/>
      <c r="I35" s="127">
        <v>0.21</v>
      </c>
      <c r="J35" s="126">
        <f>ROUND(((SUM(BE100:BE230))*I35),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ROUND((SUM(BF100:BF230)),  2)</f>
        <v>0</v>
      </c>
      <c r="G36" s="37"/>
      <c r="H36" s="37"/>
      <c r="I36" s="127">
        <v>0.12</v>
      </c>
      <c r="J36" s="126">
        <f>ROUND(((SUM(BF100:BF230))*I36),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03 - 4.NP 407,405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J181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J184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J204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03 - 4.NP 407,405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5.1230673600000003</v>
      </c>
      <c r="S100" s="75"/>
      <c r="T100" s="163">
        <f>T101+T151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2.5599595000000002</v>
      </c>
      <c r="S101" s="173"/>
      <c r="T101" s="175">
        <f>T102+T109+T117+T138+T148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850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851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852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853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854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855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856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857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20.004000000000001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0.920184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858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530</v>
      </c>
      <c r="G128" s="200"/>
      <c r="H128" s="204">
        <v>10.92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531</v>
      </c>
      <c r="G129" s="200"/>
      <c r="H129" s="204">
        <v>9.0839999999999996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20.004000000000001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59.588000000000001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4.051984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859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533</v>
      </c>
      <c r="G133" s="200"/>
      <c r="H133" s="204">
        <v>36.4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534</v>
      </c>
      <c r="G134" s="200"/>
      <c r="H134" s="204">
        <v>30.28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535</v>
      </c>
      <c r="G135" s="200"/>
      <c r="H135" s="204">
        <v>-7.0919999999999996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59.588000000000001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860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861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6.8319999999999999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862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140.22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863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864</v>
      </c>
      <c r="G145" s="200"/>
      <c r="H145" s="204">
        <v>140.22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6.8319999999999999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865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2.56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866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P152+P160+P164+P175+P181+P184+P204+P221</f>
        <v>0</v>
      </c>
      <c r="Q151" s="173"/>
      <c r="R151" s="174">
        <f>R152+R160+R164+R175+R181+R184+R204+R221</f>
        <v>2.5631078600000001</v>
      </c>
      <c r="S151" s="173"/>
      <c r="T151" s="175">
        <f>T152+T160+T164+T175+T181+T184+T204+T221</f>
        <v>1.0068135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BK152+BK160+BK164+BK175+BK181+BK184+BK204+BK221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867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868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869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870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871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872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873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874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875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876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0.1726615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6.0699999999999997E-2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877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5.0000000000000001E-4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878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11.55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1.4437500000000001E-2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879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12.128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9.7023999999999999E-2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880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597</v>
      </c>
      <c r="G172" s="200"/>
      <c r="H172" s="204">
        <v>12.128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0.17299999999999999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881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SUM(P176:P180)</f>
        <v>0</v>
      </c>
      <c r="Q175" s="173"/>
      <c r="R175" s="174">
        <f>SUM(R176:R180)</f>
        <v>8.2799999999999999E-2</v>
      </c>
      <c r="S175" s="173"/>
      <c r="T175" s="175">
        <f>SUM(T176:T180)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SUM(BK176:BK180)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882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6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8.2799999999999999E-2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883</v>
      </c>
    </row>
    <row r="179" spans="1:65" s="2" customFormat="1" ht="55.5" customHeight="1">
      <c r="A179" s="37"/>
      <c r="B179" s="38"/>
      <c r="C179" s="181" t="s">
        <v>402</v>
      </c>
      <c r="D179" s="181" t="s">
        <v>221</v>
      </c>
      <c r="E179" s="182" t="s">
        <v>611</v>
      </c>
      <c r="F179" s="183" t="s">
        <v>612</v>
      </c>
      <c r="G179" s="184" t="s">
        <v>282</v>
      </c>
      <c r="H179" s="185">
        <v>8.3000000000000004E-2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884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614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615</v>
      </c>
      <c r="F181" s="179" t="s">
        <v>616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SUM(P182:P183)</f>
        <v>0</v>
      </c>
      <c r="Q181" s="173"/>
      <c r="R181" s="174">
        <f>SUM(R182:R183)</f>
        <v>0</v>
      </c>
      <c r="S181" s="173"/>
      <c r="T181" s="175">
        <f>SUM(T182:T183)</f>
        <v>4.6200000000000005E-2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SUM(BK182:BK183)</f>
        <v>0</v>
      </c>
    </row>
    <row r="182" spans="1:65" s="2" customFormat="1" ht="16.5" customHeight="1">
      <c r="A182" s="37"/>
      <c r="B182" s="38"/>
      <c r="C182" s="181" t="s">
        <v>407</v>
      </c>
      <c r="D182" s="181" t="s">
        <v>221</v>
      </c>
      <c r="E182" s="182" t="s">
        <v>617</v>
      </c>
      <c r="F182" s="183" t="s">
        <v>618</v>
      </c>
      <c r="G182" s="184" t="s">
        <v>224</v>
      </c>
      <c r="H182" s="185">
        <v>11.55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4.0000000000000001E-3</v>
      </c>
      <c r="T182" s="191">
        <f>S182*H182</f>
        <v>4.6200000000000005E-2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885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620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621</v>
      </c>
      <c r="F184" s="179" t="s">
        <v>622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SUM(P185:P203)</f>
        <v>0</v>
      </c>
      <c r="Q184" s="173"/>
      <c r="R184" s="174">
        <f>SUM(R185:R203)</f>
        <v>0.44906399999999996</v>
      </c>
      <c r="S184" s="173"/>
      <c r="T184" s="175">
        <f>SUM(T185:T203)</f>
        <v>0.96061350000000001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SUM(BK185:BK203)</f>
        <v>0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623</v>
      </c>
      <c r="F185" s="183" t="s">
        <v>624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886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626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628</v>
      </c>
      <c r="F187" s="183" t="s">
        <v>629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2.9999999999999997E-4</v>
      </c>
      <c r="R187" s="190">
        <f>Q187*H187</f>
        <v>3.4649999999999998E-3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887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3" customHeight="1">
      <c r="A189" s="37"/>
      <c r="B189" s="38"/>
      <c r="C189" s="181" t="s">
        <v>632</v>
      </c>
      <c r="D189" s="181" t="s">
        <v>221</v>
      </c>
      <c r="E189" s="182" t="s">
        <v>633</v>
      </c>
      <c r="F189" s="183" t="s">
        <v>634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888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7.9" customHeight="1">
      <c r="A191" s="37"/>
      <c r="B191" s="38"/>
      <c r="C191" s="181" t="s">
        <v>637</v>
      </c>
      <c r="D191" s="181" t="s">
        <v>221</v>
      </c>
      <c r="E191" s="182" t="s">
        <v>638</v>
      </c>
      <c r="F191" s="183" t="s">
        <v>639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7.4999999999999997E-3</v>
      </c>
      <c r="R191" s="190">
        <f>Q191*H191</f>
        <v>8.6625000000000008E-2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889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643</v>
      </c>
      <c r="F193" s="183" t="s">
        <v>644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8.3169999999999994E-2</v>
      </c>
      <c r="T193" s="191">
        <f>S193*H193</f>
        <v>0.96061350000000001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890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44.25" customHeight="1">
      <c r="A195" s="37"/>
      <c r="B195" s="38"/>
      <c r="C195" s="181" t="s">
        <v>647</v>
      </c>
      <c r="D195" s="181" t="s">
        <v>221</v>
      </c>
      <c r="E195" s="182" t="s">
        <v>648</v>
      </c>
      <c r="F195" s="183" t="s">
        <v>649</v>
      </c>
      <c r="G195" s="184" t="s">
        <v>224</v>
      </c>
      <c r="H195" s="185">
        <v>11.55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5.3800000000000002E-3</v>
      </c>
      <c r="R195" s="190">
        <f>Q195*H195</f>
        <v>6.2139000000000007E-2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891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651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3" customFormat="1" ht="11.25">
      <c r="B197" s="199"/>
      <c r="C197" s="200"/>
      <c r="D197" s="201" t="s">
        <v>230</v>
      </c>
      <c r="E197" s="202" t="s">
        <v>19</v>
      </c>
      <c r="F197" s="203" t="s">
        <v>652</v>
      </c>
      <c r="G197" s="200"/>
      <c r="H197" s="204">
        <v>11.55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222" t="s">
        <v>653</v>
      </c>
      <c r="D198" s="222" t="s">
        <v>380</v>
      </c>
      <c r="E198" s="223" t="s">
        <v>654</v>
      </c>
      <c r="F198" s="224" t="s">
        <v>655</v>
      </c>
      <c r="G198" s="225" t="s">
        <v>224</v>
      </c>
      <c r="H198" s="226">
        <v>12.705</v>
      </c>
      <c r="I198" s="227"/>
      <c r="J198" s="228">
        <f>ROUND(I198*H198,2)</f>
        <v>0</v>
      </c>
      <c r="K198" s="224" t="s">
        <v>225</v>
      </c>
      <c r="L198" s="229"/>
      <c r="M198" s="230" t="s">
        <v>19</v>
      </c>
      <c r="N198" s="231" t="s">
        <v>43</v>
      </c>
      <c r="O198" s="67"/>
      <c r="P198" s="190">
        <f>O198*H198</f>
        <v>0</v>
      </c>
      <c r="Q198" s="190">
        <v>2.1999999999999999E-2</v>
      </c>
      <c r="R198" s="190">
        <f>Q198*H198</f>
        <v>0.27950999999999998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383</v>
      </c>
      <c r="AT198" s="192" t="s">
        <v>380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892</v>
      </c>
    </row>
    <row r="199" spans="1:65" s="13" customFormat="1" ht="11.25">
      <c r="B199" s="199"/>
      <c r="C199" s="200"/>
      <c r="D199" s="201" t="s">
        <v>230</v>
      </c>
      <c r="E199" s="200"/>
      <c r="F199" s="203" t="s">
        <v>657</v>
      </c>
      <c r="G199" s="200"/>
      <c r="H199" s="204">
        <v>12.705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4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181" t="s">
        <v>658</v>
      </c>
      <c r="D200" s="181" t="s">
        <v>221</v>
      </c>
      <c r="E200" s="182" t="s">
        <v>659</v>
      </c>
      <c r="F200" s="183" t="s">
        <v>660</v>
      </c>
      <c r="G200" s="184" t="s">
        <v>224</v>
      </c>
      <c r="H200" s="185">
        <v>11.55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1.5E-3</v>
      </c>
      <c r="R200" s="190">
        <f>Q200*H200</f>
        <v>1.7325E-2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893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662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2" customFormat="1" ht="55.5" customHeight="1">
      <c r="A202" s="37"/>
      <c r="B202" s="38"/>
      <c r="C202" s="181" t="s">
        <v>663</v>
      </c>
      <c r="D202" s="181" t="s">
        <v>221</v>
      </c>
      <c r="E202" s="182" t="s">
        <v>664</v>
      </c>
      <c r="F202" s="183" t="s">
        <v>665</v>
      </c>
      <c r="G202" s="184" t="s">
        <v>282</v>
      </c>
      <c r="H202" s="185">
        <v>0.44900000000000001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894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667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12" customFormat="1" ht="22.9" customHeight="1">
      <c r="B204" s="165"/>
      <c r="C204" s="166"/>
      <c r="D204" s="167" t="s">
        <v>71</v>
      </c>
      <c r="E204" s="179" t="s">
        <v>367</v>
      </c>
      <c r="F204" s="179" t="s">
        <v>368</v>
      </c>
      <c r="G204" s="166"/>
      <c r="H204" s="166"/>
      <c r="I204" s="169"/>
      <c r="J204" s="180">
        <f>BK204</f>
        <v>0</v>
      </c>
      <c r="K204" s="166"/>
      <c r="L204" s="171"/>
      <c r="M204" s="172"/>
      <c r="N204" s="173"/>
      <c r="O204" s="173"/>
      <c r="P204" s="174">
        <f>SUM(P205:P220)</f>
        <v>0</v>
      </c>
      <c r="Q204" s="173"/>
      <c r="R204" s="174">
        <f>SUM(R205:R220)</f>
        <v>1.85598796</v>
      </c>
      <c r="S204" s="173"/>
      <c r="T204" s="175">
        <f>SUM(T205:T220)</f>
        <v>0</v>
      </c>
      <c r="AR204" s="176" t="s">
        <v>81</v>
      </c>
      <c r="AT204" s="177" t="s">
        <v>71</v>
      </c>
      <c r="AU204" s="177" t="s">
        <v>79</v>
      </c>
      <c r="AY204" s="176" t="s">
        <v>218</v>
      </c>
      <c r="BK204" s="178">
        <f>SUM(BK205:BK220)</f>
        <v>0</v>
      </c>
    </row>
    <row r="205" spans="1:65" s="2" customFormat="1" ht="24.2" customHeight="1">
      <c r="A205" s="37"/>
      <c r="B205" s="38"/>
      <c r="C205" s="181" t="s">
        <v>668</v>
      </c>
      <c r="D205" s="181" t="s">
        <v>221</v>
      </c>
      <c r="E205" s="182" t="s">
        <v>370</v>
      </c>
      <c r="F205" s="183" t="s">
        <v>371</v>
      </c>
      <c r="G205" s="184" t="s">
        <v>224</v>
      </c>
      <c r="H205" s="185">
        <v>79.59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2.9999999999999997E-4</v>
      </c>
      <c r="R205" s="190">
        <f>Q205*H205</f>
        <v>2.3876999999999999E-2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895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373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37.9" customHeight="1">
      <c r="A207" s="37"/>
      <c r="B207" s="38"/>
      <c r="C207" s="181" t="s">
        <v>670</v>
      </c>
      <c r="D207" s="181" t="s">
        <v>221</v>
      </c>
      <c r="E207" s="182" t="s">
        <v>375</v>
      </c>
      <c r="F207" s="183" t="s">
        <v>376</v>
      </c>
      <c r="G207" s="184" t="s">
        <v>224</v>
      </c>
      <c r="H207" s="185">
        <v>79.591999999999999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5.3800000000000002E-3</v>
      </c>
      <c r="R207" s="190">
        <f>Q207*H207</f>
        <v>0.42820496000000002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896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378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672</v>
      </c>
      <c r="G209" s="200"/>
      <c r="H209" s="204">
        <v>47.32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673</v>
      </c>
      <c r="G210" s="200"/>
      <c r="H210" s="204">
        <v>39.363999999999997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535</v>
      </c>
      <c r="G211" s="200"/>
      <c r="H211" s="204">
        <v>-7.0919999999999996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4" customFormat="1" ht="11.25">
      <c r="B212" s="211"/>
      <c r="C212" s="212"/>
      <c r="D212" s="201" t="s">
        <v>230</v>
      </c>
      <c r="E212" s="213" t="s">
        <v>19</v>
      </c>
      <c r="F212" s="214" t="s">
        <v>246</v>
      </c>
      <c r="G212" s="212"/>
      <c r="H212" s="215">
        <v>79.591999999999999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230</v>
      </c>
      <c r="AU212" s="221" t="s">
        <v>81</v>
      </c>
      <c r="AV212" s="14" t="s">
        <v>226</v>
      </c>
      <c r="AW212" s="14" t="s">
        <v>33</v>
      </c>
      <c r="AX212" s="14" t="s">
        <v>79</v>
      </c>
      <c r="AY212" s="221" t="s">
        <v>218</v>
      </c>
    </row>
    <row r="213" spans="1:65" s="2" customFormat="1" ht="24.2" customHeight="1">
      <c r="A213" s="37"/>
      <c r="B213" s="38"/>
      <c r="C213" s="222" t="s">
        <v>674</v>
      </c>
      <c r="D213" s="222" t="s">
        <v>380</v>
      </c>
      <c r="E213" s="223" t="s">
        <v>381</v>
      </c>
      <c r="F213" s="224" t="s">
        <v>382</v>
      </c>
      <c r="G213" s="225" t="s">
        <v>224</v>
      </c>
      <c r="H213" s="226">
        <v>87.551000000000002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1.6E-2</v>
      </c>
      <c r="R213" s="190">
        <f>Q213*H213</f>
        <v>1.4008160000000001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897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676</v>
      </c>
      <c r="G214" s="200"/>
      <c r="H214" s="204">
        <v>87.551000000000002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387</v>
      </c>
      <c r="F215" s="183" t="s">
        <v>388</v>
      </c>
      <c r="G215" s="184" t="s">
        <v>234</v>
      </c>
      <c r="H215" s="185">
        <v>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2.0000000000000001E-4</v>
      </c>
      <c r="R215" s="190">
        <f>Q215*H215</f>
        <v>1.2000000000000001E-3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898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390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16.5" customHeight="1">
      <c r="A217" s="37"/>
      <c r="B217" s="38"/>
      <c r="C217" s="222" t="s">
        <v>679</v>
      </c>
      <c r="D217" s="222" t="s">
        <v>380</v>
      </c>
      <c r="E217" s="223" t="s">
        <v>391</v>
      </c>
      <c r="F217" s="224" t="s">
        <v>392</v>
      </c>
      <c r="G217" s="225" t="s">
        <v>234</v>
      </c>
      <c r="H217" s="226">
        <v>6.3</v>
      </c>
      <c r="I217" s="227"/>
      <c r="J217" s="228">
        <f>ROUND(I217*H217,2)</f>
        <v>0</v>
      </c>
      <c r="K217" s="224" t="s">
        <v>225</v>
      </c>
      <c r="L217" s="229"/>
      <c r="M217" s="230" t="s">
        <v>19</v>
      </c>
      <c r="N217" s="231" t="s">
        <v>43</v>
      </c>
      <c r="O217" s="67"/>
      <c r="P217" s="190">
        <f>O217*H217</f>
        <v>0</v>
      </c>
      <c r="Q217" s="190">
        <v>2.9999999999999997E-4</v>
      </c>
      <c r="R217" s="190">
        <f>Q217*H217</f>
        <v>1.8899999999999998E-3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383</v>
      </c>
      <c r="AT217" s="192" t="s">
        <v>380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899</v>
      </c>
    </row>
    <row r="218" spans="1:65" s="13" customFormat="1" ht="11.25">
      <c r="B218" s="199"/>
      <c r="C218" s="200"/>
      <c r="D218" s="201" t="s">
        <v>230</v>
      </c>
      <c r="E218" s="200"/>
      <c r="F218" s="203" t="s">
        <v>465</v>
      </c>
      <c r="G218" s="200"/>
      <c r="H218" s="204">
        <v>6.3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4</v>
      </c>
      <c r="AX218" s="13" t="s">
        <v>79</v>
      </c>
      <c r="AY218" s="210" t="s">
        <v>218</v>
      </c>
    </row>
    <row r="219" spans="1:65" s="2" customFormat="1" ht="55.5" customHeight="1">
      <c r="A219" s="37"/>
      <c r="B219" s="38"/>
      <c r="C219" s="181" t="s">
        <v>681</v>
      </c>
      <c r="D219" s="181" t="s">
        <v>221</v>
      </c>
      <c r="E219" s="182" t="s">
        <v>396</v>
      </c>
      <c r="F219" s="183" t="s">
        <v>397</v>
      </c>
      <c r="G219" s="184" t="s">
        <v>282</v>
      </c>
      <c r="H219" s="185">
        <v>1.8560000000000001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900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399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12" customFormat="1" ht="22.9" customHeight="1">
      <c r="B221" s="165"/>
      <c r="C221" s="166"/>
      <c r="D221" s="167" t="s">
        <v>71</v>
      </c>
      <c r="E221" s="179" t="s">
        <v>683</v>
      </c>
      <c r="F221" s="179" t="s">
        <v>684</v>
      </c>
      <c r="G221" s="166"/>
      <c r="H221" s="166"/>
      <c r="I221" s="169"/>
      <c r="J221" s="180">
        <f>BK221</f>
        <v>0</v>
      </c>
      <c r="K221" s="166"/>
      <c r="L221" s="171"/>
      <c r="M221" s="172"/>
      <c r="N221" s="173"/>
      <c r="O221" s="173"/>
      <c r="P221" s="174">
        <f>SUM(P222:P230)</f>
        <v>0</v>
      </c>
      <c r="Q221" s="173"/>
      <c r="R221" s="174">
        <f>SUM(R222:R230)</f>
        <v>2.5944000000000002E-3</v>
      </c>
      <c r="S221" s="173"/>
      <c r="T221" s="175">
        <f>SUM(T222:T230)</f>
        <v>0</v>
      </c>
      <c r="AR221" s="176" t="s">
        <v>81</v>
      </c>
      <c r="AT221" s="177" t="s">
        <v>71</v>
      </c>
      <c r="AU221" s="177" t="s">
        <v>79</v>
      </c>
      <c r="AY221" s="176" t="s">
        <v>218</v>
      </c>
      <c r="BK221" s="178">
        <f>SUM(BK222:BK230)</f>
        <v>0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686</v>
      </c>
      <c r="F222" s="183" t="s">
        <v>687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6.0000000000000002E-5</v>
      </c>
      <c r="R222" s="190">
        <f>Q222*H222</f>
        <v>3.3119999999999997E-4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901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689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691</v>
      </c>
      <c r="F224" s="183" t="s">
        <v>692</v>
      </c>
      <c r="G224" s="184" t="s">
        <v>224</v>
      </c>
      <c r="H224" s="185">
        <v>5.52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1.7000000000000001E-4</v>
      </c>
      <c r="R224" s="190">
        <f>Q224*H224</f>
        <v>9.3840000000000004E-4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902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694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3" customFormat="1" ht="11.25">
      <c r="B226" s="199"/>
      <c r="C226" s="200"/>
      <c r="D226" s="201" t="s">
        <v>230</v>
      </c>
      <c r="E226" s="202" t="s">
        <v>19</v>
      </c>
      <c r="F226" s="203" t="s">
        <v>695</v>
      </c>
      <c r="G226" s="200"/>
      <c r="H226" s="204">
        <v>5.52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33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697</v>
      </c>
      <c r="F227" s="183" t="s">
        <v>698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903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700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702</v>
      </c>
      <c r="F229" s="183" t="s">
        <v>703</v>
      </c>
      <c r="G229" s="184" t="s">
        <v>224</v>
      </c>
      <c r="H229" s="185">
        <v>5.52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6.6239999999999995E-4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904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705</v>
      </c>
      <c r="G230" s="39"/>
      <c r="H230" s="39"/>
      <c r="I230" s="196"/>
      <c r="J230" s="39"/>
      <c r="K230" s="39"/>
      <c r="L230" s="42"/>
      <c r="M230" s="246"/>
      <c r="N230" s="247"/>
      <c r="O230" s="248"/>
      <c r="P230" s="248"/>
      <c r="Q230" s="248"/>
      <c r="R230" s="248"/>
      <c r="S230" s="248"/>
      <c r="T230" s="249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6.95" customHeight="1">
      <c r="A231" s="37"/>
      <c r="B231" s="50"/>
      <c r="C231" s="51"/>
      <c r="D231" s="51"/>
      <c r="E231" s="51"/>
      <c r="F231" s="51"/>
      <c r="G231" s="51"/>
      <c r="H231" s="51"/>
      <c r="I231" s="51"/>
      <c r="J231" s="51"/>
      <c r="K231" s="51"/>
      <c r="L231" s="42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algorithmName="SHA-512" hashValue="keVFe7XZ+e5wu4n+uJQrM2u+65gP8NgYCRRQMkqtyV6vu0qLQpmwS1r9No41Lh3rdT4nvOdNOQ7ljxK/ZwNvFg==" saltValue="D4gE/1buyXTscK8PGg4l6v/ctjAYUs5h2/AbrUF52K7StwWSngdF2T8noN3vHLkQUeJyfvtIJZ4ZhWN+M6KVNQ==" spinCount="100000" sheet="1" objects="1" scenarios="1" formatColumns="0" formatRows="0" autoFilter="0"/>
  <autoFilter ref="C99:K23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8" r:id="rId24"/>
    <hyperlink ref="F190" r:id="rId25"/>
    <hyperlink ref="F192" r:id="rId26"/>
    <hyperlink ref="F194" r:id="rId27"/>
    <hyperlink ref="F196" r:id="rId28"/>
    <hyperlink ref="F201" r:id="rId29"/>
    <hyperlink ref="F203" r:id="rId30"/>
    <hyperlink ref="F206" r:id="rId31"/>
    <hyperlink ref="F208" r:id="rId32"/>
    <hyperlink ref="F216" r:id="rId33"/>
    <hyperlink ref="F220" r:id="rId34"/>
    <hyperlink ref="F223" r:id="rId35"/>
    <hyperlink ref="F225" r:id="rId36"/>
    <hyperlink ref="F228" r:id="rId37"/>
    <hyperlink ref="F230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107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905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ROUND((SUM(BE100:BE230)),  2)</f>
        <v>0</v>
      </c>
      <c r="G35" s="37"/>
      <c r="H35" s="37"/>
      <c r="I35" s="127">
        <v>0.21</v>
      </c>
      <c r="J35" s="126">
        <f>ROUND(((SUM(BE100:BE230))*I35),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ROUND((SUM(BF100:BF230)),  2)</f>
        <v>0</v>
      </c>
      <c r="G36" s="37"/>
      <c r="H36" s="37"/>
      <c r="I36" s="127">
        <v>0.12</v>
      </c>
      <c r="J36" s="126">
        <f>ROUND(((SUM(BF100:BF230))*I36),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ROUND((SUM(BG100:BG230)),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ROUND((SUM(BH100:BH230)),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ROUND((SUM(BI100:BI230)),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04 - 3.NP 307,305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J148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J151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J152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J160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J164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J175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J181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J184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J204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J221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04 - 3.NP 307,305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P101+P151</f>
        <v>0</v>
      </c>
      <c r="Q100" s="75"/>
      <c r="R100" s="162">
        <f>R101+R151</f>
        <v>5.1230673600000003</v>
      </c>
      <c r="S100" s="75"/>
      <c r="T100" s="163">
        <f>T101+T151</f>
        <v>6.8323815000000003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BK101+BK151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P102+P109+P117+P138+P148</f>
        <v>0</v>
      </c>
      <c r="Q101" s="173"/>
      <c r="R101" s="174">
        <f>R102+R109+R117+R138+R148</f>
        <v>2.5599595000000002</v>
      </c>
      <c r="S101" s="173"/>
      <c r="T101" s="175">
        <f>T102+T109+T117+T138+T148</f>
        <v>5.8255680000000005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BK102+BK109+BK117+BK138+BK148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906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907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2.3235195000000002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2.4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0.13439999999999999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908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506</v>
      </c>
      <c r="G112" s="200"/>
      <c r="H112" s="204">
        <v>2.4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79.59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1.6713900000000002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909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0.22500000000000001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0.51772949999999995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910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SUM(P118:P137)</f>
        <v>0</v>
      </c>
      <c r="Q117" s="173"/>
      <c r="R117" s="174">
        <f>SUM(R118:R137)</f>
        <v>6.0000000000000006E-4</v>
      </c>
      <c r="S117" s="173"/>
      <c r="T117" s="175">
        <f>SUM(T118:T137)</f>
        <v>5.8255680000000005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SUM(BK118:BK137)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15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6.0000000000000006E-4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911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912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0.22500000000000001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0.49500000000000005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913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525</v>
      </c>
      <c r="G125" s="200"/>
      <c r="H125" s="204">
        <v>0.22500000000000001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20.004000000000001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0.920184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914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530</v>
      </c>
      <c r="G128" s="200"/>
      <c r="H128" s="204">
        <v>10.92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72</v>
      </c>
      <c r="AY128" s="210" t="s">
        <v>218</v>
      </c>
    </row>
    <row r="129" spans="1:65" s="13" customFormat="1" ht="11.25">
      <c r="B129" s="199"/>
      <c r="C129" s="200"/>
      <c r="D129" s="201" t="s">
        <v>230</v>
      </c>
      <c r="E129" s="202" t="s">
        <v>19</v>
      </c>
      <c r="F129" s="203" t="s">
        <v>531</v>
      </c>
      <c r="G129" s="200"/>
      <c r="H129" s="204">
        <v>9.0839999999999996</v>
      </c>
      <c r="I129" s="205"/>
      <c r="J129" s="200"/>
      <c r="K129" s="200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230</v>
      </c>
      <c r="AU129" s="210" t="s">
        <v>81</v>
      </c>
      <c r="AV129" s="13" t="s">
        <v>81</v>
      </c>
      <c r="AW129" s="13" t="s">
        <v>33</v>
      </c>
      <c r="AX129" s="13" t="s">
        <v>72</v>
      </c>
      <c r="AY129" s="210" t="s">
        <v>218</v>
      </c>
    </row>
    <row r="130" spans="1:65" s="14" customFormat="1" ht="11.25">
      <c r="B130" s="211"/>
      <c r="C130" s="212"/>
      <c r="D130" s="201" t="s">
        <v>230</v>
      </c>
      <c r="E130" s="213" t="s">
        <v>19</v>
      </c>
      <c r="F130" s="214" t="s">
        <v>246</v>
      </c>
      <c r="G130" s="212"/>
      <c r="H130" s="215">
        <v>20.004000000000001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230</v>
      </c>
      <c r="AU130" s="221" t="s">
        <v>81</v>
      </c>
      <c r="AV130" s="14" t="s">
        <v>226</v>
      </c>
      <c r="AW130" s="14" t="s">
        <v>33</v>
      </c>
      <c r="AX130" s="14" t="s">
        <v>79</v>
      </c>
      <c r="AY130" s="221" t="s">
        <v>218</v>
      </c>
    </row>
    <row r="131" spans="1:65" s="2" customFormat="1" ht="37.9" customHeight="1">
      <c r="A131" s="37"/>
      <c r="B131" s="38"/>
      <c r="C131" s="181" t="s">
        <v>120</v>
      </c>
      <c r="D131" s="181" t="s">
        <v>221</v>
      </c>
      <c r="E131" s="182" t="s">
        <v>271</v>
      </c>
      <c r="F131" s="183" t="s">
        <v>272</v>
      </c>
      <c r="G131" s="184" t="s">
        <v>224</v>
      </c>
      <c r="H131" s="185">
        <v>59.588000000000001</v>
      </c>
      <c r="I131" s="186"/>
      <c r="J131" s="187">
        <f>ROUND(I131*H131,2)</f>
        <v>0</v>
      </c>
      <c r="K131" s="183" t="s">
        <v>225</v>
      </c>
      <c r="L131" s="42"/>
      <c r="M131" s="188" t="s">
        <v>19</v>
      </c>
      <c r="N131" s="189" t="s">
        <v>43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6.8000000000000005E-2</v>
      </c>
      <c r="T131" s="191">
        <f>S131*H131</f>
        <v>4.051984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226</v>
      </c>
      <c r="AT131" s="192" t="s">
        <v>221</v>
      </c>
      <c r="AU131" s="192" t="s">
        <v>81</v>
      </c>
      <c r="AY131" s="20" t="s">
        <v>218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79</v>
      </c>
      <c r="BK131" s="193">
        <f>ROUND(I131*H131,2)</f>
        <v>0</v>
      </c>
      <c r="BL131" s="20" t="s">
        <v>226</v>
      </c>
      <c r="BM131" s="192" t="s">
        <v>915</v>
      </c>
    </row>
    <row r="132" spans="1:65" s="2" customFormat="1" ht="11.25">
      <c r="A132" s="37"/>
      <c r="B132" s="38"/>
      <c r="C132" s="39"/>
      <c r="D132" s="194" t="s">
        <v>228</v>
      </c>
      <c r="E132" s="39"/>
      <c r="F132" s="195" t="s">
        <v>274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228</v>
      </c>
      <c r="AU132" s="20" t="s">
        <v>81</v>
      </c>
    </row>
    <row r="133" spans="1:65" s="13" customFormat="1" ht="11.25">
      <c r="B133" s="199"/>
      <c r="C133" s="200"/>
      <c r="D133" s="201" t="s">
        <v>230</v>
      </c>
      <c r="E133" s="202" t="s">
        <v>19</v>
      </c>
      <c r="F133" s="203" t="s">
        <v>533</v>
      </c>
      <c r="G133" s="200"/>
      <c r="H133" s="204">
        <v>36.4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230</v>
      </c>
      <c r="AU133" s="210" t="s">
        <v>81</v>
      </c>
      <c r="AV133" s="13" t="s">
        <v>81</v>
      </c>
      <c r="AW133" s="13" t="s">
        <v>33</v>
      </c>
      <c r="AX133" s="13" t="s">
        <v>72</v>
      </c>
      <c r="AY133" s="210" t="s">
        <v>218</v>
      </c>
    </row>
    <row r="134" spans="1:65" s="13" customFormat="1" ht="11.25">
      <c r="B134" s="199"/>
      <c r="C134" s="200"/>
      <c r="D134" s="201" t="s">
        <v>230</v>
      </c>
      <c r="E134" s="202" t="s">
        <v>19</v>
      </c>
      <c r="F134" s="203" t="s">
        <v>534</v>
      </c>
      <c r="G134" s="200"/>
      <c r="H134" s="204">
        <v>30.28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230</v>
      </c>
      <c r="AU134" s="210" t="s">
        <v>81</v>
      </c>
      <c r="AV134" s="13" t="s">
        <v>81</v>
      </c>
      <c r="AW134" s="13" t="s">
        <v>33</v>
      </c>
      <c r="AX134" s="13" t="s">
        <v>72</v>
      </c>
      <c r="AY134" s="210" t="s">
        <v>218</v>
      </c>
    </row>
    <row r="135" spans="1:65" s="13" customFormat="1" ht="11.25">
      <c r="B135" s="199"/>
      <c r="C135" s="200"/>
      <c r="D135" s="201" t="s">
        <v>230</v>
      </c>
      <c r="E135" s="202" t="s">
        <v>19</v>
      </c>
      <c r="F135" s="203" t="s">
        <v>535</v>
      </c>
      <c r="G135" s="200"/>
      <c r="H135" s="204">
        <v>-7.0919999999999996</v>
      </c>
      <c r="I135" s="205"/>
      <c r="J135" s="200"/>
      <c r="K135" s="200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230</v>
      </c>
      <c r="AU135" s="210" t="s">
        <v>81</v>
      </c>
      <c r="AV135" s="13" t="s">
        <v>81</v>
      </c>
      <c r="AW135" s="13" t="s">
        <v>33</v>
      </c>
      <c r="AX135" s="13" t="s">
        <v>72</v>
      </c>
      <c r="AY135" s="210" t="s">
        <v>218</v>
      </c>
    </row>
    <row r="136" spans="1:65" s="14" customFormat="1" ht="11.25">
      <c r="B136" s="211"/>
      <c r="C136" s="212"/>
      <c r="D136" s="201" t="s">
        <v>230</v>
      </c>
      <c r="E136" s="213" t="s">
        <v>19</v>
      </c>
      <c r="F136" s="214" t="s">
        <v>246</v>
      </c>
      <c r="G136" s="212"/>
      <c r="H136" s="215">
        <v>59.588000000000001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230</v>
      </c>
      <c r="AU136" s="221" t="s">
        <v>81</v>
      </c>
      <c r="AV136" s="14" t="s">
        <v>226</v>
      </c>
      <c r="AW136" s="14" t="s">
        <v>33</v>
      </c>
      <c r="AX136" s="14" t="s">
        <v>79</v>
      </c>
      <c r="AY136" s="221" t="s">
        <v>218</v>
      </c>
    </row>
    <row r="137" spans="1:65" s="2" customFormat="1" ht="24.2" customHeight="1">
      <c r="A137" s="37"/>
      <c r="B137" s="38"/>
      <c r="C137" s="181" t="s">
        <v>123</v>
      </c>
      <c r="D137" s="181" t="s">
        <v>221</v>
      </c>
      <c r="E137" s="182" t="s">
        <v>275</v>
      </c>
      <c r="F137" s="183" t="s">
        <v>276</v>
      </c>
      <c r="G137" s="184" t="s">
        <v>249</v>
      </c>
      <c r="H137" s="185">
        <v>1</v>
      </c>
      <c r="I137" s="186"/>
      <c r="J137" s="187">
        <f>ROUND(I137*H137,2)</f>
        <v>0</v>
      </c>
      <c r="K137" s="183" t="s">
        <v>19</v>
      </c>
      <c r="L137" s="42"/>
      <c r="M137" s="188" t="s">
        <v>19</v>
      </c>
      <c r="N137" s="189" t="s">
        <v>43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226</v>
      </c>
      <c r="AT137" s="192" t="s">
        <v>221</v>
      </c>
      <c r="AU137" s="192" t="s">
        <v>81</v>
      </c>
      <c r="AY137" s="20" t="s">
        <v>218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79</v>
      </c>
      <c r="BK137" s="193">
        <f>ROUND(I137*H137,2)</f>
        <v>0</v>
      </c>
      <c r="BL137" s="20" t="s">
        <v>226</v>
      </c>
      <c r="BM137" s="192" t="s">
        <v>916</v>
      </c>
    </row>
    <row r="138" spans="1:65" s="12" customFormat="1" ht="22.9" customHeight="1">
      <c r="B138" s="165"/>
      <c r="C138" s="166"/>
      <c r="D138" s="167" t="s">
        <v>71</v>
      </c>
      <c r="E138" s="179" t="s">
        <v>278</v>
      </c>
      <c r="F138" s="179" t="s">
        <v>279</v>
      </c>
      <c r="G138" s="166"/>
      <c r="H138" s="166"/>
      <c r="I138" s="169"/>
      <c r="J138" s="180">
        <f>BK138</f>
        <v>0</v>
      </c>
      <c r="K138" s="166"/>
      <c r="L138" s="171"/>
      <c r="M138" s="172"/>
      <c r="N138" s="173"/>
      <c r="O138" s="173"/>
      <c r="P138" s="174">
        <f>SUM(P139:P147)</f>
        <v>0</v>
      </c>
      <c r="Q138" s="173"/>
      <c r="R138" s="174">
        <f>SUM(R139:R147)</f>
        <v>0</v>
      </c>
      <c r="S138" s="173"/>
      <c r="T138" s="175">
        <f>SUM(T139:T147)</f>
        <v>0</v>
      </c>
      <c r="AR138" s="176" t="s">
        <v>79</v>
      </c>
      <c r="AT138" s="177" t="s">
        <v>71</v>
      </c>
      <c r="AU138" s="177" t="s">
        <v>79</v>
      </c>
      <c r="AY138" s="176" t="s">
        <v>218</v>
      </c>
      <c r="BK138" s="178">
        <f>SUM(BK139:BK147)</f>
        <v>0</v>
      </c>
    </row>
    <row r="139" spans="1:65" s="2" customFormat="1" ht="44.25" customHeight="1">
      <c r="A139" s="37"/>
      <c r="B139" s="38"/>
      <c r="C139" s="181" t="s">
        <v>8</v>
      </c>
      <c r="D139" s="181" t="s">
        <v>221</v>
      </c>
      <c r="E139" s="182" t="s">
        <v>537</v>
      </c>
      <c r="F139" s="183" t="s">
        <v>538</v>
      </c>
      <c r="G139" s="184" t="s">
        <v>282</v>
      </c>
      <c r="H139" s="185">
        <v>6.8319999999999999</v>
      </c>
      <c r="I139" s="186"/>
      <c r="J139" s="187">
        <f>ROUND(I139*H139,2)</f>
        <v>0</v>
      </c>
      <c r="K139" s="183" t="s">
        <v>225</v>
      </c>
      <c r="L139" s="42"/>
      <c r="M139" s="188" t="s">
        <v>19</v>
      </c>
      <c r="N139" s="189" t="s">
        <v>43</v>
      </c>
      <c r="O139" s="67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226</v>
      </c>
      <c r="AT139" s="192" t="s">
        <v>221</v>
      </c>
      <c r="AU139" s="192" t="s">
        <v>81</v>
      </c>
      <c r="AY139" s="20" t="s">
        <v>218</v>
      </c>
      <c r="BE139" s="193">
        <f>IF(N139="základní",J139,0)</f>
        <v>0</v>
      </c>
      <c r="BF139" s="193">
        <f>IF(N139="snížená",J139,0)</f>
        <v>0</v>
      </c>
      <c r="BG139" s="193">
        <f>IF(N139="zákl. přenesená",J139,0)</f>
        <v>0</v>
      </c>
      <c r="BH139" s="193">
        <f>IF(N139="sníž. přenesená",J139,0)</f>
        <v>0</v>
      </c>
      <c r="BI139" s="193">
        <f>IF(N139="nulová",J139,0)</f>
        <v>0</v>
      </c>
      <c r="BJ139" s="20" t="s">
        <v>79</v>
      </c>
      <c r="BK139" s="193">
        <f>ROUND(I139*H139,2)</f>
        <v>0</v>
      </c>
      <c r="BL139" s="20" t="s">
        <v>226</v>
      </c>
      <c r="BM139" s="192" t="s">
        <v>917</v>
      </c>
    </row>
    <row r="140" spans="1:65" s="2" customFormat="1" ht="11.25">
      <c r="A140" s="37"/>
      <c r="B140" s="38"/>
      <c r="C140" s="39"/>
      <c r="D140" s="194" t="s">
        <v>228</v>
      </c>
      <c r="E140" s="39"/>
      <c r="F140" s="195" t="s">
        <v>540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228</v>
      </c>
      <c r="AU140" s="20" t="s">
        <v>81</v>
      </c>
    </row>
    <row r="141" spans="1:65" s="2" customFormat="1" ht="33" customHeight="1">
      <c r="A141" s="37"/>
      <c r="B141" s="38"/>
      <c r="C141" s="181" t="s">
        <v>128</v>
      </c>
      <c r="D141" s="181" t="s">
        <v>221</v>
      </c>
      <c r="E141" s="182" t="s">
        <v>285</v>
      </c>
      <c r="F141" s="183" t="s">
        <v>286</v>
      </c>
      <c r="G141" s="184" t="s">
        <v>282</v>
      </c>
      <c r="H141" s="185">
        <v>6.8319999999999999</v>
      </c>
      <c r="I141" s="186"/>
      <c r="J141" s="187">
        <f>ROUND(I141*H141,2)</f>
        <v>0</v>
      </c>
      <c r="K141" s="183" t="s">
        <v>225</v>
      </c>
      <c r="L141" s="42"/>
      <c r="M141" s="188" t="s">
        <v>19</v>
      </c>
      <c r="N141" s="189" t="s">
        <v>43</v>
      </c>
      <c r="O141" s="67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226</v>
      </c>
      <c r="AT141" s="192" t="s">
        <v>221</v>
      </c>
      <c r="AU141" s="192" t="s">
        <v>81</v>
      </c>
      <c r="AY141" s="20" t="s">
        <v>218</v>
      </c>
      <c r="BE141" s="193">
        <f>IF(N141="základní",J141,0)</f>
        <v>0</v>
      </c>
      <c r="BF141" s="193">
        <f>IF(N141="snížená",J141,0)</f>
        <v>0</v>
      </c>
      <c r="BG141" s="193">
        <f>IF(N141="zákl. přenesená",J141,0)</f>
        <v>0</v>
      </c>
      <c r="BH141" s="193">
        <f>IF(N141="sníž. přenesená",J141,0)</f>
        <v>0</v>
      </c>
      <c r="BI141" s="193">
        <f>IF(N141="nulová",J141,0)</f>
        <v>0</v>
      </c>
      <c r="BJ141" s="20" t="s">
        <v>79</v>
      </c>
      <c r="BK141" s="193">
        <f>ROUND(I141*H141,2)</f>
        <v>0</v>
      </c>
      <c r="BL141" s="20" t="s">
        <v>226</v>
      </c>
      <c r="BM141" s="192" t="s">
        <v>918</v>
      </c>
    </row>
    <row r="142" spans="1:65" s="2" customFormat="1" ht="11.25">
      <c r="A142" s="37"/>
      <c r="B142" s="38"/>
      <c r="C142" s="39"/>
      <c r="D142" s="194" t="s">
        <v>228</v>
      </c>
      <c r="E142" s="39"/>
      <c r="F142" s="195" t="s">
        <v>288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228</v>
      </c>
      <c r="AU142" s="20" t="s">
        <v>81</v>
      </c>
    </row>
    <row r="143" spans="1:65" s="2" customFormat="1" ht="44.25" customHeight="1">
      <c r="A143" s="37"/>
      <c r="B143" s="38"/>
      <c r="C143" s="181" t="s">
        <v>131</v>
      </c>
      <c r="D143" s="181" t="s">
        <v>221</v>
      </c>
      <c r="E143" s="182" t="s">
        <v>289</v>
      </c>
      <c r="F143" s="183" t="s">
        <v>290</v>
      </c>
      <c r="G143" s="184" t="s">
        <v>282</v>
      </c>
      <c r="H143" s="185">
        <v>140.22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919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3" customFormat="1" ht="11.25">
      <c r="B145" s="199"/>
      <c r="C145" s="200"/>
      <c r="D145" s="201" t="s">
        <v>230</v>
      </c>
      <c r="E145" s="202" t="s">
        <v>19</v>
      </c>
      <c r="F145" s="203" t="s">
        <v>864</v>
      </c>
      <c r="G145" s="200"/>
      <c r="H145" s="204">
        <v>140.22</v>
      </c>
      <c r="I145" s="205"/>
      <c r="J145" s="200"/>
      <c r="K145" s="200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230</v>
      </c>
      <c r="AU145" s="210" t="s">
        <v>81</v>
      </c>
      <c r="AV145" s="13" t="s">
        <v>81</v>
      </c>
      <c r="AW145" s="13" t="s">
        <v>33</v>
      </c>
      <c r="AX145" s="13" t="s">
        <v>79</v>
      </c>
      <c r="AY145" s="210" t="s">
        <v>218</v>
      </c>
    </row>
    <row r="146" spans="1:65" s="2" customFormat="1" ht="44.25" customHeight="1">
      <c r="A146" s="37"/>
      <c r="B146" s="38"/>
      <c r="C146" s="181" t="s">
        <v>134</v>
      </c>
      <c r="D146" s="181" t="s">
        <v>221</v>
      </c>
      <c r="E146" s="182" t="s">
        <v>294</v>
      </c>
      <c r="F146" s="183" t="s">
        <v>295</v>
      </c>
      <c r="G146" s="184" t="s">
        <v>282</v>
      </c>
      <c r="H146" s="185">
        <v>6.8319999999999999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920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297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2.9" customHeight="1">
      <c r="B148" s="165"/>
      <c r="C148" s="166"/>
      <c r="D148" s="167" t="s">
        <v>71</v>
      </c>
      <c r="E148" s="179" t="s">
        <v>298</v>
      </c>
      <c r="F148" s="179" t="s">
        <v>299</v>
      </c>
      <c r="G148" s="166"/>
      <c r="H148" s="166"/>
      <c r="I148" s="169"/>
      <c r="J148" s="180">
        <f>BK148</f>
        <v>0</v>
      </c>
      <c r="K148" s="166"/>
      <c r="L148" s="171"/>
      <c r="M148" s="172"/>
      <c r="N148" s="173"/>
      <c r="O148" s="173"/>
      <c r="P148" s="174">
        <f>SUM(P149:P150)</f>
        <v>0</v>
      </c>
      <c r="Q148" s="173"/>
      <c r="R148" s="174">
        <f>SUM(R149:R150)</f>
        <v>0</v>
      </c>
      <c r="S148" s="173"/>
      <c r="T148" s="175">
        <f>SUM(T149:T150)</f>
        <v>0</v>
      </c>
      <c r="AR148" s="176" t="s">
        <v>79</v>
      </c>
      <c r="AT148" s="177" t="s">
        <v>71</v>
      </c>
      <c r="AU148" s="177" t="s">
        <v>79</v>
      </c>
      <c r="AY148" s="176" t="s">
        <v>218</v>
      </c>
      <c r="BK148" s="178">
        <f>SUM(BK149:BK150)</f>
        <v>0</v>
      </c>
    </row>
    <row r="149" spans="1:65" s="2" customFormat="1" ht="66.75" customHeight="1">
      <c r="A149" s="37"/>
      <c r="B149" s="38"/>
      <c r="C149" s="181" t="s">
        <v>137</v>
      </c>
      <c r="D149" s="181" t="s">
        <v>221</v>
      </c>
      <c r="E149" s="182" t="s">
        <v>300</v>
      </c>
      <c r="F149" s="183" t="s">
        <v>301</v>
      </c>
      <c r="G149" s="184" t="s">
        <v>282</v>
      </c>
      <c r="H149" s="185">
        <v>2.56</v>
      </c>
      <c r="I149" s="186"/>
      <c r="J149" s="187">
        <f>ROUND(I149*H149,2)</f>
        <v>0</v>
      </c>
      <c r="K149" s="183" t="s">
        <v>225</v>
      </c>
      <c r="L149" s="42"/>
      <c r="M149" s="188" t="s">
        <v>19</v>
      </c>
      <c r="N149" s="189" t="s">
        <v>43</v>
      </c>
      <c r="O149" s="67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226</v>
      </c>
      <c r="AT149" s="192" t="s">
        <v>221</v>
      </c>
      <c r="AU149" s="192" t="s">
        <v>81</v>
      </c>
      <c r="AY149" s="20" t="s">
        <v>218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79</v>
      </c>
      <c r="BK149" s="193">
        <f>ROUND(I149*H149,2)</f>
        <v>0</v>
      </c>
      <c r="BL149" s="20" t="s">
        <v>226</v>
      </c>
      <c r="BM149" s="192" t="s">
        <v>921</v>
      </c>
    </row>
    <row r="150" spans="1:65" s="2" customFormat="1" ht="11.25">
      <c r="A150" s="37"/>
      <c r="B150" s="38"/>
      <c r="C150" s="39"/>
      <c r="D150" s="194" t="s">
        <v>228</v>
      </c>
      <c r="E150" s="39"/>
      <c r="F150" s="195" t="s">
        <v>303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228</v>
      </c>
      <c r="AU150" s="20" t="s">
        <v>81</v>
      </c>
    </row>
    <row r="151" spans="1:65" s="12" customFormat="1" ht="25.9" customHeight="1">
      <c r="B151" s="165"/>
      <c r="C151" s="166"/>
      <c r="D151" s="167" t="s">
        <v>71</v>
      </c>
      <c r="E151" s="168" t="s">
        <v>304</v>
      </c>
      <c r="F151" s="168" t="s">
        <v>305</v>
      </c>
      <c r="G151" s="166"/>
      <c r="H151" s="166"/>
      <c r="I151" s="169"/>
      <c r="J151" s="170">
        <f>BK151</f>
        <v>0</v>
      </c>
      <c r="K151" s="166"/>
      <c r="L151" s="171"/>
      <c r="M151" s="172"/>
      <c r="N151" s="173"/>
      <c r="O151" s="173"/>
      <c r="P151" s="174">
        <f>P152+P160+P164+P175+P181+P184+P204+P221</f>
        <v>0</v>
      </c>
      <c r="Q151" s="173"/>
      <c r="R151" s="174">
        <f>R152+R160+R164+R175+R181+R184+R204+R221</f>
        <v>2.5631078600000001</v>
      </c>
      <c r="S151" s="173"/>
      <c r="T151" s="175">
        <f>T152+T160+T164+T175+T181+T184+T204+T221</f>
        <v>1.0068135</v>
      </c>
      <c r="AR151" s="176" t="s">
        <v>81</v>
      </c>
      <c r="AT151" s="177" t="s">
        <v>71</v>
      </c>
      <c r="AU151" s="177" t="s">
        <v>72</v>
      </c>
      <c r="AY151" s="176" t="s">
        <v>218</v>
      </c>
      <c r="BK151" s="178">
        <f>BK152+BK160+BK164+BK175+BK181+BK184+BK204+BK221</f>
        <v>0</v>
      </c>
    </row>
    <row r="152" spans="1:65" s="12" customFormat="1" ht="22.9" customHeight="1">
      <c r="B152" s="165"/>
      <c r="C152" s="166"/>
      <c r="D152" s="167" t="s">
        <v>71</v>
      </c>
      <c r="E152" s="179" t="s">
        <v>546</v>
      </c>
      <c r="F152" s="179" t="s">
        <v>547</v>
      </c>
      <c r="G152" s="166"/>
      <c r="H152" s="166"/>
      <c r="I152" s="169"/>
      <c r="J152" s="180">
        <f>BK152</f>
        <v>0</v>
      </c>
      <c r="K152" s="166"/>
      <c r="L152" s="171"/>
      <c r="M152" s="172"/>
      <c r="N152" s="173"/>
      <c r="O152" s="173"/>
      <c r="P152" s="174">
        <f>SUM(P153:P159)</f>
        <v>0</v>
      </c>
      <c r="Q152" s="173"/>
      <c r="R152" s="174">
        <f>SUM(R153:R159)</f>
        <v>0</v>
      </c>
      <c r="S152" s="173"/>
      <c r="T152" s="175">
        <f>SUM(T153:T159)</f>
        <v>0</v>
      </c>
      <c r="AR152" s="176" t="s">
        <v>81</v>
      </c>
      <c r="AT152" s="177" t="s">
        <v>71</v>
      </c>
      <c r="AU152" s="177" t="s">
        <v>79</v>
      </c>
      <c r="AY152" s="176" t="s">
        <v>218</v>
      </c>
      <c r="BK152" s="178">
        <f>SUM(BK153:BK159)</f>
        <v>0</v>
      </c>
    </row>
    <row r="153" spans="1:65" s="2" customFormat="1" ht="16.5" customHeight="1">
      <c r="A153" s="37"/>
      <c r="B153" s="38"/>
      <c r="C153" s="181" t="s">
        <v>140</v>
      </c>
      <c r="D153" s="181" t="s">
        <v>221</v>
      </c>
      <c r="E153" s="182" t="s">
        <v>548</v>
      </c>
      <c r="F153" s="183" t="s">
        <v>549</v>
      </c>
      <c r="G153" s="184" t="s">
        <v>249</v>
      </c>
      <c r="H153" s="185">
        <v>1</v>
      </c>
      <c r="I153" s="186"/>
      <c r="J153" s="187">
        <f t="shared" ref="J153:J159" si="0"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 t="shared" ref="P153:P159" si="1">O153*H153</f>
        <v>0</v>
      </c>
      <c r="Q153" s="190">
        <v>0</v>
      </c>
      <c r="R153" s="190">
        <f t="shared" ref="R153:R159" si="2">Q153*H153</f>
        <v>0</v>
      </c>
      <c r="S153" s="190">
        <v>0</v>
      </c>
      <c r="T153" s="191">
        <f t="shared" ref="T153:T159" si="3"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 t="shared" ref="BE153:BE159" si="4">IF(N153="základní",J153,0)</f>
        <v>0</v>
      </c>
      <c r="BF153" s="193">
        <f t="shared" ref="BF153:BF159" si="5">IF(N153="snížená",J153,0)</f>
        <v>0</v>
      </c>
      <c r="BG153" s="193">
        <f t="shared" ref="BG153:BG159" si="6">IF(N153="zákl. přenesená",J153,0)</f>
        <v>0</v>
      </c>
      <c r="BH153" s="193">
        <f t="shared" ref="BH153:BH159" si="7">IF(N153="sníž. přenesená",J153,0)</f>
        <v>0</v>
      </c>
      <c r="BI153" s="193">
        <f t="shared" ref="BI153:BI159" si="8">IF(N153="nulová",J153,0)</f>
        <v>0</v>
      </c>
      <c r="BJ153" s="20" t="s">
        <v>79</v>
      </c>
      <c r="BK153" s="193">
        <f t="shared" ref="BK153:BK159" si="9">ROUND(I153*H153,2)</f>
        <v>0</v>
      </c>
      <c r="BL153" s="20" t="s">
        <v>137</v>
      </c>
      <c r="BM153" s="192" t="s">
        <v>922</v>
      </c>
    </row>
    <row r="154" spans="1:65" s="2" customFormat="1" ht="16.5" customHeight="1">
      <c r="A154" s="37"/>
      <c r="B154" s="38"/>
      <c r="C154" s="181" t="s">
        <v>143</v>
      </c>
      <c r="D154" s="181" t="s">
        <v>221</v>
      </c>
      <c r="E154" s="182" t="s">
        <v>551</v>
      </c>
      <c r="F154" s="183" t="s">
        <v>552</v>
      </c>
      <c r="G154" s="184" t="s">
        <v>249</v>
      </c>
      <c r="H154" s="185">
        <v>1</v>
      </c>
      <c r="I154" s="186"/>
      <c r="J154" s="187">
        <f t="shared" si="0"/>
        <v>0</v>
      </c>
      <c r="K154" s="183" t="s">
        <v>19</v>
      </c>
      <c r="L154" s="42"/>
      <c r="M154" s="188" t="s">
        <v>19</v>
      </c>
      <c r="N154" s="189" t="s">
        <v>43</v>
      </c>
      <c r="O154" s="67"/>
      <c r="P154" s="190">
        <f t="shared" si="1"/>
        <v>0</v>
      </c>
      <c r="Q154" s="190">
        <v>0</v>
      </c>
      <c r="R154" s="190">
        <f t="shared" si="2"/>
        <v>0</v>
      </c>
      <c r="S154" s="190">
        <v>0</v>
      </c>
      <c r="T154" s="191">
        <f t="shared" si="3"/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137</v>
      </c>
      <c r="AT154" s="192" t="s">
        <v>221</v>
      </c>
      <c r="AU154" s="192" t="s">
        <v>81</v>
      </c>
      <c r="AY154" s="20" t="s">
        <v>218</v>
      </c>
      <c r="BE154" s="193">
        <f t="shared" si="4"/>
        <v>0</v>
      </c>
      <c r="BF154" s="193">
        <f t="shared" si="5"/>
        <v>0</v>
      </c>
      <c r="BG154" s="193">
        <f t="shared" si="6"/>
        <v>0</v>
      </c>
      <c r="BH154" s="193">
        <f t="shared" si="7"/>
        <v>0</v>
      </c>
      <c r="BI154" s="193">
        <f t="shared" si="8"/>
        <v>0</v>
      </c>
      <c r="BJ154" s="20" t="s">
        <v>79</v>
      </c>
      <c r="BK154" s="193">
        <f t="shared" si="9"/>
        <v>0</v>
      </c>
      <c r="BL154" s="20" t="s">
        <v>137</v>
      </c>
      <c r="BM154" s="192" t="s">
        <v>923</v>
      </c>
    </row>
    <row r="155" spans="1:65" s="2" customFormat="1" ht="24.2" customHeight="1">
      <c r="A155" s="37"/>
      <c r="B155" s="38"/>
      <c r="C155" s="181" t="s">
        <v>146</v>
      </c>
      <c r="D155" s="181" t="s">
        <v>221</v>
      </c>
      <c r="E155" s="182" t="s">
        <v>554</v>
      </c>
      <c r="F155" s="183" t="s">
        <v>555</v>
      </c>
      <c r="G155" s="184" t="s">
        <v>249</v>
      </c>
      <c r="H155" s="185">
        <v>3</v>
      </c>
      <c r="I155" s="186"/>
      <c r="J155" s="187">
        <f t="shared" si="0"/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 t="shared" si="1"/>
        <v>0</v>
      </c>
      <c r="Q155" s="190">
        <v>0</v>
      </c>
      <c r="R155" s="190">
        <f t="shared" si="2"/>
        <v>0</v>
      </c>
      <c r="S155" s="190">
        <v>0</v>
      </c>
      <c r="T155" s="191">
        <f t="shared" si="3"/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 t="shared" si="4"/>
        <v>0</v>
      </c>
      <c r="BF155" s="193">
        <f t="shared" si="5"/>
        <v>0</v>
      </c>
      <c r="BG155" s="193">
        <f t="shared" si="6"/>
        <v>0</v>
      </c>
      <c r="BH155" s="193">
        <f t="shared" si="7"/>
        <v>0</v>
      </c>
      <c r="BI155" s="193">
        <f t="shared" si="8"/>
        <v>0</v>
      </c>
      <c r="BJ155" s="20" t="s">
        <v>79</v>
      </c>
      <c r="BK155" s="193">
        <f t="shared" si="9"/>
        <v>0</v>
      </c>
      <c r="BL155" s="20" t="s">
        <v>137</v>
      </c>
      <c r="BM155" s="192" t="s">
        <v>924</v>
      </c>
    </row>
    <row r="156" spans="1:65" s="2" customFormat="1" ht="16.5" customHeight="1">
      <c r="A156" s="37"/>
      <c r="B156" s="38"/>
      <c r="C156" s="181" t="s">
        <v>149</v>
      </c>
      <c r="D156" s="181" t="s">
        <v>221</v>
      </c>
      <c r="E156" s="182" t="s">
        <v>557</v>
      </c>
      <c r="F156" s="183" t="s">
        <v>558</v>
      </c>
      <c r="G156" s="184" t="s">
        <v>249</v>
      </c>
      <c r="H156" s="185">
        <v>1</v>
      </c>
      <c r="I156" s="186"/>
      <c r="J156" s="187">
        <f t="shared" si="0"/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 t="shared" si="1"/>
        <v>0</v>
      </c>
      <c r="Q156" s="190">
        <v>0</v>
      </c>
      <c r="R156" s="190">
        <f t="shared" si="2"/>
        <v>0</v>
      </c>
      <c r="S156" s="190">
        <v>0</v>
      </c>
      <c r="T156" s="191">
        <f t="shared" si="3"/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 t="shared" si="4"/>
        <v>0</v>
      </c>
      <c r="BF156" s="193">
        <f t="shared" si="5"/>
        <v>0</v>
      </c>
      <c r="BG156" s="193">
        <f t="shared" si="6"/>
        <v>0</v>
      </c>
      <c r="BH156" s="193">
        <f t="shared" si="7"/>
        <v>0</v>
      </c>
      <c r="BI156" s="193">
        <f t="shared" si="8"/>
        <v>0</v>
      </c>
      <c r="BJ156" s="20" t="s">
        <v>79</v>
      </c>
      <c r="BK156" s="193">
        <f t="shared" si="9"/>
        <v>0</v>
      </c>
      <c r="BL156" s="20" t="s">
        <v>137</v>
      </c>
      <c r="BM156" s="192" t="s">
        <v>925</v>
      </c>
    </row>
    <row r="157" spans="1:65" s="2" customFormat="1" ht="16.5" customHeight="1">
      <c r="A157" s="37"/>
      <c r="B157" s="38"/>
      <c r="C157" s="181" t="s">
        <v>7</v>
      </c>
      <c r="D157" s="181" t="s">
        <v>221</v>
      </c>
      <c r="E157" s="182" t="s">
        <v>560</v>
      </c>
      <c r="F157" s="183" t="s">
        <v>561</v>
      </c>
      <c r="G157" s="184" t="s">
        <v>249</v>
      </c>
      <c r="H157" s="185">
        <v>2</v>
      </c>
      <c r="I157" s="186"/>
      <c r="J157" s="187">
        <f t="shared" si="0"/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 t="shared" si="1"/>
        <v>0</v>
      </c>
      <c r="Q157" s="190">
        <v>0</v>
      </c>
      <c r="R157" s="190">
        <f t="shared" si="2"/>
        <v>0</v>
      </c>
      <c r="S157" s="190">
        <v>0</v>
      </c>
      <c r="T157" s="191">
        <f t="shared" si="3"/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 t="shared" si="4"/>
        <v>0</v>
      </c>
      <c r="BF157" s="193">
        <f t="shared" si="5"/>
        <v>0</v>
      </c>
      <c r="BG157" s="193">
        <f t="shared" si="6"/>
        <v>0</v>
      </c>
      <c r="BH157" s="193">
        <f t="shared" si="7"/>
        <v>0</v>
      </c>
      <c r="BI157" s="193">
        <f t="shared" si="8"/>
        <v>0</v>
      </c>
      <c r="BJ157" s="20" t="s">
        <v>79</v>
      </c>
      <c r="BK157" s="193">
        <f t="shared" si="9"/>
        <v>0</v>
      </c>
      <c r="BL157" s="20" t="s">
        <v>137</v>
      </c>
      <c r="BM157" s="192" t="s">
        <v>926</v>
      </c>
    </row>
    <row r="158" spans="1:65" s="2" customFormat="1" ht="16.5" customHeight="1">
      <c r="A158" s="37"/>
      <c r="B158" s="38"/>
      <c r="C158" s="181" t="s">
        <v>154</v>
      </c>
      <c r="D158" s="181" t="s">
        <v>221</v>
      </c>
      <c r="E158" s="182" t="s">
        <v>563</v>
      </c>
      <c r="F158" s="183" t="s">
        <v>564</v>
      </c>
      <c r="G158" s="184" t="s">
        <v>249</v>
      </c>
      <c r="H158" s="185">
        <v>2</v>
      </c>
      <c r="I158" s="186"/>
      <c r="J158" s="187">
        <f t="shared" si="0"/>
        <v>0</v>
      </c>
      <c r="K158" s="183" t="s">
        <v>19</v>
      </c>
      <c r="L158" s="42"/>
      <c r="M158" s="188" t="s">
        <v>19</v>
      </c>
      <c r="N158" s="189" t="s">
        <v>43</v>
      </c>
      <c r="O158" s="67"/>
      <c r="P158" s="190">
        <f t="shared" si="1"/>
        <v>0</v>
      </c>
      <c r="Q158" s="190">
        <v>0</v>
      </c>
      <c r="R158" s="190">
        <f t="shared" si="2"/>
        <v>0</v>
      </c>
      <c r="S158" s="190">
        <v>0</v>
      </c>
      <c r="T158" s="191">
        <f t="shared" si="3"/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137</v>
      </c>
      <c r="AT158" s="192" t="s">
        <v>221</v>
      </c>
      <c r="AU158" s="192" t="s">
        <v>81</v>
      </c>
      <c r="AY158" s="20" t="s">
        <v>218</v>
      </c>
      <c r="BE158" s="193">
        <f t="shared" si="4"/>
        <v>0</v>
      </c>
      <c r="BF158" s="193">
        <f t="shared" si="5"/>
        <v>0</v>
      </c>
      <c r="BG158" s="193">
        <f t="shared" si="6"/>
        <v>0</v>
      </c>
      <c r="BH158" s="193">
        <f t="shared" si="7"/>
        <v>0</v>
      </c>
      <c r="BI158" s="193">
        <f t="shared" si="8"/>
        <v>0</v>
      </c>
      <c r="BJ158" s="20" t="s">
        <v>79</v>
      </c>
      <c r="BK158" s="193">
        <f t="shared" si="9"/>
        <v>0</v>
      </c>
      <c r="BL158" s="20" t="s">
        <v>137</v>
      </c>
      <c r="BM158" s="192" t="s">
        <v>927</v>
      </c>
    </row>
    <row r="159" spans="1:65" s="2" customFormat="1" ht="16.5" customHeight="1">
      <c r="A159" s="37"/>
      <c r="B159" s="38"/>
      <c r="C159" s="181" t="s">
        <v>157</v>
      </c>
      <c r="D159" s="181" t="s">
        <v>221</v>
      </c>
      <c r="E159" s="182" t="s">
        <v>566</v>
      </c>
      <c r="F159" s="183" t="s">
        <v>567</v>
      </c>
      <c r="G159" s="184" t="s">
        <v>249</v>
      </c>
      <c r="H159" s="185">
        <v>1</v>
      </c>
      <c r="I159" s="186"/>
      <c r="J159" s="187">
        <f t="shared" si="0"/>
        <v>0</v>
      </c>
      <c r="K159" s="183" t="s">
        <v>19</v>
      </c>
      <c r="L159" s="42"/>
      <c r="M159" s="188" t="s">
        <v>19</v>
      </c>
      <c r="N159" s="189" t="s">
        <v>43</v>
      </c>
      <c r="O159" s="67"/>
      <c r="P159" s="190">
        <f t="shared" si="1"/>
        <v>0</v>
      </c>
      <c r="Q159" s="190">
        <v>0</v>
      </c>
      <c r="R159" s="190">
        <f t="shared" si="2"/>
        <v>0</v>
      </c>
      <c r="S159" s="190">
        <v>0</v>
      </c>
      <c r="T159" s="191">
        <f t="shared" si="3"/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 t="shared" si="4"/>
        <v>0</v>
      </c>
      <c r="BF159" s="193">
        <f t="shared" si="5"/>
        <v>0</v>
      </c>
      <c r="BG159" s="193">
        <f t="shared" si="6"/>
        <v>0</v>
      </c>
      <c r="BH159" s="193">
        <f t="shared" si="7"/>
        <v>0</v>
      </c>
      <c r="BI159" s="193">
        <f t="shared" si="8"/>
        <v>0</v>
      </c>
      <c r="BJ159" s="20" t="s">
        <v>79</v>
      </c>
      <c r="BK159" s="193">
        <f t="shared" si="9"/>
        <v>0</v>
      </c>
      <c r="BL159" s="20" t="s">
        <v>137</v>
      </c>
      <c r="BM159" s="192" t="s">
        <v>928</v>
      </c>
    </row>
    <row r="160" spans="1:65" s="12" customFormat="1" ht="22.9" customHeight="1">
      <c r="B160" s="165"/>
      <c r="C160" s="166"/>
      <c r="D160" s="167" t="s">
        <v>71</v>
      </c>
      <c r="E160" s="179" t="s">
        <v>569</v>
      </c>
      <c r="F160" s="179" t="s">
        <v>570</v>
      </c>
      <c r="G160" s="166"/>
      <c r="H160" s="166"/>
      <c r="I160" s="169"/>
      <c r="J160" s="180">
        <f>BK160</f>
        <v>0</v>
      </c>
      <c r="K160" s="166"/>
      <c r="L160" s="171"/>
      <c r="M160" s="172"/>
      <c r="N160" s="173"/>
      <c r="O160" s="173"/>
      <c r="P160" s="174">
        <f>SUM(P161:P163)</f>
        <v>0</v>
      </c>
      <c r="Q160" s="173"/>
      <c r="R160" s="174">
        <f>SUM(R161:R163)</f>
        <v>0</v>
      </c>
      <c r="S160" s="173"/>
      <c r="T160" s="175">
        <f>SUM(T161:T163)</f>
        <v>0</v>
      </c>
      <c r="AR160" s="176" t="s">
        <v>81</v>
      </c>
      <c r="AT160" s="177" t="s">
        <v>71</v>
      </c>
      <c r="AU160" s="177" t="s">
        <v>79</v>
      </c>
      <c r="AY160" s="176" t="s">
        <v>218</v>
      </c>
      <c r="BK160" s="178">
        <f>SUM(BK161:BK163)</f>
        <v>0</v>
      </c>
    </row>
    <row r="161" spans="1:65" s="2" customFormat="1" ht="16.5" customHeight="1">
      <c r="A161" s="37"/>
      <c r="B161" s="38"/>
      <c r="C161" s="181" t="s">
        <v>160</v>
      </c>
      <c r="D161" s="181" t="s">
        <v>221</v>
      </c>
      <c r="E161" s="182" t="s">
        <v>571</v>
      </c>
      <c r="F161" s="183" t="s">
        <v>572</v>
      </c>
      <c r="G161" s="184" t="s">
        <v>249</v>
      </c>
      <c r="H161" s="185">
        <v>1</v>
      </c>
      <c r="I161" s="186"/>
      <c r="J161" s="187">
        <f>ROUND(I161*H161,2)</f>
        <v>0</v>
      </c>
      <c r="K161" s="183" t="s">
        <v>19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929</v>
      </c>
    </row>
    <row r="162" spans="1:65" s="2" customFormat="1" ht="16.5" customHeight="1">
      <c r="A162" s="37"/>
      <c r="B162" s="38"/>
      <c r="C162" s="181" t="s">
        <v>352</v>
      </c>
      <c r="D162" s="181" t="s">
        <v>221</v>
      </c>
      <c r="E162" s="182" t="s">
        <v>574</v>
      </c>
      <c r="F162" s="183" t="s">
        <v>575</v>
      </c>
      <c r="G162" s="184" t="s">
        <v>249</v>
      </c>
      <c r="H162" s="185">
        <v>6</v>
      </c>
      <c r="I162" s="186"/>
      <c r="J162" s="187">
        <f>ROUND(I162*H162,2)</f>
        <v>0</v>
      </c>
      <c r="K162" s="183" t="s">
        <v>19</v>
      </c>
      <c r="L162" s="42"/>
      <c r="M162" s="188" t="s">
        <v>19</v>
      </c>
      <c r="N162" s="189" t="s">
        <v>43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137</v>
      </c>
      <c r="AT162" s="192" t="s">
        <v>221</v>
      </c>
      <c r="AU162" s="192" t="s">
        <v>81</v>
      </c>
      <c r="AY162" s="20" t="s">
        <v>218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79</v>
      </c>
      <c r="BK162" s="193">
        <f>ROUND(I162*H162,2)</f>
        <v>0</v>
      </c>
      <c r="BL162" s="20" t="s">
        <v>137</v>
      </c>
      <c r="BM162" s="192" t="s">
        <v>930</v>
      </c>
    </row>
    <row r="163" spans="1:65" s="2" customFormat="1" ht="16.5" customHeight="1">
      <c r="A163" s="37"/>
      <c r="B163" s="38"/>
      <c r="C163" s="181" t="s">
        <v>357</v>
      </c>
      <c r="D163" s="181" t="s">
        <v>221</v>
      </c>
      <c r="E163" s="182" t="s">
        <v>577</v>
      </c>
      <c r="F163" s="183" t="s">
        <v>578</v>
      </c>
      <c r="G163" s="184" t="s">
        <v>249</v>
      </c>
      <c r="H163" s="185">
        <v>6</v>
      </c>
      <c r="I163" s="186"/>
      <c r="J163" s="187">
        <f>ROUND(I163*H163,2)</f>
        <v>0</v>
      </c>
      <c r="K163" s="183" t="s">
        <v>19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931</v>
      </c>
    </row>
    <row r="164" spans="1:65" s="12" customFormat="1" ht="22.9" customHeight="1">
      <c r="B164" s="165"/>
      <c r="C164" s="166"/>
      <c r="D164" s="167" t="s">
        <v>71</v>
      </c>
      <c r="E164" s="179" t="s">
        <v>580</v>
      </c>
      <c r="F164" s="179" t="s">
        <v>581</v>
      </c>
      <c r="G164" s="166"/>
      <c r="H164" s="166"/>
      <c r="I164" s="169"/>
      <c r="J164" s="180">
        <f>BK164</f>
        <v>0</v>
      </c>
      <c r="K164" s="166"/>
      <c r="L164" s="171"/>
      <c r="M164" s="172"/>
      <c r="N164" s="173"/>
      <c r="O164" s="173"/>
      <c r="P164" s="174">
        <f>SUM(P165:P174)</f>
        <v>0</v>
      </c>
      <c r="Q164" s="173"/>
      <c r="R164" s="174">
        <f>SUM(R165:R174)</f>
        <v>0.1726615</v>
      </c>
      <c r="S164" s="173"/>
      <c r="T164" s="175">
        <f>SUM(T165:T174)</f>
        <v>0</v>
      </c>
      <c r="AR164" s="176" t="s">
        <v>81</v>
      </c>
      <c r="AT164" s="177" t="s">
        <v>71</v>
      </c>
      <c r="AU164" s="177" t="s">
        <v>79</v>
      </c>
      <c r="AY164" s="176" t="s">
        <v>218</v>
      </c>
      <c r="BK164" s="178">
        <f>SUM(BK165:BK174)</f>
        <v>0</v>
      </c>
    </row>
    <row r="165" spans="1:65" s="2" customFormat="1" ht="55.5" customHeight="1">
      <c r="A165" s="37"/>
      <c r="B165" s="38"/>
      <c r="C165" s="181" t="s">
        <v>362</v>
      </c>
      <c r="D165" s="181" t="s">
        <v>221</v>
      </c>
      <c r="E165" s="182" t="s">
        <v>582</v>
      </c>
      <c r="F165" s="183" t="s">
        <v>583</v>
      </c>
      <c r="G165" s="184" t="s">
        <v>224</v>
      </c>
      <c r="H165" s="185">
        <v>5</v>
      </c>
      <c r="I165" s="186"/>
      <c r="J165" s="187">
        <f>ROUND(I165*H165,2)</f>
        <v>0</v>
      </c>
      <c r="K165" s="183" t="s">
        <v>225</v>
      </c>
      <c r="L165" s="42"/>
      <c r="M165" s="188" t="s">
        <v>19</v>
      </c>
      <c r="N165" s="189" t="s">
        <v>43</v>
      </c>
      <c r="O165" s="67"/>
      <c r="P165" s="190">
        <f>O165*H165</f>
        <v>0</v>
      </c>
      <c r="Q165" s="190">
        <v>1.214E-2</v>
      </c>
      <c r="R165" s="190">
        <f>Q165*H165</f>
        <v>6.0699999999999997E-2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137</v>
      </c>
      <c r="AT165" s="192" t="s">
        <v>221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932</v>
      </c>
    </row>
    <row r="166" spans="1:65" s="2" customFormat="1" ht="11.25">
      <c r="A166" s="37"/>
      <c r="B166" s="38"/>
      <c r="C166" s="39"/>
      <c r="D166" s="194" t="s">
        <v>228</v>
      </c>
      <c r="E166" s="39"/>
      <c r="F166" s="195" t="s">
        <v>585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228</v>
      </c>
      <c r="AU166" s="20" t="s">
        <v>81</v>
      </c>
    </row>
    <row r="167" spans="1:65" s="2" customFormat="1" ht="44.25" customHeight="1">
      <c r="A167" s="37"/>
      <c r="B167" s="38"/>
      <c r="C167" s="181" t="s">
        <v>369</v>
      </c>
      <c r="D167" s="181" t="s">
        <v>221</v>
      </c>
      <c r="E167" s="182" t="s">
        <v>586</v>
      </c>
      <c r="F167" s="183" t="s">
        <v>587</v>
      </c>
      <c r="G167" s="184" t="s">
        <v>224</v>
      </c>
      <c r="H167" s="185">
        <v>5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1E-4</v>
      </c>
      <c r="R167" s="190">
        <f>Q167*H167</f>
        <v>5.0000000000000001E-4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933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589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2" customFormat="1" ht="37.9" customHeight="1">
      <c r="A169" s="37"/>
      <c r="B169" s="38"/>
      <c r="C169" s="181" t="s">
        <v>374</v>
      </c>
      <c r="D169" s="181" t="s">
        <v>221</v>
      </c>
      <c r="E169" s="182" t="s">
        <v>590</v>
      </c>
      <c r="F169" s="183" t="s">
        <v>591</v>
      </c>
      <c r="G169" s="184" t="s">
        <v>224</v>
      </c>
      <c r="H169" s="185">
        <v>11.55</v>
      </c>
      <c r="I169" s="186"/>
      <c r="J169" s="187">
        <f>ROUND(I169*H169,2)</f>
        <v>0</v>
      </c>
      <c r="K169" s="183" t="s">
        <v>225</v>
      </c>
      <c r="L169" s="42"/>
      <c r="M169" s="188" t="s">
        <v>19</v>
      </c>
      <c r="N169" s="189" t="s">
        <v>43</v>
      </c>
      <c r="O169" s="67"/>
      <c r="P169" s="190">
        <f>O169*H169</f>
        <v>0</v>
      </c>
      <c r="Q169" s="190">
        <v>1.25E-3</v>
      </c>
      <c r="R169" s="190">
        <f>Q169*H169</f>
        <v>1.4437500000000001E-2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137</v>
      </c>
      <c r="AT169" s="192" t="s">
        <v>221</v>
      </c>
      <c r="AU169" s="192" t="s">
        <v>81</v>
      </c>
      <c r="AY169" s="20" t="s">
        <v>218</v>
      </c>
      <c r="BE169" s="193">
        <f>IF(N169="základní",J169,0)</f>
        <v>0</v>
      </c>
      <c r="BF169" s="193">
        <f>IF(N169="snížená",J169,0)</f>
        <v>0</v>
      </c>
      <c r="BG169" s="193">
        <f>IF(N169="zákl. přenesená",J169,0)</f>
        <v>0</v>
      </c>
      <c r="BH169" s="193">
        <f>IF(N169="sníž. přenesená",J169,0)</f>
        <v>0</v>
      </c>
      <c r="BI169" s="193">
        <f>IF(N169="nulová",J169,0)</f>
        <v>0</v>
      </c>
      <c r="BJ169" s="20" t="s">
        <v>79</v>
      </c>
      <c r="BK169" s="193">
        <f>ROUND(I169*H169,2)</f>
        <v>0</v>
      </c>
      <c r="BL169" s="20" t="s">
        <v>137</v>
      </c>
      <c r="BM169" s="192" t="s">
        <v>934</v>
      </c>
    </row>
    <row r="170" spans="1:65" s="2" customFormat="1" ht="11.25">
      <c r="A170" s="37"/>
      <c r="B170" s="38"/>
      <c r="C170" s="39"/>
      <c r="D170" s="194" t="s">
        <v>228</v>
      </c>
      <c r="E170" s="39"/>
      <c r="F170" s="195" t="s">
        <v>593</v>
      </c>
      <c r="G170" s="39"/>
      <c r="H170" s="39"/>
      <c r="I170" s="196"/>
      <c r="J170" s="39"/>
      <c r="K170" s="39"/>
      <c r="L170" s="42"/>
      <c r="M170" s="197"/>
      <c r="N170" s="198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20" t="s">
        <v>228</v>
      </c>
      <c r="AU170" s="20" t="s">
        <v>81</v>
      </c>
    </row>
    <row r="171" spans="1:65" s="2" customFormat="1" ht="24.2" customHeight="1">
      <c r="A171" s="37"/>
      <c r="B171" s="38"/>
      <c r="C171" s="222" t="s">
        <v>379</v>
      </c>
      <c r="D171" s="222" t="s">
        <v>380</v>
      </c>
      <c r="E171" s="223" t="s">
        <v>594</v>
      </c>
      <c r="F171" s="224" t="s">
        <v>595</v>
      </c>
      <c r="G171" s="225" t="s">
        <v>224</v>
      </c>
      <c r="H171" s="226">
        <v>12.128</v>
      </c>
      <c r="I171" s="227"/>
      <c r="J171" s="228">
        <f>ROUND(I171*H171,2)</f>
        <v>0</v>
      </c>
      <c r="K171" s="224" t="s">
        <v>225</v>
      </c>
      <c r="L171" s="229"/>
      <c r="M171" s="230" t="s">
        <v>19</v>
      </c>
      <c r="N171" s="231" t="s">
        <v>43</v>
      </c>
      <c r="O171" s="67"/>
      <c r="P171" s="190">
        <f>O171*H171</f>
        <v>0</v>
      </c>
      <c r="Q171" s="190">
        <v>8.0000000000000002E-3</v>
      </c>
      <c r="R171" s="190">
        <f>Q171*H171</f>
        <v>9.7023999999999999E-2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383</v>
      </c>
      <c r="AT171" s="192" t="s">
        <v>380</v>
      </c>
      <c r="AU171" s="192" t="s">
        <v>81</v>
      </c>
      <c r="AY171" s="20" t="s">
        <v>218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79</v>
      </c>
      <c r="BK171" s="193">
        <f>ROUND(I171*H171,2)</f>
        <v>0</v>
      </c>
      <c r="BL171" s="20" t="s">
        <v>137</v>
      </c>
      <c r="BM171" s="192" t="s">
        <v>935</v>
      </c>
    </row>
    <row r="172" spans="1:65" s="13" customFormat="1" ht="11.25">
      <c r="B172" s="199"/>
      <c r="C172" s="200"/>
      <c r="D172" s="201" t="s">
        <v>230</v>
      </c>
      <c r="E172" s="200"/>
      <c r="F172" s="203" t="s">
        <v>597</v>
      </c>
      <c r="G172" s="200"/>
      <c r="H172" s="204">
        <v>12.128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230</v>
      </c>
      <c r="AU172" s="210" t="s">
        <v>81</v>
      </c>
      <c r="AV172" s="13" t="s">
        <v>81</v>
      </c>
      <c r="AW172" s="13" t="s">
        <v>4</v>
      </c>
      <c r="AX172" s="13" t="s">
        <v>79</v>
      </c>
      <c r="AY172" s="210" t="s">
        <v>218</v>
      </c>
    </row>
    <row r="173" spans="1:65" s="2" customFormat="1" ht="78" customHeight="1">
      <c r="A173" s="37"/>
      <c r="B173" s="38"/>
      <c r="C173" s="181" t="s">
        <v>386</v>
      </c>
      <c r="D173" s="181" t="s">
        <v>221</v>
      </c>
      <c r="E173" s="182" t="s">
        <v>598</v>
      </c>
      <c r="F173" s="183" t="s">
        <v>599</v>
      </c>
      <c r="G173" s="184" t="s">
        <v>282</v>
      </c>
      <c r="H173" s="185">
        <v>0.17299999999999999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936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601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602</v>
      </c>
      <c r="F175" s="179" t="s">
        <v>603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SUM(P176:P180)</f>
        <v>0</v>
      </c>
      <c r="Q175" s="173"/>
      <c r="R175" s="174">
        <f>SUM(R176:R180)</f>
        <v>8.2799999999999999E-2</v>
      </c>
      <c r="S175" s="173"/>
      <c r="T175" s="175">
        <f>SUM(T176:T180)</f>
        <v>0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SUM(BK176:BK180)</f>
        <v>0</v>
      </c>
    </row>
    <row r="176" spans="1:65" s="2" customFormat="1" ht="37.9" customHeight="1">
      <c r="A176" s="37"/>
      <c r="B176" s="38"/>
      <c r="C176" s="181" t="s">
        <v>383</v>
      </c>
      <c r="D176" s="181" t="s">
        <v>221</v>
      </c>
      <c r="E176" s="182" t="s">
        <v>604</v>
      </c>
      <c r="F176" s="183" t="s">
        <v>605</v>
      </c>
      <c r="G176" s="184" t="s">
        <v>249</v>
      </c>
      <c r="H176" s="185">
        <v>6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937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607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2" customFormat="1" ht="24.2" customHeight="1">
      <c r="A178" s="37"/>
      <c r="B178" s="38"/>
      <c r="C178" s="222" t="s">
        <v>395</v>
      </c>
      <c r="D178" s="222" t="s">
        <v>380</v>
      </c>
      <c r="E178" s="223" t="s">
        <v>608</v>
      </c>
      <c r="F178" s="224" t="s">
        <v>609</v>
      </c>
      <c r="G178" s="225" t="s">
        <v>249</v>
      </c>
      <c r="H178" s="226">
        <v>6</v>
      </c>
      <c r="I178" s="227"/>
      <c r="J178" s="228">
        <f>ROUND(I178*H178,2)</f>
        <v>0</v>
      </c>
      <c r="K178" s="224" t="s">
        <v>19</v>
      </c>
      <c r="L178" s="229"/>
      <c r="M178" s="230" t="s">
        <v>19</v>
      </c>
      <c r="N178" s="231" t="s">
        <v>43</v>
      </c>
      <c r="O178" s="67"/>
      <c r="P178" s="190">
        <f>O178*H178</f>
        <v>0</v>
      </c>
      <c r="Q178" s="190">
        <v>1.38E-2</v>
      </c>
      <c r="R178" s="190">
        <f>Q178*H178</f>
        <v>8.2799999999999999E-2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383</v>
      </c>
      <c r="AT178" s="192" t="s">
        <v>380</v>
      </c>
      <c r="AU178" s="192" t="s">
        <v>81</v>
      </c>
      <c r="AY178" s="20" t="s">
        <v>218</v>
      </c>
      <c r="BE178" s="193">
        <f>IF(N178="základní",J178,0)</f>
        <v>0</v>
      </c>
      <c r="BF178" s="193">
        <f>IF(N178="snížená",J178,0)</f>
        <v>0</v>
      </c>
      <c r="BG178" s="193">
        <f>IF(N178="zákl. přenesená",J178,0)</f>
        <v>0</v>
      </c>
      <c r="BH178" s="193">
        <f>IF(N178="sníž. přenesená",J178,0)</f>
        <v>0</v>
      </c>
      <c r="BI178" s="193">
        <f>IF(N178="nulová",J178,0)</f>
        <v>0</v>
      </c>
      <c r="BJ178" s="20" t="s">
        <v>79</v>
      </c>
      <c r="BK178" s="193">
        <f>ROUND(I178*H178,2)</f>
        <v>0</v>
      </c>
      <c r="BL178" s="20" t="s">
        <v>137</v>
      </c>
      <c r="BM178" s="192" t="s">
        <v>938</v>
      </c>
    </row>
    <row r="179" spans="1:65" s="2" customFormat="1" ht="55.5" customHeight="1">
      <c r="A179" s="37"/>
      <c r="B179" s="38"/>
      <c r="C179" s="181" t="s">
        <v>402</v>
      </c>
      <c r="D179" s="181" t="s">
        <v>221</v>
      </c>
      <c r="E179" s="182" t="s">
        <v>611</v>
      </c>
      <c r="F179" s="183" t="s">
        <v>612</v>
      </c>
      <c r="G179" s="184" t="s">
        <v>282</v>
      </c>
      <c r="H179" s="185">
        <v>8.3000000000000004E-2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939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614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12" customFormat="1" ht="22.9" customHeight="1">
      <c r="B181" s="165"/>
      <c r="C181" s="166"/>
      <c r="D181" s="167" t="s">
        <v>71</v>
      </c>
      <c r="E181" s="179" t="s">
        <v>615</v>
      </c>
      <c r="F181" s="179" t="s">
        <v>616</v>
      </c>
      <c r="G181" s="166"/>
      <c r="H181" s="166"/>
      <c r="I181" s="169"/>
      <c r="J181" s="180">
        <f>BK181</f>
        <v>0</v>
      </c>
      <c r="K181" s="166"/>
      <c r="L181" s="171"/>
      <c r="M181" s="172"/>
      <c r="N181" s="173"/>
      <c r="O181" s="173"/>
      <c r="P181" s="174">
        <f>SUM(P182:P183)</f>
        <v>0</v>
      </c>
      <c r="Q181" s="173"/>
      <c r="R181" s="174">
        <f>SUM(R182:R183)</f>
        <v>0</v>
      </c>
      <c r="S181" s="173"/>
      <c r="T181" s="175">
        <f>SUM(T182:T183)</f>
        <v>4.6200000000000005E-2</v>
      </c>
      <c r="AR181" s="176" t="s">
        <v>81</v>
      </c>
      <c r="AT181" s="177" t="s">
        <v>71</v>
      </c>
      <c r="AU181" s="177" t="s">
        <v>79</v>
      </c>
      <c r="AY181" s="176" t="s">
        <v>218</v>
      </c>
      <c r="BK181" s="178">
        <f>SUM(BK182:BK183)</f>
        <v>0</v>
      </c>
    </row>
    <row r="182" spans="1:65" s="2" customFormat="1" ht="16.5" customHeight="1">
      <c r="A182" s="37"/>
      <c r="B182" s="38"/>
      <c r="C182" s="181" t="s">
        <v>407</v>
      </c>
      <c r="D182" s="181" t="s">
        <v>221</v>
      </c>
      <c r="E182" s="182" t="s">
        <v>617</v>
      </c>
      <c r="F182" s="183" t="s">
        <v>618</v>
      </c>
      <c r="G182" s="184" t="s">
        <v>224</v>
      </c>
      <c r="H182" s="185">
        <v>11.55</v>
      </c>
      <c r="I182" s="186"/>
      <c r="J182" s="187">
        <f>ROUND(I182*H182,2)</f>
        <v>0</v>
      </c>
      <c r="K182" s="183" t="s">
        <v>225</v>
      </c>
      <c r="L182" s="42"/>
      <c r="M182" s="188" t="s">
        <v>19</v>
      </c>
      <c r="N182" s="189" t="s">
        <v>43</v>
      </c>
      <c r="O182" s="67"/>
      <c r="P182" s="190">
        <f>O182*H182</f>
        <v>0</v>
      </c>
      <c r="Q182" s="190">
        <v>0</v>
      </c>
      <c r="R182" s="190">
        <f>Q182*H182</f>
        <v>0</v>
      </c>
      <c r="S182" s="190">
        <v>4.0000000000000001E-3</v>
      </c>
      <c r="T182" s="191">
        <f>S182*H182</f>
        <v>4.6200000000000005E-2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137</v>
      </c>
      <c r="AT182" s="192" t="s">
        <v>221</v>
      </c>
      <c r="AU182" s="192" t="s">
        <v>81</v>
      </c>
      <c r="AY182" s="20" t="s">
        <v>218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79</v>
      </c>
      <c r="BK182" s="193">
        <f>ROUND(I182*H182,2)</f>
        <v>0</v>
      </c>
      <c r="BL182" s="20" t="s">
        <v>137</v>
      </c>
      <c r="BM182" s="192" t="s">
        <v>940</v>
      </c>
    </row>
    <row r="183" spans="1:65" s="2" customFormat="1" ht="11.25">
      <c r="A183" s="37"/>
      <c r="B183" s="38"/>
      <c r="C183" s="39"/>
      <c r="D183" s="194" t="s">
        <v>228</v>
      </c>
      <c r="E183" s="39"/>
      <c r="F183" s="195" t="s">
        <v>620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228</v>
      </c>
      <c r="AU183" s="20" t="s">
        <v>81</v>
      </c>
    </row>
    <row r="184" spans="1:65" s="12" customFormat="1" ht="22.9" customHeight="1">
      <c r="B184" s="165"/>
      <c r="C184" s="166"/>
      <c r="D184" s="167" t="s">
        <v>71</v>
      </c>
      <c r="E184" s="179" t="s">
        <v>621</v>
      </c>
      <c r="F184" s="179" t="s">
        <v>622</v>
      </c>
      <c r="G184" s="166"/>
      <c r="H184" s="166"/>
      <c r="I184" s="169"/>
      <c r="J184" s="180">
        <f>BK184</f>
        <v>0</v>
      </c>
      <c r="K184" s="166"/>
      <c r="L184" s="171"/>
      <c r="M184" s="172"/>
      <c r="N184" s="173"/>
      <c r="O184" s="173"/>
      <c r="P184" s="174">
        <f>SUM(P185:P203)</f>
        <v>0</v>
      </c>
      <c r="Q184" s="173"/>
      <c r="R184" s="174">
        <f>SUM(R185:R203)</f>
        <v>0.44906399999999996</v>
      </c>
      <c r="S184" s="173"/>
      <c r="T184" s="175">
        <f>SUM(T185:T203)</f>
        <v>0.96061350000000001</v>
      </c>
      <c r="AR184" s="176" t="s">
        <v>81</v>
      </c>
      <c r="AT184" s="177" t="s">
        <v>71</v>
      </c>
      <c r="AU184" s="177" t="s">
        <v>79</v>
      </c>
      <c r="AY184" s="176" t="s">
        <v>218</v>
      </c>
      <c r="BK184" s="178">
        <f>SUM(BK185:BK203)</f>
        <v>0</v>
      </c>
    </row>
    <row r="185" spans="1:65" s="2" customFormat="1" ht="24.2" customHeight="1">
      <c r="A185" s="37"/>
      <c r="B185" s="38"/>
      <c r="C185" s="181" t="s">
        <v>414</v>
      </c>
      <c r="D185" s="181" t="s">
        <v>221</v>
      </c>
      <c r="E185" s="182" t="s">
        <v>623</v>
      </c>
      <c r="F185" s="183" t="s">
        <v>624</v>
      </c>
      <c r="G185" s="184" t="s">
        <v>224</v>
      </c>
      <c r="H185" s="185">
        <v>11.55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941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626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628</v>
      </c>
      <c r="F187" s="183" t="s">
        <v>629</v>
      </c>
      <c r="G187" s="184" t="s">
        <v>224</v>
      </c>
      <c r="H187" s="185">
        <v>11.55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2.9999999999999997E-4</v>
      </c>
      <c r="R187" s="190">
        <f>Q187*H187</f>
        <v>3.4649999999999998E-3</v>
      </c>
      <c r="S187" s="190">
        <v>0</v>
      </c>
      <c r="T187" s="191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942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631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33" customHeight="1">
      <c r="A189" s="37"/>
      <c r="B189" s="38"/>
      <c r="C189" s="181" t="s">
        <v>632</v>
      </c>
      <c r="D189" s="181" t="s">
        <v>221</v>
      </c>
      <c r="E189" s="182" t="s">
        <v>633</v>
      </c>
      <c r="F189" s="183" t="s">
        <v>634</v>
      </c>
      <c r="G189" s="184" t="s">
        <v>224</v>
      </c>
      <c r="H189" s="185">
        <v>11.55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943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636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37.9" customHeight="1">
      <c r="A191" s="37"/>
      <c r="B191" s="38"/>
      <c r="C191" s="181" t="s">
        <v>637</v>
      </c>
      <c r="D191" s="181" t="s">
        <v>221</v>
      </c>
      <c r="E191" s="182" t="s">
        <v>638</v>
      </c>
      <c r="F191" s="183" t="s">
        <v>639</v>
      </c>
      <c r="G191" s="184" t="s">
        <v>224</v>
      </c>
      <c r="H191" s="185">
        <v>11.55</v>
      </c>
      <c r="I191" s="186"/>
      <c r="J191" s="187">
        <f>ROUND(I191*H191,2)</f>
        <v>0</v>
      </c>
      <c r="K191" s="183" t="s">
        <v>225</v>
      </c>
      <c r="L191" s="42"/>
      <c r="M191" s="188" t="s">
        <v>19</v>
      </c>
      <c r="N191" s="189" t="s">
        <v>43</v>
      </c>
      <c r="O191" s="67"/>
      <c r="P191" s="190">
        <f>O191*H191</f>
        <v>0</v>
      </c>
      <c r="Q191" s="190">
        <v>7.4999999999999997E-3</v>
      </c>
      <c r="R191" s="190">
        <f>Q191*H191</f>
        <v>8.6625000000000008E-2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137</v>
      </c>
      <c r="AT191" s="192" t="s">
        <v>221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944</v>
      </c>
    </row>
    <row r="192" spans="1:65" s="2" customFormat="1" ht="11.25">
      <c r="A192" s="37"/>
      <c r="B192" s="38"/>
      <c r="C192" s="39"/>
      <c r="D192" s="194" t="s">
        <v>228</v>
      </c>
      <c r="E192" s="39"/>
      <c r="F192" s="195" t="s">
        <v>641</v>
      </c>
      <c r="G192" s="39"/>
      <c r="H192" s="39"/>
      <c r="I192" s="196"/>
      <c r="J192" s="39"/>
      <c r="K192" s="39"/>
      <c r="L192" s="42"/>
      <c r="M192" s="197"/>
      <c r="N192" s="198"/>
      <c r="O192" s="67"/>
      <c r="P192" s="67"/>
      <c r="Q192" s="67"/>
      <c r="R192" s="67"/>
      <c r="S192" s="67"/>
      <c r="T192" s="68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20" t="s">
        <v>228</v>
      </c>
      <c r="AU192" s="20" t="s">
        <v>81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643</v>
      </c>
      <c r="F193" s="183" t="s">
        <v>644</v>
      </c>
      <c r="G193" s="184" t="s">
        <v>224</v>
      </c>
      <c r="H193" s="185">
        <v>11.55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0</v>
      </c>
      <c r="R193" s="190">
        <f>Q193*H193</f>
        <v>0</v>
      </c>
      <c r="S193" s="190">
        <v>8.3169999999999994E-2</v>
      </c>
      <c r="T193" s="191">
        <f>S193*H193</f>
        <v>0.96061350000000001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945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646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44.25" customHeight="1">
      <c r="A195" s="37"/>
      <c r="B195" s="38"/>
      <c r="C195" s="181" t="s">
        <v>647</v>
      </c>
      <c r="D195" s="181" t="s">
        <v>221</v>
      </c>
      <c r="E195" s="182" t="s">
        <v>648</v>
      </c>
      <c r="F195" s="183" t="s">
        <v>649</v>
      </c>
      <c r="G195" s="184" t="s">
        <v>224</v>
      </c>
      <c r="H195" s="185">
        <v>11.55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5.3800000000000002E-3</v>
      </c>
      <c r="R195" s="190">
        <f>Q195*H195</f>
        <v>6.2139000000000007E-2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946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651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3" customFormat="1" ht="11.25">
      <c r="B197" s="199"/>
      <c r="C197" s="200"/>
      <c r="D197" s="201" t="s">
        <v>230</v>
      </c>
      <c r="E197" s="202" t="s">
        <v>19</v>
      </c>
      <c r="F197" s="203" t="s">
        <v>652</v>
      </c>
      <c r="G197" s="200"/>
      <c r="H197" s="204">
        <v>11.55</v>
      </c>
      <c r="I197" s="205"/>
      <c r="J197" s="200"/>
      <c r="K197" s="200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230</v>
      </c>
      <c r="AU197" s="210" t="s">
        <v>81</v>
      </c>
      <c r="AV197" s="13" t="s">
        <v>81</v>
      </c>
      <c r="AW197" s="13" t="s">
        <v>33</v>
      </c>
      <c r="AX197" s="13" t="s">
        <v>79</v>
      </c>
      <c r="AY197" s="210" t="s">
        <v>218</v>
      </c>
    </row>
    <row r="198" spans="1:65" s="2" customFormat="1" ht="24.2" customHeight="1">
      <c r="A198" s="37"/>
      <c r="B198" s="38"/>
      <c r="C198" s="222" t="s">
        <v>653</v>
      </c>
      <c r="D198" s="222" t="s">
        <v>380</v>
      </c>
      <c r="E198" s="223" t="s">
        <v>654</v>
      </c>
      <c r="F198" s="224" t="s">
        <v>655</v>
      </c>
      <c r="G198" s="225" t="s">
        <v>224</v>
      </c>
      <c r="H198" s="226">
        <v>12.705</v>
      </c>
      <c r="I198" s="227"/>
      <c r="J198" s="228">
        <f>ROUND(I198*H198,2)</f>
        <v>0</v>
      </c>
      <c r="K198" s="224" t="s">
        <v>225</v>
      </c>
      <c r="L198" s="229"/>
      <c r="M198" s="230" t="s">
        <v>19</v>
      </c>
      <c r="N198" s="231" t="s">
        <v>43</v>
      </c>
      <c r="O198" s="67"/>
      <c r="P198" s="190">
        <f>O198*H198</f>
        <v>0</v>
      </c>
      <c r="Q198" s="190">
        <v>2.1999999999999999E-2</v>
      </c>
      <c r="R198" s="190">
        <f>Q198*H198</f>
        <v>0.27950999999999998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383</v>
      </c>
      <c r="AT198" s="192" t="s">
        <v>380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947</v>
      </c>
    </row>
    <row r="199" spans="1:65" s="13" customFormat="1" ht="11.25">
      <c r="B199" s="199"/>
      <c r="C199" s="200"/>
      <c r="D199" s="201" t="s">
        <v>230</v>
      </c>
      <c r="E199" s="200"/>
      <c r="F199" s="203" t="s">
        <v>657</v>
      </c>
      <c r="G199" s="200"/>
      <c r="H199" s="204">
        <v>12.705</v>
      </c>
      <c r="I199" s="205"/>
      <c r="J199" s="200"/>
      <c r="K199" s="200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230</v>
      </c>
      <c r="AU199" s="210" t="s">
        <v>81</v>
      </c>
      <c r="AV199" s="13" t="s">
        <v>81</v>
      </c>
      <c r="AW199" s="13" t="s">
        <v>4</v>
      </c>
      <c r="AX199" s="13" t="s">
        <v>79</v>
      </c>
      <c r="AY199" s="210" t="s">
        <v>218</v>
      </c>
    </row>
    <row r="200" spans="1:65" s="2" customFormat="1" ht="24.2" customHeight="1">
      <c r="A200" s="37"/>
      <c r="B200" s="38"/>
      <c r="C200" s="181" t="s">
        <v>658</v>
      </c>
      <c r="D200" s="181" t="s">
        <v>221</v>
      </c>
      <c r="E200" s="182" t="s">
        <v>659</v>
      </c>
      <c r="F200" s="183" t="s">
        <v>660</v>
      </c>
      <c r="G200" s="184" t="s">
        <v>224</v>
      </c>
      <c r="H200" s="185">
        <v>11.55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1.5E-3</v>
      </c>
      <c r="R200" s="190">
        <f>Q200*H200</f>
        <v>1.7325E-2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948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662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2" customFormat="1" ht="55.5" customHeight="1">
      <c r="A202" s="37"/>
      <c r="B202" s="38"/>
      <c r="C202" s="181" t="s">
        <v>663</v>
      </c>
      <c r="D202" s="181" t="s">
        <v>221</v>
      </c>
      <c r="E202" s="182" t="s">
        <v>664</v>
      </c>
      <c r="F202" s="183" t="s">
        <v>665</v>
      </c>
      <c r="G202" s="184" t="s">
        <v>282</v>
      </c>
      <c r="H202" s="185">
        <v>0.44900000000000001</v>
      </c>
      <c r="I202" s="186"/>
      <c r="J202" s="187">
        <f>ROUND(I202*H202,2)</f>
        <v>0</v>
      </c>
      <c r="K202" s="183" t="s">
        <v>225</v>
      </c>
      <c r="L202" s="42"/>
      <c r="M202" s="188" t="s">
        <v>19</v>
      </c>
      <c r="N202" s="189" t="s">
        <v>43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137</v>
      </c>
      <c r="AT202" s="192" t="s">
        <v>221</v>
      </c>
      <c r="AU202" s="192" t="s">
        <v>81</v>
      </c>
      <c r="AY202" s="20" t="s">
        <v>218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79</v>
      </c>
      <c r="BK202" s="193">
        <f>ROUND(I202*H202,2)</f>
        <v>0</v>
      </c>
      <c r="BL202" s="20" t="s">
        <v>137</v>
      </c>
      <c r="BM202" s="192" t="s">
        <v>949</v>
      </c>
    </row>
    <row r="203" spans="1:65" s="2" customFormat="1" ht="11.25">
      <c r="A203" s="37"/>
      <c r="B203" s="38"/>
      <c r="C203" s="39"/>
      <c r="D203" s="194" t="s">
        <v>228</v>
      </c>
      <c r="E203" s="39"/>
      <c r="F203" s="195" t="s">
        <v>667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228</v>
      </c>
      <c r="AU203" s="20" t="s">
        <v>81</v>
      </c>
    </row>
    <row r="204" spans="1:65" s="12" customFormat="1" ht="22.9" customHeight="1">
      <c r="B204" s="165"/>
      <c r="C204" s="166"/>
      <c r="D204" s="167" t="s">
        <v>71</v>
      </c>
      <c r="E204" s="179" t="s">
        <v>367</v>
      </c>
      <c r="F204" s="179" t="s">
        <v>368</v>
      </c>
      <c r="G204" s="166"/>
      <c r="H204" s="166"/>
      <c r="I204" s="169"/>
      <c r="J204" s="180">
        <f>BK204</f>
        <v>0</v>
      </c>
      <c r="K204" s="166"/>
      <c r="L204" s="171"/>
      <c r="M204" s="172"/>
      <c r="N204" s="173"/>
      <c r="O204" s="173"/>
      <c r="P204" s="174">
        <f>SUM(P205:P220)</f>
        <v>0</v>
      </c>
      <c r="Q204" s="173"/>
      <c r="R204" s="174">
        <f>SUM(R205:R220)</f>
        <v>1.85598796</v>
      </c>
      <c r="S204" s="173"/>
      <c r="T204" s="175">
        <f>SUM(T205:T220)</f>
        <v>0</v>
      </c>
      <c r="AR204" s="176" t="s">
        <v>81</v>
      </c>
      <c r="AT204" s="177" t="s">
        <v>71</v>
      </c>
      <c r="AU204" s="177" t="s">
        <v>79</v>
      </c>
      <c r="AY204" s="176" t="s">
        <v>218</v>
      </c>
      <c r="BK204" s="178">
        <f>SUM(BK205:BK220)</f>
        <v>0</v>
      </c>
    </row>
    <row r="205" spans="1:65" s="2" customFormat="1" ht="24.2" customHeight="1">
      <c r="A205" s="37"/>
      <c r="B205" s="38"/>
      <c r="C205" s="181" t="s">
        <v>668</v>
      </c>
      <c r="D205" s="181" t="s">
        <v>221</v>
      </c>
      <c r="E205" s="182" t="s">
        <v>370</v>
      </c>
      <c r="F205" s="183" t="s">
        <v>371</v>
      </c>
      <c r="G205" s="184" t="s">
        <v>224</v>
      </c>
      <c r="H205" s="185">
        <v>79.59</v>
      </c>
      <c r="I205" s="186"/>
      <c r="J205" s="187">
        <f>ROUND(I205*H205,2)</f>
        <v>0</v>
      </c>
      <c r="K205" s="183" t="s">
        <v>225</v>
      </c>
      <c r="L205" s="42"/>
      <c r="M205" s="188" t="s">
        <v>19</v>
      </c>
      <c r="N205" s="189" t="s">
        <v>43</v>
      </c>
      <c r="O205" s="67"/>
      <c r="P205" s="190">
        <f>O205*H205</f>
        <v>0</v>
      </c>
      <c r="Q205" s="190">
        <v>2.9999999999999997E-4</v>
      </c>
      <c r="R205" s="190">
        <f>Q205*H205</f>
        <v>2.3876999999999999E-2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137</v>
      </c>
      <c r="AT205" s="192" t="s">
        <v>221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950</v>
      </c>
    </row>
    <row r="206" spans="1:65" s="2" customFormat="1" ht="11.25">
      <c r="A206" s="37"/>
      <c r="B206" s="38"/>
      <c r="C206" s="39"/>
      <c r="D206" s="194" t="s">
        <v>228</v>
      </c>
      <c r="E206" s="39"/>
      <c r="F206" s="195" t="s">
        <v>373</v>
      </c>
      <c r="G206" s="39"/>
      <c r="H206" s="39"/>
      <c r="I206" s="196"/>
      <c r="J206" s="39"/>
      <c r="K206" s="39"/>
      <c r="L206" s="42"/>
      <c r="M206" s="197"/>
      <c r="N206" s="198"/>
      <c r="O206" s="67"/>
      <c r="P206" s="67"/>
      <c r="Q206" s="67"/>
      <c r="R206" s="67"/>
      <c r="S206" s="67"/>
      <c r="T206" s="68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20" t="s">
        <v>228</v>
      </c>
      <c r="AU206" s="20" t="s">
        <v>81</v>
      </c>
    </row>
    <row r="207" spans="1:65" s="2" customFormat="1" ht="37.9" customHeight="1">
      <c r="A207" s="37"/>
      <c r="B207" s="38"/>
      <c r="C207" s="181" t="s">
        <v>670</v>
      </c>
      <c r="D207" s="181" t="s">
        <v>221</v>
      </c>
      <c r="E207" s="182" t="s">
        <v>375</v>
      </c>
      <c r="F207" s="183" t="s">
        <v>376</v>
      </c>
      <c r="G207" s="184" t="s">
        <v>224</v>
      </c>
      <c r="H207" s="185">
        <v>79.591999999999999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5.3800000000000002E-3</v>
      </c>
      <c r="R207" s="190">
        <f>Q207*H207</f>
        <v>0.42820496000000002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951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378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13" customFormat="1" ht="11.25">
      <c r="B209" s="199"/>
      <c r="C209" s="200"/>
      <c r="D209" s="201" t="s">
        <v>230</v>
      </c>
      <c r="E209" s="202" t="s">
        <v>19</v>
      </c>
      <c r="F209" s="203" t="s">
        <v>672</v>
      </c>
      <c r="G209" s="200"/>
      <c r="H209" s="204">
        <v>47.32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230</v>
      </c>
      <c r="AU209" s="210" t="s">
        <v>81</v>
      </c>
      <c r="AV209" s="13" t="s">
        <v>81</v>
      </c>
      <c r="AW209" s="13" t="s">
        <v>33</v>
      </c>
      <c r="AX209" s="13" t="s">
        <v>72</v>
      </c>
      <c r="AY209" s="210" t="s">
        <v>218</v>
      </c>
    </row>
    <row r="210" spans="1:65" s="13" customFormat="1" ht="11.25">
      <c r="B210" s="199"/>
      <c r="C210" s="200"/>
      <c r="D210" s="201" t="s">
        <v>230</v>
      </c>
      <c r="E210" s="202" t="s">
        <v>19</v>
      </c>
      <c r="F210" s="203" t="s">
        <v>673</v>
      </c>
      <c r="G210" s="200"/>
      <c r="H210" s="204">
        <v>39.363999999999997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33</v>
      </c>
      <c r="AX210" s="13" t="s">
        <v>72</v>
      </c>
      <c r="AY210" s="210" t="s">
        <v>218</v>
      </c>
    </row>
    <row r="211" spans="1:65" s="13" customFormat="1" ht="11.25">
      <c r="B211" s="199"/>
      <c r="C211" s="200"/>
      <c r="D211" s="201" t="s">
        <v>230</v>
      </c>
      <c r="E211" s="202" t="s">
        <v>19</v>
      </c>
      <c r="F211" s="203" t="s">
        <v>535</v>
      </c>
      <c r="G211" s="200"/>
      <c r="H211" s="204">
        <v>-7.0919999999999996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230</v>
      </c>
      <c r="AU211" s="210" t="s">
        <v>81</v>
      </c>
      <c r="AV211" s="13" t="s">
        <v>81</v>
      </c>
      <c r="AW211" s="13" t="s">
        <v>33</v>
      </c>
      <c r="AX211" s="13" t="s">
        <v>72</v>
      </c>
      <c r="AY211" s="210" t="s">
        <v>218</v>
      </c>
    </row>
    <row r="212" spans="1:65" s="14" customFormat="1" ht="11.25">
      <c r="B212" s="211"/>
      <c r="C212" s="212"/>
      <c r="D212" s="201" t="s">
        <v>230</v>
      </c>
      <c r="E212" s="213" t="s">
        <v>19</v>
      </c>
      <c r="F212" s="214" t="s">
        <v>246</v>
      </c>
      <c r="G212" s="212"/>
      <c r="H212" s="215">
        <v>79.591999999999999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230</v>
      </c>
      <c r="AU212" s="221" t="s">
        <v>81</v>
      </c>
      <c r="AV212" s="14" t="s">
        <v>226</v>
      </c>
      <c r="AW212" s="14" t="s">
        <v>33</v>
      </c>
      <c r="AX212" s="14" t="s">
        <v>79</v>
      </c>
      <c r="AY212" s="221" t="s">
        <v>218</v>
      </c>
    </row>
    <row r="213" spans="1:65" s="2" customFormat="1" ht="24.2" customHeight="1">
      <c r="A213" s="37"/>
      <c r="B213" s="38"/>
      <c r="C213" s="222" t="s">
        <v>674</v>
      </c>
      <c r="D213" s="222" t="s">
        <v>380</v>
      </c>
      <c r="E213" s="223" t="s">
        <v>381</v>
      </c>
      <c r="F213" s="224" t="s">
        <v>382</v>
      </c>
      <c r="G213" s="225" t="s">
        <v>224</v>
      </c>
      <c r="H213" s="226">
        <v>87.551000000000002</v>
      </c>
      <c r="I213" s="227"/>
      <c r="J213" s="228">
        <f>ROUND(I213*H213,2)</f>
        <v>0</v>
      </c>
      <c r="K213" s="224" t="s">
        <v>225</v>
      </c>
      <c r="L213" s="229"/>
      <c r="M213" s="230" t="s">
        <v>19</v>
      </c>
      <c r="N213" s="231" t="s">
        <v>43</v>
      </c>
      <c r="O213" s="67"/>
      <c r="P213" s="190">
        <f>O213*H213</f>
        <v>0</v>
      </c>
      <c r="Q213" s="190">
        <v>1.6E-2</v>
      </c>
      <c r="R213" s="190">
        <f>Q213*H213</f>
        <v>1.4008160000000001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383</v>
      </c>
      <c r="AT213" s="192" t="s">
        <v>380</v>
      </c>
      <c r="AU213" s="192" t="s">
        <v>81</v>
      </c>
      <c r="AY213" s="20" t="s">
        <v>218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79</v>
      </c>
      <c r="BK213" s="193">
        <f>ROUND(I213*H213,2)</f>
        <v>0</v>
      </c>
      <c r="BL213" s="20" t="s">
        <v>137</v>
      </c>
      <c r="BM213" s="192" t="s">
        <v>952</v>
      </c>
    </row>
    <row r="214" spans="1:65" s="13" customFormat="1" ht="11.25">
      <c r="B214" s="199"/>
      <c r="C214" s="200"/>
      <c r="D214" s="201" t="s">
        <v>230</v>
      </c>
      <c r="E214" s="200"/>
      <c r="F214" s="203" t="s">
        <v>676</v>
      </c>
      <c r="G214" s="200"/>
      <c r="H214" s="204">
        <v>87.551000000000002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230</v>
      </c>
      <c r="AU214" s="210" t="s">
        <v>81</v>
      </c>
      <c r="AV214" s="13" t="s">
        <v>81</v>
      </c>
      <c r="AW214" s="13" t="s">
        <v>4</v>
      </c>
      <c r="AX214" s="13" t="s">
        <v>79</v>
      </c>
      <c r="AY214" s="210" t="s">
        <v>218</v>
      </c>
    </row>
    <row r="215" spans="1:65" s="2" customFormat="1" ht="33" customHeight="1">
      <c r="A215" s="37"/>
      <c r="B215" s="38"/>
      <c r="C215" s="181" t="s">
        <v>677</v>
      </c>
      <c r="D215" s="181" t="s">
        <v>221</v>
      </c>
      <c r="E215" s="182" t="s">
        <v>387</v>
      </c>
      <c r="F215" s="183" t="s">
        <v>388</v>
      </c>
      <c r="G215" s="184" t="s">
        <v>234</v>
      </c>
      <c r="H215" s="185">
        <v>6</v>
      </c>
      <c r="I215" s="186"/>
      <c r="J215" s="187">
        <f>ROUND(I215*H215,2)</f>
        <v>0</v>
      </c>
      <c r="K215" s="183" t="s">
        <v>225</v>
      </c>
      <c r="L215" s="42"/>
      <c r="M215" s="188" t="s">
        <v>19</v>
      </c>
      <c r="N215" s="189" t="s">
        <v>43</v>
      </c>
      <c r="O215" s="67"/>
      <c r="P215" s="190">
        <f>O215*H215</f>
        <v>0</v>
      </c>
      <c r="Q215" s="190">
        <v>2.0000000000000001E-4</v>
      </c>
      <c r="R215" s="190">
        <f>Q215*H215</f>
        <v>1.2000000000000001E-3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137</v>
      </c>
      <c r="AT215" s="192" t="s">
        <v>221</v>
      </c>
      <c r="AU215" s="192" t="s">
        <v>81</v>
      </c>
      <c r="AY215" s="20" t="s">
        <v>218</v>
      </c>
      <c r="BE215" s="193">
        <f>IF(N215="základní",J215,0)</f>
        <v>0</v>
      </c>
      <c r="BF215" s="193">
        <f>IF(N215="snížená",J215,0)</f>
        <v>0</v>
      </c>
      <c r="BG215" s="193">
        <f>IF(N215="zákl. přenesená",J215,0)</f>
        <v>0</v>
      </c>
      <c r="BH215" s="193">
        <f>IF(N215="sníž. přenesená",J215,0)</f>
        <v>0</v>
      </c>
      <c r="BI215" s="193">
        <f>IF(N215="nulová",J215,0)</f>
        <v>0</v>
      </c>
      <c r="BJ215" s="20" t="s">
        <v>79</v>
      </c>
      <c r="BK215" s="193">
        <f>ROUND(I215*H215,2)</f>
        <v>0</v>
      </c>
      <c r="BL215" s="20" t="s">
        <v>137</v>
      </c>
      <c r="BM215" s="192" t="s">
        <v>953</v>
      </c>
    </row>
    <row r="216" spans="1:65" s="2" customFormat="1" ht="11.25">
      <c r="A216" s="37"/>
      <c r="B216" s="38"/>
      <c r="C216" s="39"/>
      <c r="D216" s="194" t="s">
        <v>228</v>
      </c>
      <c r="E216" s="39"/>
      <c r="F216" s="195" t="s">
        <v>390</v>
      </c>
      <c r="G216" s="39"/>
      <c r="H216" s="39"/>
      <c r="I216" s="196"/>
      <c r="J216" s="39"/>
      <c r="K216" s="39"/>
      <c r="L216" s="42"/>
      <c r="M216" s="197"/>
      <c r="N216" s="198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20" t="s">
        <v>228</v>
      </c>
      <c r="AU216" s="20" t="s">
        <v>81</v>
      </c>
    </row>
    <row r="217" spans="1:65" s="2" customFormat="1" ht="16.5" customHeight="1">
      <c r="A217" s="37"/>
      <c r="B217" s="38"/>
      <c r="C217" s="222" t="s">
        <v>679</v>
      </c>
      <c r="D217" s="222" t="s">
        <v>380</v>
      </c>
      <c r="E217" s="223" t="s">
        <v>391</v>
      </c>
      <c r="F217" s="224" t="s">
        <v>392</v>
      </c>
      <c r="G217" s="225" t="s">
        <v>234</v>
      </c>
      <c r="H217" s="226">
        <v>6.3</v>
      </c>
      <c r="I217" s="227"/>
      <c r="J217" s="228">
        <f>ROUND(I217*H217,2)</f>
        <v>0</v>
      </c>
      <c r="K217" s="224" t="s">
        <v>225</v>
      </c>
      <c r="L217" s="229"/>
      <c r="M217" s="230" t="s">
        <v>19</v>
      </c>
      <c r="N217" s="231" t="s">
        <v>43</v>
      </c>
      <c r="O217" s="67"/>
      <c r="P217" s="190">
        <f>O217*H217</f>
        <v>0</v>
      </c>
      <c r="Q217" s="190">
        <v>2.9999999999999997E-4</v>
      </c>
      <c r="R217" s="190">
        <f>Q217*H217</f>
        <v>1.8899999999999998E-3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383</v>
      </c>
      <c r="AT217" s="192" t="s">
        <v>380</v>
      </c>
      <c r="AU217" s="192" t="s">
        <v>81</v>
      </c>
      <c r="AY217" s="20" t="s">
        <v>218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79</v>
      </c>
      <c r="BK217" s="193">
        <f>ROUND(I217*H217,2)</f>
        <v>0</v>
      </c>
      <c r="BL217" s="20" t="s">
        <v>137</v>
      </c>
      <c r="BM217" s="192" t="s">
        <v>954</v>
      </c>
    </row>
    <row r="218" spans="1:65" s="13" customFormat="1" ht="11.25">
      <c r="B218" s="199"/>
      <c r="C218" s="200"/>
      <c r="D218" s="201" t="s">
        <v>230</v>
      </c>
      <c r="E218" s="200"/>
      <c r="F218" s="203" t="s">
        <v>465</v>
      </c>
      <c r="G218" s="200"/>
      <c r="H218" s="204">
        <v>6.3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4</v>
      </c>
      <c r="AX218" s="13" t="s">
        <v>79</v>
      </c>
      <c r="AY218" s="210" t="s">
        <v>218</v>
      </c>
    </row>
    <row r="219" spans="1:65" s="2" customFormat="1" ht="55.5" customHeight="1">
      <c r="A219" s="37"/>
      <c r="B219" s="38"/>
      <c r="C219" s="181" t="s">
        <v>681</v>
      </c>
      <c r="D219" s="181" t="s">
        <v>221</v>
      </c>
      <c r="E219" s="182" t="s">
        <v>396</v>
      </c>
      <c r="F219" s="183" t="s">
        <v>397</v>
      </c>
      <c r="G219" s="184" t="s">
        <v>282</v>
      </c>
      <c r="H219" s="185">
        <v>1.8560000000000001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955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399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12" customFormat="1" ht="22.9" customHeight="1">
      <c r="B221" s="165"/>
      <c r="C221" s="166"/>
      <c r="D221" s="167" t="s">
        <v>71</v>
      </c>
      <c r="E221" s="179" t="s">
        <v>683</v>
      </c>
      <c r="F221" s="179" t="s">
        <v>684</v>
      </c>
      <c r="G221" s="166"/>
      <c r="H221" s="166"/>
      <c r="I221" s="169"/>
      <c r="J221" s="180">
        <f>BK221</f>
        <v>0</v>
      </c>
      <c r="K221" s="166"/>
      <c r="L221" s="171"/>
      <c r="M221" s="172"/>
      <c r="N221" s="173"/>
      <c r="O221" s="173"/>
      <c r="P221" s="174">
        <f>SUM(P222:P230)</f>
        <v>0</v>
      </c>
      <c r="Q221" s="173"/>
      <c r="R221" s="174">
        <f>SUM(R222:R230)</f>
        <v>2.5944000000000002E-3</v>
      </c>
      <c r="S221" s="173"/>
      <c r="T221" s="175">
        <f>SUM(T222:T230)</f>
        <v>0</v>
      </c>
      <c r="AR221" s="176" t="s">
        <v>81</v>
      </c>
      <c r="AT221" s="177" t="s">
        <v>71</v>
      </c>
      <c r="AU221" s="177" t="s">
        <v>79</v>
      </c>
      <c r="AY221" s="176" t="s">
        <v>218</v>
      </c>
      <c r="BK221" s="178">
        <f>SUM(BK222:BK230)</f>
        <v>0</v>
      </c>
    </row>
    <row r="222" spans="1:65" s="2" customFormat="1" ht="24.2" customHeight="1">
      <c r="A222" s="37"/>
      <c r="B222" s="38"/>
      <c r="C222" s="181" t="s">
        <v>685</v>
      </c>
      <c r="D222" s="181" t="s">
        <v>221</v>
      </c>
      <c r="E222" s="182" t="s">
        <v>686</v>
      </c>
      <c r="F222" s="183" t="s">
        <v>687</v>
      </c>
      <c r="G222" s="184" t="s">
        <v>224</v>
      </c>
      <c r="H222" s="185">
        <v>5.52</v>
      </c>
      <c r="I222" s="186"/>
      <c r="J222" s="187">
        <f>ROUND(I222*H222,2)</f>
        <v>0</v>
      </c>
      <c r="K222" s="183" t="s">
        <v>225</v>
      </c>
      <c r="L222" s="42"/>
      <c r="M222" s="188" t="s">
        <v>19</v>
      </c>
      <c r="N222" s="189" t="s">
        <v>43</v>
      </c>
      <c r="O222" s="67"/>
      <c r="P222" s="190">
        <f>O222*H222</f>
        <v>0</v>
      </c>
      <c r="Q222" s="190">
        <v>6.0000000000000002E-5</v>
      </c>
      <c r="R222" s="190">
        <f>Q222*H222</f>
        <v>3.3119999999999997E-4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137</v>
      </c>
      <c r="AT222" s="192" t="s">
        <v>221</v>
      </c>
      <c r="AU222" s="192" t="s">
        <v>81</v>
      </c>
      <c r="AY222" s="20" t="s">
        <v>218</v>
      </c>
      <c r="BE222" s="193">
        <f>IF(N222="základní",J222,0)</f>
        <v>0</v>
      </c>
      <c r="BF222" s="193">
        <f>IF(N222="snížená",J222,0)</f>
        <v>0</v>
      </c>
      <c r="BG222" s="193">
        <f>IF(N222="zákl. přenesená",J222,0)</f>
        <v>0</v>
      </c>
      <c r="BH222" s="193">
        <f>IF(N222="sníž. přenesená",J222,0)</f>
        <v>0</v>
      </c>
      <c r="BI222" s="193">
        <f>IF(N222="nulová",J222,0)</f>
        <v>0</v>
      </c>
      <c r="BJ222" s="20" t="s">
        <v>79</v>
      </c>
      <c r="BK222" s="193">
        <f>ROUND(I222*H222,2)</f>
        <v>0</v>
      </c>
      <c r="BL222" s="20" t="s">
        <v>137</v>
      </c>
      <c r="BM222" s="192" t="s">
        <v>956</v>
      </c>
    </row>
    <row r="223" spans="1:65" s="2" customFormat="1" ht="11.25">
      <c r="A223" s="37"/>
      <c r="B223" s="38"/>
      <c r="C223" s="39"/>
      <c r="D223" s="194" t="s">
        <v>228</v>
      </c>
      <c r="E223" s="39"/>
      <c r="F223" s="195" t="s">
        <v>689</v>
      </c>
      <c r="G223" s="39"/>
      <c r="H223" s="39"/>
      <c r="I223" s="196"/>
      <c r="J223" s="39"/>
      <c r="K223" s="39"/>
      <c r="L223" s="42"/>
      <c r="M223" s="197"/>
      <c r="N223" s="198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20" t="s">
        <v>228</v>
      </c>
      <c r="AU223" s="20" t="s">
        <v>81</v>
      </c>
    </row>
    <row r="224" spans="1:65" s="2" customFormat="1" ht="24.2" customHeight="1">
      <c r="A224" s="37"/>
      <c r="B224" s="38"/>
      <c r="C224" s="181" t="s">
        <v>690</v>
      </c>
      <c r="D224" s="181" t="s">
        <v>221</v>
      </c>
      <c r="E224" s="182" t="s">
        <v>691</v>
      </c>
      <c r="F224" s="183" t="s">
        <v>692</v>
      </c>
      <c r="G224" s="184" t="s">
        <v>224</v>
      </c>
      <c r="H224" s="185">
        <v>5.52</v>
      </c>
      <c r="I224" s="186"/>
      <c r="J224" s="187">
        <f>ROUND(I224*H224,2)</f>
        <v>0</v>
      </c>
      <c r="K224" s="183" t="s">
        <v>225</v>
      </c>
      <c r="L224" s="42"/>
      <c r="M224" s="188" t="s">
        <v>19</v>
      </c>
      <c r="N224" s="189" t="s">
        <v>43</v>
      </c>
      <c r="O224" s="67"/>
      <c r="P224" s="190">
        <f>O224*H224</f>
        <v>0</v>
      </c>
      <c r="Q224" s="190">
        <v>1.7000000000000001E-4</v>
      </c>
      <c r="R224" s="190">
        <f>Q224*H224</f>
        <v>9.3840000000000004E-4</v>
      </c>
      <c r="S224" s="190">
        <v>0</v>
      </c>
      <c r="T224" s="191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137</v>
      </c>
      <c r="AT224" s="192" t="s">
        <v>221</v>
      </c>
      <c r="AU224" s="192" t="s">
        <v>81</v>
      </c>
      <c r="AY224" s="20" t="s">
        <v>218</v>
      </c>
      <c r="BE224" s="193">
        <f>IF(N224="základní",J224,0)</f>
        <v>0</v>
      </c>
      <c r="BF224" s="193">
        <f>IF(N224="snížená",J224,0)</f>
        <v>0</v>
      </c>
      <c r="BG224" s="193">
        <f>IF(N224="zákl. přenesená",J224,0)</f>
        <v>0</v>
      </c>
      <c r="BH224" s="193">
        <f>IF(N224="sníž. přenesená",J224,0)</f>
        <v>0</v>
      </c>
      <c r="BI224" s="193">
        <f>IF(N224="nulová",J224,0)</f>
        <v>0</v>
      </c>
      <c r="BJ224" s="20" t="s">
        <v>79</v>
      </c>
      <c r="BK224" s="193">
        <f>ROUND(I224*H224,2)</f>
        <v>0</v>
      </c>
      <c r="BL224" s="20" t="s">
        <v>137</v>
      </c>
      <c r="BM224" s="192" t="s">
        <v>957</v>
      </c>
    </row>
    <row r="225" spans="1:65" s="2" customFormat="1" ht="11.25">
      <c r="A225" s="37"/>
      <c r="B225" s="38"/>
      <c r="C225" s="39"/>
      <c r="D225" s="194" t="s">
        <v>228</v>
      </c>
      <c r="E225" s="39"/>
      <c r="F225" s="195" t="s">
        <v>694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228</v>
      </c>
      <c r="AU225" s="20" t="s">
        <v>81</v>
      </c>
    </row>
    <row r="226" spans="1:65" s="13" customFormat="1" ht="11.25">
      <c r="B226" s="199"/>
      <c r="C226" s="200"/>
      <c r="D226" s="201" t="s">
        <v>230</v>
      </c>
      <c r="E226" s="202" t="s">
        <v>19</v>
      </c>
      <c r="F226" s="203" t="s">
        <v>695</v>
      </c>
      <c r="G226" s="200"/>
      <c r="H226" s="204">
        <v>5.52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230</v>
      </c>
      <c r="AU226" s="210" t="s">
        <v>81</v>
      </c>
      <c r="AV226" s="13" t="s">
        <v>81</v>
      </c>
      <c r="AW226" s="13" t="s">
        <v>33</v>
      </c>
      <c r="AX226" s="13" t="s">
        <v>79</v>
      </c>
      <c r="AY226" s="210" t="s">
        <v>218</v>
      </c>
    </row>
    <row r="227" spans="1:65" s="2" customFormat="1" ht="24.2" customHeight="1">
      <c r="A227" s="37"/>
      <c r="B227" s="38"/>
      <c r="C227" s="181" t="s">
        <v>696</v>
      </c>
      <c r="D227" s="181" t="s">
        <v>221</v>
      </c>
      <c r="E227" s="182" t="s">
        <v>697</v>
      </c>
      <c r="F227" s="183" t="s">
        <v>698</v>
      </c>
      <c r="G227" s="184" t="s">
        <v>224</v>
      </c>
      <c r="H227" s="185">
        <v>5.52</v>
      </c>
      <c r="I227" s="186"/>
      <c r="J227" s="187">
        <f>ROUND(I227*H227,2)</f>
        <v>0</v>
      </c>
      <c r="K227" s="183" t="s">
        <v>225</v>
      </c>
      <c r="L227" s="42"/>
      <c r="M227" s="188" t="s">
        <v>19</v>
      </c>
      <c r="N227" s="189" t="s">
        <v>43</v>
      </c>
      <c r="O227" s="67"/>
      <c r="P227" s="190">
        <f>O227*H227</f>
        <v>0</v>
      </c>
      <c r="Q227" s="190">
        <v>1.2E-4</v>
      </c>
      <c r="R227" s="190">
        <f>Q227*H227</f>
        <v>6.6239999999999995E-4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137</v>
      </c>
      <c r="AT227" s="192" t="s">
        <v>221</v>
      </c>
      <c r="AU227" s="192" t="s">
        <v>81</v>
      </c>
      <c r="AY227" s="20" t="s">
        <v>218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79</v>
      </c>
      <c r="BK227" s="193">
        <f>ROUND(I227*H227,2)</f>
        <v>0</v>
      </c>
      <c r="BL227" s="20" t="s">
        <v>137</v>
      </c>
      <c r="BM227" s="192" t="s">
        <v>958</v>
      </c>
    </row>
    <row r="228" spans="1:65" s="2" customFormat="1" ht="11.25">
      <c r="A228" s="37"/>
      <c r="B228" s="38"/>
      <c r="C228" s="39"/>
      <c r="D228" s="194" t="s">
        <v>228</v>
      </c>
      <c r="E228" s="39"/>
      <c r="F228" s="195" t="s">
        <v>700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228</v>
      </c>
      <c r="AU228" s="20" t="s">
        <v>81</v>
      </c>
    </row>
    <row r="229" spans="1:65" s="2" customFormat="1" ht="24.2" customHeight="1">
      <c r="A229" s="37"/>
      <c r="B229" s="38"/>
      <c r="C229" s="181" t="s">
        <v>701</v>
      </c>
      <c r="D229" s="181" t="s">
        <v>221</v>
      </c>
      <c r="E229" s="182" t="s">
        <v>702</v>
      </c>
      <c r="F229" s="183" t="s">
        <v>703</v>
      </c>
      <c r="G229" s="184" t="s">
        <v>224</v>
      </c>
      <c r="H229" s="185">
        <v>5.52</v>
      </c>
      <c r="I229" s="186"/>
      <c r="J229" s="187">
        <f>ROUND(I229*H229,2)</f>
        <v>0</v>
      </c>
      <c r="K229" s="183" t="s">
        <v>225</v>
      </c>
      <c r="L229" s="42"/>
      <c r="M229" s="188" t="s">
        <v>19</v>
      </c>
      <c r="N229" s="189" t="s">
        <v>43</v>
      </c>
      <c r="O229" s="67"/>
      <c r="P229" s="190">
        <f>O229*H229</f>
        <v>0</v>
      </c>
      <c r="Q229" s="190">
        <v>1.2E-4</v>
      </c>
      <c r="R229" s="190">
        <f>Q229*H229</f>
        <v>6.6239999999999995E-4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137</v>
      </c>
      <c r="AT229" s="192" t="s">
        <v>221</v>
      </c>
      <c r="AU229" s="192" t="s">
        <v>81</v>
      </c>
      <c r="AY229" s="20" t="s">
        <v>218</v>
      </c>
      <c r="BE229" s="193">
        <f>IF(N229="základní",J229,0)</f>
        <v>0</v>
      </c>
      <c r="BF229" s="193">
        <f>IF(N229="snížená",J229,0)</f>
        <v>0</v>
      </c>
      <c r="BG229" s="193">
        <f>IF(N229="zákl. přenesená",J229,0)</f>
        <v>0</v>
      </c>
      <c r="BH229" s="193">
        <f>IF(N229="sníž. přenesená",J229,0)</f>
        <v>0</v>
      </c>
      <c r="BI229" s="193">
        <f>IF(N229="nulová",J229,0)</f>
        <v>0</v>
      </c>
      <c r="BJ229" s="20" t="s">
        <v>79</v>
      </c>
      <c r="BK229" s="193">
        <f>ROUND(I229*H229,2)</f>
        <v>0</v>
      </c>
      <c r="BL229" s="20" t="s">
        <v>137</v>
      </c>
      <c r="BM229" s="192" t="s">
        <v>959</v>
      </c>
    </row>
    <row r="230" spans="1:65" s="2" customFormat="1" ht="11.25">
      <c r="A230" s="37"/>
      <c r="B230" s="38"/>
      <c r="C230" s="39"/>
      <c r="D230" s="194" t="s">
        <v>228</v>
      </c>
      <c r="E230" s="39"/>
      <c r="F230" s="195" t="s">
        <v>705</v>
      </c>
      <c r="G230" s="39"/>
      <c r="H230" s="39"/>
      <c r="I230" s="196"/>
      <c r="J230" s="39"/>
      <c r="K230" s="39"/>
      <c r="L230" s="42"/>
      <c r="M230" s="246"/>
      <c r="N230" s="247"/>
      <c r="O230" s="248"/>
      <c r="P230" s="248"/>
      <c r="Q230" s="248"/>
      <c r="R230" s="248"/>
      <c r="S230" s="248"/>
      <c r="T230" s="249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20" t="s">
        <v>228</v>
      </c>
      <c r="AU230" s="20" t="s">
        <v>81</v>
      </c>
    </row>
    <row r="231" spans="1:65" s="2" customFormat="1" ht="6.95" customHeight="1">
      <c r="A231" s="37"/>
      <c r="B231" s="50"/>
      <c r="C231" s="51"/>
      <c r="D231" s="51"/>
      <c r="E231" s="51"/>
      <c r="F231" s="51"/>
      <c r="G231" s="51"/>
      <c r="H231" s="51"/>
      <c r="I231" s="51"/>
      <c r="J231" s="51"/>
      <c r="K231" s="51"/>
      <c r="L231" s="42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algorithmName="SHA-512" hashValue="3iBqCyP8Hja7oclPanZA6jfSIw9AuEHS7NnOooNCwv47JtAA/0iMHudxuwUq1eBvuYcRsuJEpgpj73NIm266/g==" saltValue="OItgAs05jI13AR8QVA0CZH2+5zyY6M0+KnkmadvoNICE+IBwOARLl7HCsab4t6u63OTOhh5AZw60kb1epoGlvg==" spinCount="100000" sheet="1" objects="1" scenarios="1" formatColumns="0" formatRows="0" autoFilter="0"/>
  <autoFilter ref="C99:K230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2" r:id="rId10"/>
    <hyperlink ref="F140" r:id="rId11"/>
    <hyperlink ref="F142" r:id="rId12"/>
    <hyperlink ref="F144" r:id="rId13"/>
    <hyperlink ref="F147" r:id="rId14"/>
    <hyperlink ref="F150" r:id="rId15"/>
    <hyperlink ref="F166" r:id="rId16"/>
    <hyperlink ref="F168" r:id="rId17"/>
    <hyperlink ref="F170" r:id="rId18"/>
    <hyperlink ref="F174" r:id="rId19"/>
    <hyperlink ref="F177" r:id="rId20"/>
    <hyperlink ref="F180" r:id="rId21"/>
    <hyperlink ref="F183" r:id="rId22"/>
    <hyperlink ref="F186" r:id="rId23"/>
    <hyperlink ref="F188" r:id="rId24"/>
    <hyperlink ref="F190" r:id="rId25"/>
    <hyperlink ref="F192" r:id="rId26"/>
    <hyperlink ref="F194" r:id="rId27"/>
    <hyperlink ref="F196" r:id="rId28"/>
    <hyperlink ref="F201" r:id="rId29"/>
    <hyperlink ref="F203" r:id="rId30"/>
    <hyperlink ref="F206" r:id="rId31"/>
    <hyperlink ref="F208" r:id="rId32"/>
    <hyperlink ref="F216" r:id="rId33"/>
    <hyperlink ref="F220" r:id="rId34"/>
    <hyperlink ref="F223" r:id="rId35"/>
    <hyperlink ref="F225" r:id="rId36"/>
    <hyperlink ref="F228" r:id="rId37"/>
    <hyperlink ref="F230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AT2" s="20" t="s">
        <v>110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81</v>
      </c>
    </row>
    <row r="4" spans="1:46" s="1" customFormat="1" ht="24.95" customHeight="1">
      <c r="B4" s="23"/>
      <c r="D4" s="113" t="s">
        <v>181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9" t="str">
        <f>'Rekapitulace stavby'!K6</f>
        <v>Výměna stoupaček na Poliklinice</v>
      </c>
      <c r="F7" s="400"/>
      <c r="G7" s="400"/>
      <c r="H7" s="400"/>
      <c r="L7" s="23"/>
    </row>
    <row r="8" spans="1:46" s="1" customFormat="1" ht="12" customHeight="1">
      <c r="B8" s="23"/>
      <c r="D8" s="115" t="s">
        <v>182</v>
      </c>
      <c r="L8" s="23"/>
    </row>
    <row r="9" spans="1:46" s="2" customFormat="1" ht="16.5" customHeight="1">
      <c r="A9" s="37"/>
      <c r="B9" s="42"/>
      <c r="C9" s="37"/>
      <c r="D9" s="37"/>
      <c r="E9" s="399" t="s">
        <v>494</v>
      </c>
      <c r="F9" s="401"/>
      <c r="G9" s="401"/>
      <c r="H9" s="401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184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402" t="s">
        <v>960</v>
      </c>
      <c r="F11" s="401"/>
      <c r="G11" s="401"/>
      <c r="H11" s="401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9. 7. 2024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19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27</v>
      </c>
      <c r="F17" s="37"/>
      <c r="G17" s="37"/>
      <c r="H17" s="37"/>
      <c r="I17" s="115" t="s">
        <v>28</v>
      </c>
      <c r="J17" s="106" t="s">
        <v>19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29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3" t="str">
        <f>'Rekapitulace stavby'!E14</f>
        <v>Vyplň údaj</v>
      </c>
      <c r="F20" s="404"/>
      <c r="G20" s="404"/>
      <c r="H20" s="404"/>
      <c r="I20" s="115" t="s">
        <v>28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31</v>
      </c>
      <c r="E22" s="37"/>
      <c r="F22" s="37"/>
      <c r="G22" s="37"/>
      <c r="H22" s="37"/>
      <c r="I22" s="115" t="s">
        <v>26</v>
      </c>
      <c r="J22" s="106" t="s">
        <v>19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32</v>
      </c>
      <c r="F23" s="37"/>
      <c r="G23" s="37"/>
      <c r="H23" s="37"/>
      <c r="I23" s="115" t="s">
        <v>28</v>
      </c>
      <c r="J23" s="106" t="s">
        <v>19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34</v>
      </c>
      <c r="E25" s="37"/>
      <c r="F25" s="37"/>
      <c r="G25" s="37"/>
      <c r="H25" s="37"/>
      <c r="I25" s="115" t="s">
        <v>26</v>
      </c>
      <c r="J25" s="106" t="s">
        <v>19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35</v>
      </c>
      <c r="F26" s="37"/>
      <c r="G26" s="37"/>
      <c r="H26" s="37"/>
      <c r="I26" s="115" t="s">
        <v>28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36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5" t="s">
        <v>19</v>
      </c>
      <c r="F29" s="405"/>
      <c r="G29" s="405"/>
      <c r="H29" s="405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38</v>
      </c>
      <c r="E32" s="37"/>
      <c r="F32" s="37"/>
      <c r="G32" s="37"/>
      <c r="H32" s="37"/>
      <c r="I32" s="37"/>
      <c r="J32" s="123">
        <f>ROUND(J100,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40</v>
      </c>
      <c r="G34" s="37"/>
      <c r="H34" s="37"/>
      <c r="I34" s="124" t="s">
        <v>39</v>
      </c>
      <c r="J34" s="124" t="s">
        <v>41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42</v>
      </c>
      <c r="E35" s="115" t="s">
        <v>43</v>
      </c>
      <c r="F35" s="126">
        <f>ROUND((SUM(BE100:BE222)),  2)</f>
        <v>0</v>
      </c>
      <c r="G35" s="37"/>
      <c r="H35" s="37"/>
      <c r="I35" s="127">
        <v>0.21</v>
      </c>
      <c r="J35" s="126">
        <f>ROUND(((SUM(BE100:BE222))*I35),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44</v>
      </c>
      <c r="F36" s="126">
        <f>ROUND((SUM(BF100:BF222)),  2)</f>
        <v>0</v>
      </c>
      <c r="G36" s="37"/>
      <c r="H36" s="37"/>
      <c r="I36" s="127">
        <v>0.12</v>
      </c>
      <c r="J36" s="126">
        <f>ROUND(((SUM(BF100:BF222))*I36),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45</v>
      </c>
      <c r="F37" s="126">
        <f>ROUND((SUM(BG100:BG222)),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46</v>
      </c>
      <c r="F38" s="126">
        <f>ROUND((SUM(BH100:BH222)),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47</v>
      </c>
      <c r="F39" s="126">
        <f>ROUND((SUM(BI100:BI222)),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48</v>
      </c>
      <c r="E41" s="130"/>
      <c r="F41" s="130"/>
      <c r="G41" s="131" t="s">
        <v>49</v>
      </c>
      <c r="H41" s="132" t="s">
        <v>50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186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6" t="str">
        <f>E7</f>
        <v>Výměna stoupaček na Poliklinice</v>
      </c>
      <c r="F50" s="407"/>
      <c r="G50" s="407"/>
      <c r="H50" s="407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182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6" t="s">
        <v>494</v>
      </c>
      <c r="F52" s="408"/>
      <c r="G52" s="408"/>
      <c r="H52" s="408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184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79" t="str">
        <f>E11</f>
        <v>05 - 3.NP 333</v>
      </c>
      <c r="F54" s="408"/>
      <c r="G54" s="408"/>
      <c r="H54" s="408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Česká Lípa</v>
      </c>
      <c r="G56" s="39"/>
      <c r="H56" s="39"/>
      <c r="I56" s="32" t="s">
        <v>23</v>
      </c>
      <c r="J56" s="62" t="str">
        <f>IF(J14="","",J14)</f>
        <v>9. 7. 2024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40.15" customHeight="1">
      <c r="A58" s="37"/>
      <c r="B58" s="38"/>
      <c r="C58" s="32" t="s">
        <v>25</v>
      </c>
      <c r="D58" s="39"/>
      <c r="E58" s="39"/>
      <c r="F58" s="30" t="str">
        <f>E17</f>
        <v>Nemocnice s poliklinikou Česká Lípa a.s.,Purkyňova</v>
      </c>
      <c r="G58" s="39"/>
      <c r="H58" s="39"/>
      <c r="I58" s="32" t="s">
        <v>31</v>
      </c>
      <c r="J58" s="35" t="str">
        <f>E23</f>
        <v>STORING spol. s r.o.,Žitavská 727/16, Liberec 3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29</v>
      </c>
      <c r="D59" s="39"/>
      <c r="E59" s="39"/>
      <c r="F59" s="30" t="str">
        <f>IF(E20="","",E20)</f>
        <v>Vyplň údaj</v>
      </c>
      <c r="G59" s="39"/>
      <c r="H59" s="39"/>
      <c r="I59" s="32" t="s">
        <v>34</v>
      </c>
      <c r="J59" s="35" t="str">
        <f>E26</f>
        <v>Zuzana Morávková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187</v>
      </c>
      <c r="D61" s="140"/>
      <c r="E61" s="140"/>
      <c r="F61" s="140"/>
      <c r="G61" s="140"/>
      <c r="H61" s="140"/>
      <c r="I61" s="140"/>
      <c r="J61" s="141" t="s">
        <v>188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70</v>
      </c>
      <c r="D63" s="39"/>
      <c r="E63" s="39"/>
      <c r="F63" s="39"/>
      <c r="G63" s="39"/>
      <c r="H63" s="39"/>
      <c r="I63" s="39"/>
      <c r="J63" s="80">
        <f>J100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189</v>
      </c>
    </row>
    <row r="64" spans="1:47" s="9" customFormat="1" ht="24.95" customHeight="1">
      <c r="B64" s="143"/>
      <c r="C64" s="144"/>
      <c r="D64" s="145" t="s">
        <v>190</v>
      </c>
      <c r="E64" s="146"/>
      <c r="F64" s="146"/>
      <c r="G64" s="146"/>
      <c r="H64" s="146"/>
      <c r="I64" s="146"/>
      <c r="J64" s="147">
        <f>J101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191</v>
      </c>
      <c r="E65" s="151"/>
      <c r="F65" s="151"/>
      <c r="G65" s="151"/>
      <c r="H65" s="151"/>
      <c r="I65" s="151"/>
      <c r="J65" s="152">
        <f>J102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192</v>
      </c>
      <c r="E66" s="151"/>
      <c r="F66" s="151"/>
      <c r="G66" s="151"/>
      <c r="H66" s="151"/>
      <c r="I66" s="151"/>
      <c r="J66" s="152">
        <f>J109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193</v>
      </c>
      <c r="E67" s="151"/>
      <c r="F67" s="151"/>
      <c r="G67" s="151"/>
      <c r="H67" s="151"/>
      <c r="I67" s="151"/>
      <c r="J67" s="152">
        <f>J117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194</v>
      </c>
      <c r="E68" s="151"/>
      <c r="F68" s="151"/>
      <c r="G68" s="151"/>
      <c r="H68" s="151"/>
      <c r="I68" s="151"/>
      <c r="J68" s="152">
        <f>J135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195</v>
      </c>
      <c r="E69" s="151"/>
      <c r="F69" s="151"/>
      <c r="G69" s="151"/>
      <c r="H69" s="151"/>
      <c r="I69" s="151"/>
      <c r="J69" s="152">
        <f>J145</f>
        <v>0</v>
      </c>
      <c r="K69" s="100"/>
      <c r="L69" s="153"/>
    </row>
    <row r="70" spans="1:31" s="9" customFormat="1" ht="24.95" customHeight="1">
      <c r="B70" s="143"/>
      <c r="C70" s="144"/>
      <c r="D70" s="145" t="s">
        <v>196</v>
      </c>
      <c r="E70" s="146"/>
      <c r="F70" s="146"/>
      <c r="G70" s="146"/>
      <c r="H70" s="146"/>
      <c r="I70" s="146"/>
      <c r="J70" s="147">
        <f>J148</f>
        <v>0</v>
      </c>
      <c r="K70" s="144"/>
      <c r="L70" s="148"/>
    </row>
    <row r="71" spans="1:31" s="10" customFormat="1" ht="19.899999999999999" customHeight="1">
      <c r="B71" s="149"/>
      <c r="C71" s="100"/>
      <c r="D71" s="150" t="s">
        <v>496</v>
      </c>
      <c r="E71" s="151"/>
      <c r="F71" s="151"/>
      <c r="G71" s="151"/>
      <c r="H71" s="151"/>
      <c r="I71" s="151"/>
      <c r="J71" s="152">
        <f>J149</f>
        <v>0</v>
      </c>
      <c r="K71" s="100"/>
      <c r="L71" s="153"/>
    </row>
    <row r="72" spans="1:31" s="10" customFormat="1" ht="19.899999999999999" customHeight="1">
      <c r="B72" s="149"/>
      <c r="C72" s="100"/>
      <c r="D72" s="150" t="s">
        <v>497</v>
      </c>
      <c r="E72" s="151"/>
      <c r="F72" s="151"/>
      <c r="G72" s="151"/>
      <c r="H72" s="151"/>
      <c r="I72" s="151"/>
      <c r="J72" s="152">
        <f>J154</f>
        <v>0</v>
      </c>
      <c r="K72" s="100"/>
      <c r="L72" s="153"/>
    </row>
    <row r="73" spans="1:31" s="10" customFormat="1" ht="19.899999999999999" customHeight="1">
      <c r="B73" s="149"/>
      <c r="C73" s="100"/>
      <c r="D73" s="150" t="s">
        <v>498</v>
      </c>
      <c r="E73" s="151"/>
      <c r="F73" s="151"/>
      <c r="G73" s="151"/>
      <c r="H73" s="151"/>
      <c r="I73" s="151"/>
      <c r="J73" s="152">
        <f>J158</f>
        <v>0</v>
      </c>
      <c r="K73" s="100"/>
      <c r="L73" s="153"/>
    </row>
    <row r="74" spans="1:31" s="10" customFormat="1" ht="19.899999999999999" customHeight="1">
      <c r="B74" s="149"/>
      <c r="C74" s="100"/>
      <c r="D74" s="150" t="s">
        <v>499</v>
      </c>
      <c r="E74" s="151"/>
      <c r="F74" s="151"/>
      <c r="G74" s="151"/>
      <c r="H74" s="151"/>
      <c r="I74" s="151"/>
      <c r="J74" s="152">
        <f>J169</f>
        <v>0</v>
      </c>
      <c r="K74" s="100"/>
      <c r="L74" s="153"/>
    </row>
    <row r="75" spans="1:31" s="10" customFormat="1" ht="19.899999999999999" customHeight="1">
      <c r="B75" s="149"/>
      <c r="C75" s="100"/>
      <c r="D75" s="150" t="s">
        <v>500</v>
      </c>
      <c r="E75" s="151"/>
      <c r="F75" s="151"/>
      <c r="G75" s="151"/>
      <c r="H75" s="151"/>
      <c r="I75" s="151"/>
      <c r="J75" s="152">
        <f>J175</f>
        <v>0</v>
      </c>
      <c r="K75" s="100"/>
      <c r="L75" s="153"/>
    </row>
    <row r="76" spans="1:31" s="10" customFormat="1" ht="19.899999999999999" customHeight="1">
      <c r="B76" s="149"/>
      <c r="C76" s="100"/>
      <c r="D76" s="150" t="s">
        <v>501</v>
      </c>
      <c r="E76" s="151"/>
      <c r="F76" s="151"/>
      <c r="G76" s="151"/>
      <c r="H76" s="151"/>
      <c r="I76" s="151"/>
      <c r="J76" s="152">
        <f>J178</f>
        <v>0</v>
      </c>
      <c r="K76" s="100"/>
      <c r="L76" s="153"/>
    </row>
    <row r="77" spans="1:31" s="10" customFormat="1" ht="19.899999999999999" customHeight="1">
      <c r="B77" s="149"/>
      <c r="C77" s="100"/>
      <c r="D77" s="150" t="s">
        <v>200</v>
      </c>
      <c r="E77" s="151"/>
      <c r="F77" s="151"/>
      <c r="G77" s="151"/>
      <c r="H77" s="151"/>
      <c r="I77" s="151"/>
      <c r="J77" s="152">
        <f>J197</f>
        <v>0</v>
      </c>
      <c r="K77" s="100"/>
      <c r="L77" s="153"/>
    </row>
    <row r="78" spans="1:31" s="10" customFormat="1" ht="19.899999999999999" customHeight="1">
      <c r="B78" s="149"/>
      <c r="C78" s="100"/>
      <c r="D78" s="150" t="s">
        <v>502</v>
      </c>
      <c r="E78" s="151"/>
      <c r="F78" s="151"/>
      <c r="G78" s="151"/>
      <c r="H78" s="151"/>
      <c r="I78" s="151"/>
      <c r="J78" s="152">
        <f>J213</f>
        <v>0</v>
      </c>
      <c r="K78" s="100"/>
      <c r="L78" s="153"/>
    </row>
    <row r="79" spans="1:31" s="2" customFormat="1" ht="21.7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pans="1:31" s="2" customFormat="1" ht="6.95" customHeight="1">
      <c r="A84" s="37"/>
      <c r="B84" s="52"/>
      <c r="C84" s="53"/>
      <c r="D84" s="53"/>
      <c r="E84" s="53"/>
      <c r="F84" s="53"/>
      <c r="G84" s="53"/>
      <c r="H84" s="53"/>
      <c r="I84" s="53"/>
      <c r="J84" s="53"/>
      <c r="K84" s="53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24.95" customHeight="1">
      <c r="A85" s="37"/>
      <c r="B85" s="38"/>
      <c r="C85" s="26" t="s">
        <v>203</v>
      </c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s="2" customFormat="1" ht="12" customHeight="1">
      <c r="A87" s="37"/>
      <c r="B87" s="38"/>
      <c r="C87" s="32" t="s">
        <v>16</v>
      </c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6.5" customHeight="1">
      <c r="A88" s="37"/>
      <c r="B88" s="38"/>
      <c r="C88" s="39"/>
      <c r="D88" s="39"/>
      <c r="E88" s="406" t="str">
        <f>E7</f>
        <v>Výměna stoupaček na Poliklinice</v>
      </c>
      <c r="F88" s="407"/>
      <c r="G88" s="407"/>
      <c r="H88" s="407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1" customFormat="1" ht="12" customHeight="1">
      <c r="B89" s="24"/>
      <c r="C89" s="32" t="s">
        <v>182</v>
      </c>
      <c r="D89" s="25"/>
      <c r="E89" s="25"/>
      <c r="F89" s="25"/>
      <c r="G89" s="25"/>
      <c r="H89" s="25"/>
      <c r="I89" s="25"/>
      <c r="J89" s="25"/>
      <c r="K89" s="25"/>
      <c r="L89" s="23"/>
    </row>
    <row r="90" spans="1:31" s="2" customFormat="1" ht="16.5" customHeight="1">
      <c r="A90" s="37"/>
      <c r="B90" s="38"/>
      <c r="C90" s="39"/>
      <c r="D90" s="39"/>
      <c r="E90" s="406" t="s">
        <v>494</v>
      </c>
      <c r="F90" s="408"/>
      <c r="G90" s="408"/>
      <c r="H90" s="408"/>
      <c r="I90" s="39"/>
      <c r="J90" s="39"/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32" t="s">
        <v>184</v>
      </c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16.5" customHeight="1">
      <c r="A92" s="37"/>
      <c r="B92" s="38"/>
      <c r="C92" s="39"/>
      <c r="D92" s="39"/>
      <c r="E92" s="379" t="str">
        <f>E11</f>
        <v>05 - 3.NP 333</v>
      </c>
      <c r="F92" s="408"/>
      <c r="G92" s="408"/>
      <c r="H92" s="408"/>
      <c r="I92" s="39"/>
      <c r="J92" s="39"/>
      <c r="K92" s="39"/>
      <c r="L92" s="116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6.95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116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2" customHeight="1">
      <c r="A94" s="37"/>
      <c r="B94" s="38"/>
      <c r="C94" s="32" t="s">
        <v>21</v>
      </c>
      <c r="D94" s="39"/>
      <c r="E94" s="39"/>
      <c r="F94" s="30" t="str">
        <f>F14</f>
        <v>Česká Lípa</v>
      </c>
      <c r="G94" s="39"/>
      <c r="H94" s="39"/>
      <c r="I94" s="32" t="s">
        <v>23</v>
      </c>
      <c r="J94" s="62" t="str">
        <f>IF(J14="","",J14)</f>
        <v>9. 7. 2024</v>
      </c>
      <c r="K94" s="39"/>
      <c r="L94" s="11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6.95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116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40.15" customHeight="1">
      <c r="A96" s="37"/>
      <c r="B96" s="38"/>
      <c r="C96" s="32" t="s">
        <v>25</v>
      </c>
      <c r="D96" s="39"/>
      <c r="E96" s="39"/>
      <c r="F96" s="30" t="str">
        <f>E17</f>
        <v>Nemocnice s poliklinikou Česká Lípa a.s.,Purkyňova</v>
      </c>
      <c r="G96" s="39"/>
      <c r="H96" s="39"/>
      <c r="I96" s="32" t="s">
        <v>31</v>
      </c>
      <c r="J96" s="35" t="str">
        <f>E23</f>
        <v>STORING spol. s r.o.,Žitavská 727/16, Liberec 3</v>
      </c>
      <c r="K96" s="39"/>
      <c r="L96" s="116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5.2" customHeight="1">
      <c r="A97" s="37"/>
      <c r="B97" s="38"/>
      <c r="C97" s="32" t="s">
        <v>29</v>
      </c>
      <c r="D97" s="39"/>
      <c r="E97" s="39"/>
      <c r="F97" s="30" t="str">
        <f>IF(E20="","",E20)</f>
        <v>Vyplň údaj</v>
      </c>
      <c r="G97" s="39"/>
      <c r="H97" s="39"/>
      <c r="I97" s="32" t="s">
        <v>34</v>
      </c>
      <c r="J97" s="35" t="str">
        <f>E26</f>
        <v>Zuzana Morávková</v>
      </c>
      <c r="K97" s="39"/>
      <c r="L97" s="116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10.35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116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11" customFormat="1" ht="29.25" customHeight="1">
      <c r="A99" s="154"/>
      <c r="B99" s="155"/>
      <c r="C99" s="156" t="s">
        <v>204</v>
      </c>
      <c r="D99" s="157" t="s">
        <v>57</v>
      </c>
      <c r="E99" s="157" t="s">
        <v>53</v>
      </c>
      <c r="F99" s="157" t="s">
        <v>54</v>
      </c>
      <c r="G99" s="157" t="s">
        <v>205</v>
      </c>
      <c r="H99" s="157" t="s">
        <v>206</v>
      </c>
      <c r="I99" s="157" t="s">
        <v>207</v>
      </c>
      <c r="J99" s="157" t="s">
        <v>188</v>
      </c>
      <c r="K99" s="158" t="s">
        <v>208</v>
      </c>
      <c r="L99" s="159"/>
      <c r="M99" s="71" t="s">
        <v>19</v>
      </c>
      <c r="N99" s="72" t="s">
        <v>42</v>
      </c>
      <c r="O99" s="72" t="s">
        <v>209</v>
      </c>
      <c r="P99" s="72" t="s">
        <v>210</v>
      </c>
      <c r="Q99" s="72" t="s">
        <v>211</v>
      </c>
      <c r="R99" s="72" t="s">
        <v>212</v>
      </c>
      <c r="S99" s="72" t="s">
        <v>213</v>
      </c>
      <c r="T99" s="73" t="s">
        <v>214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</row>
    <row r="100" spans="1:65" s="2" customFormat="1" ht="22.9" customHeight="1">
      <c r="A100" s="37"/>
      <c r="B100" s="38"/>
      <c r="C100" s="78" t="s">
        <v>215</v>
      </c>
      <c r="D100" s="39"/>
      <c r="E100" s="39"/>
      <c r="F100" s="39"/>
      <c r="G100" s="39"/>
      <c r="H100" s="39"/>
      <c r="I100" s="39"/>
      <c r="J100" s="160">
        <f>BK100</f>
        <v>0</v>
      </c>
      <c r="K100" s="39"/>
      <c r="L100" s="42"/>
      <c r="M100" s="74"/>
      <c r="N100" s="161"/>
      <c r="O100" s="75"/>
      <c r="P100" s="162">
        <f>P101+P148</f>
        <v>0</v>
      </c>
      <c r="Q100" s="75"/>
      <c r="R100" s="162">
        <f>R101+R148</f>
        <v>1.05581736</v>
      </c>
      <c r="S100" s="75"/>
      <c r="T100" s="163">
        <f>T101+T148</f>
        <v>1.3189358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71</v>
      </c>
      <c r="AU100" s="20" t="s">
        <v>189</v>
      </c>
      <c r="BK100" s="164">
        <f>BK101+BK148</f>
        <v>0</v>
      </c>
    </row>
    <row r="101" spans="1:65" s="12" customFormat="1" ht="25.9" customHeight="1">
      <c r="B101" s="165"/>
      <c r="C101" s="166"/>
      <c r="D101" s="167" t="s">
        <v>71</v>
      </c>
      <c r="E101" s="168" t="s">
        <v>216</v>
      </c>
      <c r="F101" s="168" t="s">
        <v>217</v>
      </c>
      <c r="G101" s="166"/>
      <c r="H101" s="166"/>
      <c r="I101" s="169"/>
      <c r="J101" s="170">
        <f>BK101</f>
        <v>0</v>
      </c>
      <c r="K101" s="166"/>
      <c r="L101" s="171"/>
      <c r="M101" s="172"/>
      <c r="N101" s="173"/>
      <c r="O101" s="173"/>
      <c r="P101" s="174">
        <f>P102+P109+P117+P135+P145</f>
        <v>0</v>
      </c>
      <c r="Q101" s="173"/>
      <c r="R101" s="174">
        <f>R102+R109+R117+R135+R145</f>
        <v>0.70429850000000005</v>
      </c>
      <c r="S101" s="173"/>
      <c r="T101" s="175">
        <f>T102+T109+T117+T135+T145</f>
        <v>1.2021280000000001</v>
      </c>
      <c r="AR101" s="176" t="s">
        <v>79</v>
      </c>
      <c r="AT101" s="177" t="s">
        <v>71</v>
      </c>
      <c r="AU101" s="177" t="s">
        <v>72</v>
      </c>
      <c r="AY101" s="176" t="s">
        <v>218</v>
      </c>
      <c r="BK101" s="178">
        <f>BK102+BK109+BK117+BK135+BK145</f>
        <v>0</v>
      </c>
    </row>
    <row r="102" spans="1:65" s="12" customFormat="1" ht="22.9" customHeight="1">
      <c r="B102" s="165"/>
      <c r="C102" s="166"/>
      <c r="D102" s="167" t="s">
        <v>71</v>
      </c>
      <c r="E102" s="179" t="s">
        <v>219</v>
      </c>
      <c r="F102" s="179" t="s">
        <v>220</v>
      </c>
      <c r="G102" s="166"/>
      <c r="H102" s="166"/>
      <c r="I102" s="169"/>
      <c r="J102" s="180">
        <f>BK102</f>
        <v>0</v>
      </c>
      <c r="K102" s="166"/>
      <c r="L102" s="171"/>
      <c r="M102" s="172"/>
      <c r="N102" s="173"/>
      <c r="O102" s="173"/>
      <c r="P102" s="174">
        <f>SUM(P103:P108)</f>
        <v>0</v>
      </c>
      <c r="Q102" s="173"/>
      <c r="R102" s="174">
        <f>SUM(R103:R108)</f>
        <v>0.23584000000000002</v>
      </c>
      <c r="S102" s="173"/>
      <c r="T102" s="175">
        <f>SUM(T103:T108)</f>
        <v>0</v>
      </c>
      <c r="AR102" s="176" t="s">
        <v>79</v>
      </c>
      <c r="AT102" s="177" t="s">
        <v>71</v>
      </c>
      <c r="AU102" s="177" t="s">
        <v>79</v>
      </c>
      <c r="AY102" s="176" t="s">
        <v>218</v>
      </c>
      <c r="BK102" s="178">
        <f>SUM(BK103:BK108)</f>
        <v>0</v>
      </c>
    </row>
    <row r="103" spans="1:65" s="2" customFormat="1" ht="37.9" customHeight="1">
      <c r="A103" s="37"/>
      <c r="B103" s="38"/>
      <c r="C103" s="181" t="s">
        <v>79</v>
      </c>
      <c r="D103" s="181" t="s">
        <v>221</v>
      </c>
      <c r="E103" s="182" t="s">
        <v>222</v>
      </c>
      <c r="F103" s="183" t="s">
        <v>223</v>
      </c>
      <c r="G103" s="184" t="s">
        <v>224</v>
      </c>
      <c r="H103" s="185">
        <v>4.4800000000000004</v>
      </c>
      <c r="I103" s="186"/>
      <c r="J103" s="187">
        <f>ROUND(I103*H103,2)</f>
        <v>0</v>
      </c>
      <c r="K103" s="183" t="s">
        <v>225</v>
      </c>
      <c r="L103" s="42"/>
      <c r="M103" s="188" t="s">
        <v>19</v>
      </c>
      <c r="N103" s="189" t="s">
        <v>43</v>
      </c>
      <c r="O103" s="67"/>
      <c r="P103" s="190">
        <f>O103*H103</f>
        <v>0</v>
      </c>
      <c r="Q103" s="190">
        <v>5.2499999999999998E-2</v>
      </c>
      <c r="R103" s="190">
        <f>Q103*H103</f>
        <v>0.23520000000000002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226</v>
      </c>
      <c r="AT103" s="192" t="s">
        <v>221</v>
      </c>
      <c r="AU103" s="192" t="s">
        <v>81</v>
      </c>
      <c r="AY103" s="20" t="s">
        <v>218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79</v>
      </c>
      <c r="BK103" s="193">
        <f>ROUND(I103*H103,2)</f>
        <v>0</v>
      </c>
      <c r="BL103" s="20" t="s">
        <v>226</v>
      </c>
      <c r="BM103" s="192" t="s">
        <v>961</v>
      </c>
    </row>
    <row r="104" spans="1:65" s="2" customFormat="1" ht="11.25">
      <c r="A104" s="37"/>
      <c r="B104" s="38"/>
      <c r="C104" s="39"/>
      <c r="D104" s="194" t="s">
        <v>228</v>
      </c>
      <c r="E104" s="39"/>
      <c r="F104" s="195" t="s">
        <v>229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228</v>
      </c>
      <c r="AU104" s="20" t="s">
        <v>81</v>
      </c>
    </row>
    <row r="105" spans="1:65" s="13" customFormat="1" ht="11.25">
      <c r="B105" s="199"/>
      <c r="C105" s="200"/>
      <c r="D105" s="201" t="s">
        <v>230</v>
      </c>
      <c r="E105" s="202" t="s">
        <v>19</v>
      </c>
      <c r="F105" s="203" t="s">
        <v>231</v>
      </c>
      <c r="G105" s="200"/>
      <c r="H105" s="204">
        <v>4.4800000000000004</v>
      </c>
      <c r="I105" s="205"/>
      <c r="J105" s="200"/>
      <c r="K105" s="200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230</v>
      </c>
      <c r="AU105" s="210" t="s">
        <v>81</v>
      </c>
      <c r="AV105" s="13" t="s">
        <v>81</v>
      </c>
      <c r="AW105" s="13" t="s">
        <v>33</v>
      </c>
      <c r="AX105" s="13" t="s">
        <v>79</v>
      </c>
      <c r="AY105" s="210" t="s">
        <v>218</v>
      </c>
    </row>
    <row r="106" spans="1:65" s="2" customFormat="1" ht="24.2" customHeight="1">
      <c r="A106" s="37"/>
      <c r="B106" s="38"/>
      <c r="C106" s="181" t="s">
        <v>81</v>
      </c>
      <c r="D106" s="181" t="s">
        <v>221</v>
      </c>
      <c r="E106" s="182" t="s">
        <v>232</v>
      </c>
      <c r="F106" s="183" t="s">
        <v>233</v>
      </c>
      <c r="G106" s="184" t="s">
        <v>234</v>
      </c>
      <c r="H106" s="185">
        <v>3.2</v>
      </c>
      <c r="I106" s="186"/>
      <c r="J106" s="187">
        <f>ROUND(I106*H106,2)</f>
        <v>0</v>
      </c>
      <c r="K106" s="183" t="s">
        <v>225</v>
      </c>
      <c r="L106" s="42"/>
      <c r="M106" s="188" t="s">
        <v>19</v>
      </c>
      <c r="N106" s="189" t="s">
        <v>43</v>
      </c>
      <c r="O106" s="67"/>
      <c r="P106" s="190">
        <f>O106*H106</f>
        <v>0</v>
      </c>
      <c r="Q106" s="190">
        <v>2.0000000000000001E-4</v>
      </c>
      <c r="R106" s="190">
        <f>Q106*H106</f>
        <v>6.4000000000000005E-4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226</v>
      </c>
      <c r="AT106" s="192" t="s">
        <v>221</v>
      </c>
      <c r="AU106" s="192" t="s">
        <v>81</v>
      </c>
      <c r="AY106" s="20" t="s">
        <v>218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79</v>
      </c>
      <c r="BK106" s="193">
        <f>ROUND(I106*H106,2)</f>
        <v>0</v>
      </c>
      <c r="BL106" s="20" t="s">
        <v>226</v>
      </c>
      <c r="BM106" s="192" t="s">
        <v>962</v>
      </c>
    </row>
    <row r="107" spans="1:65" s="2" customFormat="1" ht="11.25">
      <c r="A107" s="37"/>
      <c r="B107" s="38"/>
      <c r="C107" s="39"/>
      <c r="D107" s="194" t="s">
        <v>228</v>
      </c>
      <c r="E107" s="39"/>
      <c r="F107" s="195" t="s">
        <v>236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228</v>
      </c>
      <c r="AU107" s="20" t="s">
        <v>81</v>
      </c>
    </row>
    <row r="108" spans="1:65" s="13" customFormat="1" ht="11.25">
      <c r="B108" s="199"/>
      <c r="C108" s="200"/>
      <c r="D108" s="201" t="s">
        <v>230</v>
      </c>
      <c r="E108" s="202" t="s">
        <v>19</v>
      </c>
      <c r="F108" s="203" t="s">
        <v>237</v>
      </c>
      <c r="G108" s="200"/>
      <c r="H108" s="204">
        <v>3.2</v>
      </c>
      <c r="I108" s="205"/>
      <c r="J108" s="200"/>
      <c r="K108" s="200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230</v>
      </c>
      <c r="AU108" s="210" t="s">
        <v>81</v>
      </c>
      <c r="AV108" s="13" t="s">
        <v>81</v>
      </c>
      <c r="AW108" s="13" t="s">
        <v>33</v>
      </c>
      <c r="AX108" s="13" t="s">
        <v>79</v>
      </c>
      <c r="AY108" s="210" t="s">
        <v>218</v>
      </c>
    </row>
    <row r="109" spans="1:65" s="12" customFormat="1" ht="22.9" customHeight="1">
      <c r="B109" s="165"/>
      <c r="C109" s="166"/>
      <c r="D109" s="167" t="s">
        <v>71</v>
      </c>
      <c r="E109" s="179" t="s">
        <v>238</v>
      </c>
      <c r="F109" s="179" t="s">
        <v>239</v>
      </c>
      <c r="G109" s="166"/>
      <c r="H109" s="166"/>
      <c r="I109" s="169"/>
      <c r="J109" s="180">
        <f>BK109</f>
        <v>0</v>
      </c>
      <c r="K109" s="166"/>
      <c r="L109" s="171"/>
      <c r="M109" s="172"/>
      <c r="N109" s="173"/>
      <c r="O109" s="173"/>
      <c r="P109" s="174">
        <f>SUM(P110:P116)</f>
        <v>0</v>
      </c>
      <c r="Q109" s="173"/>
      <c r="R109" s="174">
        <f>SUM(R110:R116)</f>
        <v>0.46829849999999995</v>
      </c>
      <c r="S109" s="173"/>
      <c r="T109" s="175">
        <f>SUM(T110:T116)</f>
        <v>0</v>
      </c>
      <c r="AR109" s="176" t="s">
        <v>79</v>
      </c>
      <c r="AT109" s="177" t="s">
        <v>71</v>
      </c>
      <c r="AU109" s="177" t="s">
        <v>79</v>
      </c>
      <c r="AY109" s="176" t="s">
        <v>218</v>
      </c>
      <c r="BK109" s="178">
        <f>SUM(BK110:BK116)</f>
        <v>0</v>
      </c>
    </row>
    <row r="110" spans="1:65" s="2" customFormat="1" ht="21.75" customHeight="1">
      <c r="A110" s="37"/>
      <c r="B110" s="38"/>
      <c r="C110" s="181" t="s">
        <v>219</v>
      </c>
      <c r="D110" s="181" t="s">
        <v>221</v>
      </c>
      <c r="E110" s="182" t="s">
        <v>240</v>
      </c>
      <c r="F110" s="183" t="s">
        <v>241</v>
      </c>
      <c r="G110" s="184" t="s">
        <v>224</v>
      </c>
      <c r="H110" s="185">
        <v>1.2</v>
      </c>
      <c r="I110" s="186"/>
      <c r="J110" s="187">
        <f>ROUND(I110*H110,2)</f>
        <v>0</v>
      </c>
      <c r="K110" s="183" t="s">
        <v>225</v>
      </c>
      <c r="L110" s="42"/>
      <c r="M110" s="188" t="s">
        <v>19</v>
      </c>
      <c r="N110" s="189" t="s">
        <v>43</v>
      </c>
      <c r="O110" s="67"/>
      <c r="P110" s="190">
        <f>O110*H110</f>
        <v>0</v>
      </c>
      <c r="Q110" s="190">
        <v>5.6000000000000001E-2</v>
      </c>
      <c r="R110" s="190">
        <f>Q110*H110</f>
        <v>6.7199999999999996E-2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226</v>
      </c>
      <c r="AT110" s="192" t="s">
        <v>221</v>
      </c>
      <c r="AU110" s="192" t="s">
        <v>81</v>
      </c>
      <c r="AY110" s="20" t="s">
        <v>218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79</v>
      </c>
      <c r="BK110" s="193">
        <f>ROUND(I110*H110,2)</f>
        <v>0</v>
      </c>
      <c r="BL110" s="20" t="s">
        <v>226</v>
      </c>
      <c r="BM110" s="192" t="s">
        <v>963</v>
      </c>
    </row>
    <row r="111" spans="1:65" s="2" customFormat="1" ht="11.25">
      <c r="A111" s="37"/>
      <c r="B111" s="38"/>
      <c r="C111" s="39"/>
      <c r="D111" s="194" t="s">
        <v>228</v>
      </c>
      <c r="E111" s="39"/>
      <c r="F111" s="195" t="s">
        <v>243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228</v>
      </c>
      <c r="AU111" s="20" t="s">
        <v>81</v>
      </c>
    </row>
    <row r="112" spans="1:65" s="13" customFormat="1" ht="11.25">
      <c r="B112" s="199"/>
      <c r="C112" s="200"/>
      <c r="D112" s="201" t="s">
        <v>230</v>
      </c>
      <c r="E112" s="202" t="s">
        <v>19</v>
      </c>
      <c r="F112" s="203" t="s">
        <v>964</v>
      </c>
      <c r="G112" s="200"/>
      <c r="H112" s="204">
        <v>1.2</v>
      </c>
      <c r="I112" s="205"/>
      <c r="J112" s="200"/>
      <c r="K112" s="200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230</v>
      </c>
      <c r="AU112" s="210" t="s">
        <v>81</v>
      </c>
      <c r="AV112" s="13" t="s">
        <v>81</v>
      </c>
      <c r="AW112" s="13" t="s">
        <v>33</v>
      </c>
      <c r="AX112" s="13" t="s">
        <v>79</v>
      </c>
      <c r="AY112" s="210" t="s">
        <v>218</v>
      </c>
    </row>
    <row r="113" spans="1:65" s="2" customFormat="1" ht="37.9" customHeight="1">
      <c r="A113" s="37"/>
      <c r="B113" s="38"/>
      <c r="C113" s="181" t="s">
        <v>226</v>
      </c>
      <c r="D113" s="181" t="s">
        <v>221</v>
      </c>
      <c r="E113" s="182" t="s">
        <v>507</v>
      </c>
      <c r="F113" s="183" t="s">
        <v>508</v>
      </c>
      <c r="G113" s="184" t="s">
        <v>224</v>
      </c>
      <c r="H113" s="185">
        <v>10.882</v>
      </c>
      <c r="I113" s="186"/>
      <c r="J113" s="187">
        <f>ROUND(I113*H113,2)</f>
        <v>0</v>
      </c>
      <c r="K113" s="183" t="s">
        <v>225</v>
      </c>
      <c r="L113" s="42"/>
      <c r="M113" s="188" t="s">
        <v>19</v>
      </c>
      <c r="N113" s="189" t="s">
        <v>43</v>
      </c>
      <c r="O113" s="67"/>
      <c r="P113" s="190">
        <f>O113*H113</f>
        <v>0</v>
      </c>
      <c r="Q113" s="190">
        <v>2.1000000000000001E-2</v>
      </c>
      <c r="R113" s="190">
        <f>Q113*H113</f>
        <v>0.228522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226</v>
      </c>
      <c r="AT113" s="192" t="s">
        <v>221</v>
      </c>
      <c r="AU113" s="192" t="s">
        <v>81</v>
      </c>
      <c r="AY113" s="20" t="s">
        <v>218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79</v>
      </c>
      <c r="BK113" s="193">
        <f>ROUND(I113*H113,2)</f>
        <v>0</v>
      </c>
      <c r="BL113" s="20" t="s">
        <v>226</v>
      </c>
      <c r="BM113" s="192" t="s">
        <v>965</v>
      </c>
    </row>
    <row r="114" spans="1:65" s="2" customFormat="1" ht="11.25">
      <c r="A114" s="37"/>
      <c r="B114" s="38"/>
      <c r="C114" s="39"/>
      <c r="D114" s="194" t="s">
        <v>228</v>
      </c>
      <c r="E114" s="39"/>
      <c r="F114" s="195" t="s">
        <v>510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228</v>
      </c>
      <c r="AU114" s="20" t="s">
        <v>81</v>
      </c>
    </row>
    <row r="115" spans="1:65" s="2" customFormat="1" ht="37.9" customHeight="1">
      <c r="A115" s="37"/>
      <c r="B115" s="38"/>
      <c r="C115" s="181" t="s">
        <v>252</v>
      </c>
      <c r="D115" s="181" t="s">
        <v>221</v>
      </c>
      <c r="E115" s="182" t="s">
        <v>511</v>
      </c>
      <c r="F115" s="183" t="s">
        <v>512</v>
      </c>
      <c r="G115" s="184" t="s">
        <v>513</v>
      </c>
      <c r="H115" s="185">
        <v>7.4999999999999997E-2</v>
      </c>
      <c r="I115" s="186"/>
      <c r="J115" s="187">
        <f>ROUND(I115*H115,2)</f>
        <v>0</v>
      </c>
      <c r="K115" s="183" t="s">
        <v>225</v>
      </c>
      <c r="L115" s="42"/>
      <c r="M115" s="188" t="s">
        <v>19</v>
      </c>
      <c r="N115" s="189" t="s">
        <v>43</v>
      </c>
      <c r="O115" s="67"/>
      <c r="P115" s="190">
        <f>O115*H115</f>
        <v>0</v>
      </c>
      <c r="Q115" s="190">
        <v>2.3010199999999998</v>
      </c>
      <c r="R115" s="190">
        <f>Q115*H115</f>
        <v>0.17257649999999999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226</v>
      </c>
      <c r="AT115" s="192" t="s">
        <v>221</v>
      </c>
      <c r="AU115" s="192" t="s">
        <v>81</v>
      </c>
      <c r="AY115" s="20" t="s">
        <v>218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79</v>
      </c>
      <c r="BK115" s="193">
        <f>ROUND(I115*H115,2)</f>
        <v>0</v>
      </c>
      <c r="BL115" s="20" t="s">
        <v>226</v>
      </c>
      <c r="BM115" s="192" t="s">
        <v>966</v>
      </c>
    </row>
    <row r="116" spans="1:65" s="2" customFormat="1" ht="11.25">
      <c r="A116" s="37"/>
      <c r="B116" s="38"/>
      <c r="C116" s="39"/>
      <c r="D116" s="194" t="s">
        <v>228</v>
      </c>
      <c r="E116" s="39"/>
      <c r="F116" s="195" t="s">
        <v>515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228</v>
      </c>
      <c r="AU116" s="20" t="s">
        <v>81</v>
      </c>
    </row>
    <row r="117" spans="1:65" s="12" customFormat="1" ht="22.9" customHeight="1">
      <c r="B117" s="165"/>
      <c r="C117" s="166"/>
      <c r="D117" s="167" t="s">
        <v>71</v>
      </c>
      <c r="E117" s="179" t="s">
        <v>257</v>
      </c>
      <c r="F117" s="179" t="s">
        <v>258</v>
      </c>
      <c r="G117" s="166"/>
      <c r="H117" s="166"/>
      <c r="I117" s="169"/>
      <c r="J117" s="180">
        <f>BK117</f>
        <v>0</v>
      </c>
      <c r="K117" s="166"/>
      <c r="L117" s="171"/>
      <c r="M117" s="172"/>
      <c r="N117" s="173"/>
      <c r="O117" s="173"/>
      <c r="P117" s="174">
        <f>SUM(P118:P134)</f>
        <v>0</v>
      </c>
      <c r="Q117" s="173"/>
      <c r="R117" s="174">
        <f>SUM(R118:R134)</f>
        <v>1.6000000000000001E-4</v>
      </c>
      <c r="S117" s="173"/>
      <c r="T117" s="175">
        <f>SUM(T118:T134)</f>
        <v>1.2021280000000001</v>
      </c>
      <c r="AR117" s="176" t="s">
        <v>79</v>
      </c>
      <c r="AT117" s="177" t="s">
        <v>71</v>
      </c>
      <c r="AU117" s="177" t="s">
        <v>79</v>
      </c>
      <c r="AY117" s="176" t="s">
        <v>218</v>
      </c>
      <c r="BK117" s="178">
        <f>SUM(BK118:BK134)</f>
        <v>0</v>
      </c>
    </row>
    <row r="118" spans="1:65" s="2" customFormat="1" ht="37.9" customHeight="1">
      <c r="A118" s="37"/>
      <c r="B118" s="38"/>
      <c r="C118" s="181" t="s">
        <v>238</v>
      </c>
      <c r="D118" s="181" t="s">
        <v>221</v>
      </c>
      <c r="E118" s="182" t="s">
        <v>516</v>
      </c>
      <c r="F118" s="183" t="s">
        <v>517</v>
      </c>
      <c r="G118" s="184" t="s">
        <v>224</v>
      </c>
      <c r="H118" s="185">
        <v>4</v>
      </c>
      <c r="I118" s="186"/>
      <c r="J118" s="187">
        <f>ROUND(I118*H118,2)</f>
        <v>0</v>
      </c>
      <c r="K118" s="183" t="s">
        <v>225</v>
      </c>
      <c r="L118" s="42"/>
      <c r="M118" s="188" t="s">
        <v>19</v>
      </c>
      <c r="N118" s="189" t="s">
        <v>43</v>
      </c>
      <c r="O118" s="67"/>
      <c r="P118" s="190">
        <f>O118*H118</f>
        <v>0</v>
      </c>
      <c r="Q118" s="190">
        <v>4.0000000000000003E-5</v>
      </c>
      <c r="R118" s="190">
        <f>Q118*H118</f>
        <v>1.6000000000000001E-4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226</v>
      </c>
      <c r="AT118" s="192" t="s">
        <v>221</v>
      </c>
      <c r="AU118" s="192" t="s">
        <v>81</v>
      </c>
      <c r="AY118" s="20" t="s">
        <v>218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79</v>
      </c>
      <c r="BK118" s="193">
        <f>ROUND(I118*H118,2)</f>
        <v>0</v>
      </c>
      <c r="BL118" s="20" t="s">
        <v>226</v>
      </c>
      <c r="BM118" s="192" t="s">
        <v>967</v>
      </c>
    </row>
    <row r="119" spans="1:65" s="2" customFormat="1" ht="11.25">
      <c r="A119" s="37"/>
      <c r="B119" s="38"/>
      <c r="C119" s="39"/>
      <c r="D119" s="194" t="s">
        <v>228</v>
      </c>
      <c r="E119" s="39"/>
      <c r="F119" s="195" t="s">
        <v>519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228</v>
      </c>
      <c r="AU119" s="20" t="s">
        <v>81</v>
      </c>
    </row>
    <row r="120" spans="1:65" s="2" customFormat="1" ht="24.2" customHeight="1">
      <c r="A120" s="37"/>
      <c r="B120" s="38"/>
      <c r="C120" s="181" t="s">
        <v>263</v>
      </c>
      <c r="D120" s="181" t="s">
        <v>221</v>
      </c>
      <c r="E120" s="182" t="s">
        <v>259</v>
      </c>
      <c r="F120" s="183" t="s">
        <v>260</v>
      </c>
      <c r="G120" s="184" t="s">
        <v>224</v>
      </c>
      <c r="H120" s="185">
        <v>4.4800000000000004</v>
      </c>
      <c r="I120" s="186"/>
      <c r="J120" s="187">
        <f>ROUND(I120*H120,2)</f>
        <v>0</v>
      </c>
      <c r="K120" s="183" t="s">
        <v>225</v>
      </c>
      <c r="L120" s="42"/>
      <c r="M120" s="188" t="s">
        <v>19</v>
      </c>
      <c r="N120" s="189" t="s">
        <v>43</v>
      </c>
      <c r="O120" s="67"/>
      <c r="P120" s="190">
        <f>O120*H120</f>
        <v>0</v>
      </c>
      <c r="Q120" s="190">
        <v>0</v>
      </c>
      <c r="R120" s="190">
        <f>Q120*H120</f>
        <v>0</v>
      </c>
      <c r="S120" s="190">
        <v>0.08</v>
      </c>
      <c r="T120" s="191">
        <f>S120*H120</f>
        <v>0.35840000000000005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92" t="s">
        <v>226</v>
      </c>
      <c r="AT120" s="192" t="s">
        <v>221</v>
      </c>
      <c r="AU120" s="192" t="s">
        <v>81</v>
      </c>
      <c r="AY120" s="20" t="s">
        <v>218</v>
      </c>
      <c r="BE120" s="193">
        <f>IF(N120="základní",J120,0)</f>
        <v>0</v>
      </c>
      <c r="BF120" s="193">
        <f>IF(N120="snížená",J120,0)</f>
        <v>0</v>
      </c>
      <c r="BG120" s="193">
        <f>IF(N120="zákl. přenesená",J120,0)</f>
        <v>0</v>
      </c>
      <c r="BH120" s="193">
        <f>IF(N120="sníž. přenesená",J120,0)</f>
        <v>0</v>
      </c>
      <c r="BI120" s="193">
        <f>IF(N120="nulová",J120,0)</f>
        <v>0</v>
      </c>
      <c r="BJ120" s="20" t="s">
        <v>79</v>
      </c>
      <c r="BK120" s="193">
        <f>ROUND(I120*H120,2)</f>
        <v>0</v>
      </c>
      <c r="BL120" s="20" t="s">
        <v>226</v>
      </c>
      <c r="BM120" s="192" t="s">
        <v>968</v>
      </c>
    </row>
    <row r="121" spans="1:65" s="2" customFormat="1" ht="11.25">
      <c r="A121" s="37"/>
      <c r="B121" s="38"/>
      <c r="C121" s="39"/>
      <c r="D121" s="194" t="s">
        <v>228</v>
      </c>
      <c r="E121" s="39"/>
      <c r="F121" s="195" t="s">
        <v>262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228</v>
      </c>
      <c r="AU121" s="20" t="s">
        <v>81</v>
      </c>
    </row>
    <row r="122" spans="1:65" s="13" customFormat="1" ht="11.25">
      <c r="B122" s="199"/>
      <c r="C122" s="200"/>
      <c r="D122" s="201" t="s">
        <v>230</v>
      </c>
      <c r="E122" s="202" t="s">
        <v>19</v>
      </c>
      <c r="F122" s="203" t="s">
        <v>231</v>
      </c>
      <c r="G122" s="200"/>
      <c r="H122" s="204">
        <v>4.4800000000000004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230</v>
      </c>
      <c r="AU122" s="210" t="s">
        <v>81</v>
      </c>
      <c r="AV122" s="13" t="s">
        <v>81</v>
      </c>
      <c r="AW122" s="13" t="s">
        <v>33</v>
      </c>
      <c r="AX122" s="13" t="s">
        <v>79</v>
      </c>
      <c r="AY122" s="210" t="s">
        <v>218</v>
      </c>
    </row>
    <row r="123" spans="1:65" s="2" customFormat="1" ht="24.2" customHeight="1">
      <c r="A123" s="37"/>
      <c r="B123" s="38"/>
      <c r="C123" s="181" t="s">
        <v>270</v>
      </c>
      <c r="D123" s="181" t="s">
        <v>221</v>
      </c>
      <c r="E123" s="182" t="s">
        <v>521</v>
      </c>
      <c r="F123" s="183" t="s">
        <v>522</v>
      </c>
      <c r="G123" s="184" t="s">
        <v>513</v>
      </c>
      <c r="H123" s="185">
        <v>7.4999999999999997E-2</v>
      </c>
      <c r="I123" s="186"/>
      <c r="J123" s="187">
        <f>ROUND(I123*H123,2)</f>
        <v>0</v>
      </c>
      <c r="K123" s="183" t="s">
        <v>225</v>
      </c>
      <c r="L123" s="42"/>
      <c r="M123" s="188" t="s">
        <v>19</v>
      </c>
      <c r="N123" s="189" t="s">
        <v>43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2.2000000000000002</v>
      </c>
      <c r="T123" s="191">
        <f>S123*H123</f>
        <v>0.16500000000000001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226</v>
      </c>
      <c r="AT123" s="192" t="s">
        <v>221</v>
      </c>
      <c r="AU123" s="192" t="s">
        <v>81</v>
      </c>
      <c r="AY123" s="20" t="s">
        <v>218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79</v>
      </c>
      <c r="BK123" s="193">
        <f>ROUND(I123*H123,2)</f>
        <v>0</v>
      </c>
      <c r="BL123" s="20" t="s">
        <v>226</v>
      </c>
      <c r="BM123" s="192" t="s">
        <v>969</v>
      </c>
    </row>
    <row r="124" spans="1:65" s="2" customFormat="1" ht="11.25">
      <c r="A124" s="37"/>
      <c r="B124" s="38"/>
      <c r="C124" s="39"/>
      <c r="D124" s="194" t="s">
        <v>228</v>
      </c>
      <c r="E124" s="39"/>
      <c r="F124" s="195" t="s">
        <v>524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228</v>
      </c>
      <c r="AU124" s="20" t="s">
        <v>81</v>
      </c>
    </row>
    <row r="125" spans="1:65" s="13" customFormat="1" ht="11.25">
      <c r="B125" s="199"/>
      <c r="C125" s="200"/>
      <c r="D125" s="201" t="s">
        <v>230</v>
      </c>
      <c r="E125" s="202" t="s">
        <v>19</v>
      </c>
      <c r="F125" s="203" t="s">
        <v>970</v>
      </c>
      <c r="G125" s="200"/>
      <c r="H125" s="204">
        <v>7.4999999999999997E-2</v>
      </c>
      <c r="I125" s="205"/>
      <c r="J125" s="200"/>
      <c r="K125" s="200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230</v>
      </c>
      <c r="AU125" s="210" t="s">
        <v>81</v>
      </c>
      <c r="AV125" s="13" t="s">
        <v>81</v>
      </c>
      <c r="AW125" s="13" t="s">
        <v>33</v>
      </c>
      <c r="AX125" s="13" t="s">
        <v>79</v>
      </c>
      <c r="AY125" s="210" t="s">
        <v>218</v>
      </c>
    </row>
    <row r="126" spans="1:65" s="2" customFormat="1" ht="44.25" customHeight="1">
      <c r="A126" s="37"/>
      <c r="B126" s="38"/>
      <c r="C126" s="181" t="s">
        <v>257</v>
      </c>
      <c r="D126" s="181" t="s">
        <v>221</v>
      </c>
      <c r="E126" s="182" t="s">
        <v>526</v>
      </c>
      <c r="F126" s="183" t="s">
        <v>527</v>
      </c>
      <c r="G126" s="184" t="s">
        <v>224</v>
      </c>
      <c r="H126" s="185">
        <v>2.7839999999999998</v>
      </c>
      <c r="I126" s="186"/>
      <c r="J126" s="187">
        <f>ROUND(I126*H126,2)</f>
        <v>0</v>
      </c>
      <c r="K126" s="183" t="s">
        <v>225</v>
      </c>
      <c r="L126" s="42"/>
      <c r="M126" s="188" t="s">
        <v>19</v>
      </c>
      <c r="N126" s="189" t="s">
        <v>43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4.5999999999999999E-2</v>
      </c>
      <c r="T126" s="191">
        <f>S126*H126</f>
        <v>0.12806399999999998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226</v>
      </c>
      <c r="AT126" s="192" t="s">
        <v>221</v>
      </c>
      <c r="AU126" s="192" t="s">
        <v>81</v>
      </c>
      <c r="AY126" s="20" t="s">
        <v>218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79</v>
      </c>
      <c r="BK126" s="193">
        <f>ROUND(I126*H126,2)</f>
        <v>0</v>
      </c>
      <c r="BL126" s="20" t="s">
        <v>226</v>
      </c>
      <c r="BM126" s="192" t="s">
        <v>971</v>
      </c>
    </row>
    <row r="127" spans="1:65" s="2" customFormat="1" ht="11.25">
      <c r="A127" s="37"/>
      <c r="B127" s="38"/>
      <c r="C127" s="39"/>
      <c r="D127" s="194" t="s">
        <v>228</v>
      </c>
      <c r="E127" s="39"/>
      <c r="F127" s="195" t="s">
        <v>529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228</v>
      </c>
      <c r="AU127" s="20" t="s">
        <v>81</v>
      </c>
    </row>
    <row r="128" spans="1:65" s="13" customFormat="1" ht="11.25">
      <c r="B128" s="199"/>
      <c r="C128" s="200"/>
      <c r="D128" s="201" t="s">
        <v>230</v>
      </c>
      <c r="E128" s="202" t="s">
        <v>19</v>
      </c>
      <c r="F128" s="203" t="s">
        <v>972</v>
      </c>
      <c r="G128" s="200"/>
      <c r="H128" s="204">
        <v>2.7839999999999998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230</v>
      </c>
      <c r="AU128" s="210" t="s">
        <v>81</v>
      </c>
      <c r="AV128" s="13" t="s">
        <v>81</v>
      </c>
      <c r="AW128" s="13" t="s">
        <v>33</v>
      </c>
      <c r="AX128" s="13" t="s">
        <v>79</v>
      </c>
      <c r="AY128" s="210" t="s">
        <v>218</v>
      </c>
    </row>
    <row r="129" spans="1:65" s="2" customFormat="1" ht="37.9" customHeight="1">
      <c r="A129" s="37"/>
      <c r="B129" s="38"/>
      <c r="C129" s="181" t="s">
        <v>120</v>
      </c>
      <c r="D129" s="181" t="s">
        <v>221</v>
      </c>
      <c r="E129" s="182" t="s">
        <v>271</v>
      </c>
      <c r="F129" s="183" t="s">
        <v>272</v>
      </c>
      <c r="G129" s="184" t="s">
        <v>224</v>
      </c>
      <c r="H129" s="185">
        <v>8.0980000000000008</v>
      </c>
      <c r="I129" s="186"/>
      <c r="J129" s="187">
        <f>ROUND(I129*H129,2)</f>
        <v>0</v>
      </c>
      <c r="K129" s="183" t="s">
        <v>225</v>
      </c>
      <c r="L129" s="42"/>
      <c r="M129" s="188" t="s">
        <v>19</v>
      </c>
      <c r="N129" s="189" t="s">
        <v>43</v>
      </c>
      <c r="O129" s="67"/>
      <c r="P129" s="190">
        <f>O129*H129</f>
        <v>0</v>
      </c>
      <c r="Q129" s="190">
        <v>0</v>
      </c>
      <c r="R129" s="190">
        <f>Q129*H129</f>
        <v>0</v>
      </c>
      <c r="S129" s="190">
        <v>6.8000000000000005E-2</v>
      </c>
      <c r="T129" s="191">
        <f>S129*H129</f>
        <v>0.55066400000000004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226</v>
      </c>
      <c r="AT129" s="192" t="s">
        <v>221</v>
      </c>
      <c r="AU129" s="192" t="s">
        <v>81</v>
      </c>
      <c r="AY129" s="20" t="s">
        <v>218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20" t="s">
        <v>79</v>
      </c>
      <c r="BK129" s="193">
        <f>ROUND(I129*H129,2)</f>
        <v>0</v>
      </c>
      <c r="BL129" s="20" t="s">
        <v>226</v>
      </c>
      <c r="BM129" s="192" t="s">
        <v>973</v>
      </c>
    </row>
    <row r="130" spans="1:65" s="2" customFormat="1" ht="11.25">
      <c r="A130" s="37"/>
      <c r="B130" s="38"/>
      <c r="C130" s="39"/>
      <c r="D130" s="194" t="s">
        <v>228</v>
      </c>
      <c r="E130" s="39"/>
      <c r="F130" s="195" t="s">
        <v>274</v>
      </c>
      <c r="G130" s="39"/>
      <c r="H130" s="39"/>
      <c r="I130" s="196"/>
      <c r="J130" s="39"/>
      <c r="K130" s="39"/>
      <c r="L130" s="42"/>
      <c r="M130" s="197"/>
      <c r="N130" s="198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20" t="s">
        <v>228</v>
      </c>
      <c r="AU130" s="20" t="s">
        <v>81</v>
      </c>
    </row>
    <row r="131" spans="1:65" s="13" customFormat="1" ht="11.25">
      <c r="B131" s="199"/>
      <c r="C131" s="200"/>
      <c r="D131" s="201" t="s">
        <v>230</v>
      </c>
      <c r="E131" s="202" t="s">
        <v>19</v>
      </c>
      <c r="F131" s="203" t="s">
        <v>974</v>
      </c>
      <c r="G131" s="200"/>
      <c r="H131" s="204">
        <v>9.2799999999999994</v>
      </c>
      <c r="I131" s="205"/>
      <c r="J131" s="200"/>
      <c r="K131" s="200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230</v>
      </c>
      <c r="AU131" s="210" t="s">
        <v>81</v>
      </c>
      <c r="AV131" s="13" t="s">
        <v>81</v>
      </c>
      <c r="AW131" s="13" t="s">
        <v>33</v>
      </c>
      <c r="AX131" s="13" t="s">
        <v>72</v>
      </c>
      <c r="AY131" s="210" t="s">
        <v>218</v>
      </c>
    </row>
    <row r="132" spans="1:65" s="13" customFormat="1" ht="11.25">
      <c r="B132" s="199"/>
      <c r="C132" s="200"/>
      <c r="D132" s="201" t="s">
        <v>230</v>
      </c>
      <c r="E132" s="202" t="s">
        <v>19</v>
      </c>
      <c r="F132" s="203" t="s">
        <v>975</v>
      </c>
      <c r="G132" s="200"/>
      <c r="H132" s="204">
        <v>-1.1819999999999999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230</v>
      </c>
      <c r="AU132" s="210" t="s">
        <v>81</v>
      </c>
      <c r="AV132" s="13" t="s">
        <v>81</v>
      </c>
      <c r="AW132" s="13" t="s">
        <v>33</v>
      </c>
      <c r="AX132" s="13" t="s">
        <v>72</v>
      </c>
      <c r="AY132" s="210" t="s">
        <v>218</v>
      </c>
    </row>
    <row r="133" spans="1:65" s="14" customFormat="1" ht="11.25">
      <c r="B133" s="211"/>
      <c r="C133" s="212"/>
      <c r="D133" s="201" t="s">
        <v>230</v>
      </c>
      <c r="E133" s="213" t="s">
        <v>19</v>
      </c>
      <c r="F133" s="214" t="s">
        <v>246</v>
      </c>
      <c r="G133" s="212"/>
      <c r="H133" s="215">
        <v>8.097999999999999</v>
      </c>
      <c r="I133" s="216"/>
      <c r="J133" s="212"/>
      <c r="K133" s="212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230</v>
      </c>
      <c r="AU133" s="221" t="s">
        <v>81</v>
      </c>
      <c r="AV133" s="14" t="s">
        <v>226</v>
      </c>
      <c r="AW133" s="14" t="s">
        <v>33</v>
      </c>
      <c r="AX133" s="14" t="s">
        <v>79</v>
      </c>
      <c r="AY133" s="221" t="s">
        <v>218</v>
      </c>
    </row>
    <row r="134" spans="1:65" s="2" customFormat="1" ht="24.2" customHeight="1">
      <c r="A134" s="37"/>
      <c r="B134" s="38"/>
      <c r="C134" s="181" t="s">
        <v>123</v>
      </c>
      <c r="D134" s="181" t="s">
        <v>221</v>
      </c>
      <c r="E134" s="182" t="s">
        <v>275</v>
      </c>
      <c r="F134" s="183" t="s">
        <v>276</v>
      </c>
      <c r="G134" s="184" t="s">
        <v>249</v>
      </c>
      <c r="H134" s="185">
        <v>1</v>
      </c>
      <c r="I134" s="186"/>
      <c r="J134" s="187">
        <f>ROUND(I134*H134,2)</f>
        <v>0</v>
      </c>
      <c r="K134" s="183" t="s">
        <v>19</v>
      </c>
      <c r="L134" s="42"/>
      <c r="M134" s="188" t="s">
        <v>19</v>
      </c>
      <c r="N134" s="189" t="s">
        <v>43</v>
      </c>
      <c r="O134" s="67"/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226</v>
      </c>
      <c r="AT134" s="192" t="s">
        <v>221</v>
      </c>
      <c r="AU134" s="192" t="s">
        <v>81</v>
      </c>
      <c r="AY134" s="20" t="s">
        <v>218</v>
      </c>
      <c r="BE134" s="193">
        <f>IF(N134="základní",J134,0)</f>
        <v>0</v>
      </c>
      <c r="BF134" s="193">
        <f>IF(N134="snížená",J134,0)</f>
        <v>0</v>
      </c>
      <c r="BG134" s="193">
        <f>IF(N134="zákl. přenesená",J134,0)</f>
        <v>0</v>
      </c>
      <c r="BH134" s="193">
        <f>IF(N134="sníž. přenesená",J134,0)</f>
        <v>0</v>
      </c>
      <c r="BI134" s="193">
        <f>IF(N134="nulová",J134,0)</f>
        <v>0</v>
      </c>
      <c r="BJ134" s="20" t="s">
        <v>79</v>
      </c>
      <c r="BK134" s="193">
        <f>ROUND(I134*H134,2)</f>
        <v>0</v>
      </c>
      <c r="BL134" s="20" t="s">
        <v>226</v>
      </c>
      <c r="BM134" s="192" t="s">
        <v>976</v>
      </c>
    </row>
    <row r="135" spans="1:65" s="12" customFormat="1" ht="22.9" customHeight="1">
      <c r="B135" s="165"/>
      <c r="C135" s="166"/>
      <c r="D135" s="167" t="s">
        <v>71</v>
      </c>
      <c r="E135" s="179" t="s">
        <v>278</v>
      </c>
      <c r="F135" s="179" t="s">
        <v>279</v>
      </c>
      <c r="G135" s="166"/>
      <c r="H135" s="166"/>
      <c r="I135" s="169"/>
      <c r="J135" s="180">
        <f>BK135</f>
        <v>0</v>
      </c>
      <c r="K135" s="166"/>
      <c r="L135" s="171"/>
      <c r="M135" s="172"/>
      <c r="N135" s="173"/>
      <c r="O135" s="173"/>
      <c r="P135" s="174">
        <f>SUM(P136:P144)</f>
        <v>0</v>
      </c>
      <c r="Q135" s="173"/>
      <c r="R135" s="174">
        <f>SUM(R136:R144)</f>
        <v>0</v>
      </c>
      <c r="S135" s="173"/>
      <c r="T135" s="175">
        <f>SUM(T136:T144)</f>
        <v>0</v>
      </c>
      <c r="AR135" s="176" t="s">
        <v>79</v>
      </c>
      <c r="AT135" s="177" t="s">
        <v>71</v>
      </c>
      <c r="AU135" s="177" t="s">
        <v>79</v>
      </c>
      <c r="AY135" s="176" t="s">
        <v>218</v>
      </c>
      <c r="BK135" s="178">
        <f>SUM(BK136:BK144)</f>
        <v>0</v>
      </c>
    </row>
    <row r="136" spans="1:65" s="2" customFormat="1" ht="44.25" customHeight="1">
      <c r="A136" s="37"/>
      <c r="B136" s="38"/>
      <c r="C136" s="181" t="s">
        <v>8</v>
      </c>
      <c r="D136" s="181" t="s">
        <v>221</v>
      </c>
      <c r="E136" s="182" t="s">
        <v>537</v>
      </c>
      <c r="F136" s="183" t="s">
        <v>538</v>
      </c>
      <c r="G136" s="184" t="s">
        <v>282</v>
      </c>
      <c r="H136" s="185">
        <v>1.319</v>
      </c>
      <c r="I136" s="186"/>
      <c r="J136" s="187">
        <f>ROUND(I136*H136,2)</f>
        <v>0</v>
      </c>
      <c r="K136" s="183" t="s">
        <v>225</v>
      </c>
      <c r="L136" s="42"/>
      <c r="M136" s="188" t="s">
        <v>19</v>
      </c>
      <c r="N136" s="189" t="s">
        <v>43</v>
      </c>
      <c r="O136" s="67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226</v>
      </c>
      <c r="AT136" s="192" t="s">
        <v>221</v>
      </c>
      <c r="AU136" s="192" t="s">
        <v>81</v>
      </c>
      <c r="AY136" s="20" t="s">
        <v>218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20" t="s">
        <v>79</v>
      </c>
      <c r="BK136" s="193">
        <f>ROUND(I136*H136,2)</f>
        <v>0</v>
      </c>
      <c r="BL136" s="20" t="s">
        <v>226</v>
      </c>
      <c r="BM136" s="192" t="s">
        <v>977</v>
      </c>
    </row>
    <row r="137" spans="1:65" s="2" customFormat="1" ht="11.25">
      <c r="A137" s="37"/>
      <c r="B137" s="38"/>
      <c r="C137" s="39"/>
      <c r="D137" s="194" t="s">
        <v>228</v>
      </c>
      <c r="E137" s="39"/>
      <c r="F137" s="195" t="s">
        <v>540</v>
      </c>
      <c r="G137" s="39"/>
      <c r="H137" s="39"/>
      <c r="I137" s="196"/>
      <c r="J137" s="39"/>
      <c r="K137" s="39"/>
      <c r="L137" s="42"/>
      <c r="M137" s="197"/>
      <c r="N137" s="198"/>
      <c r="O137" s="67"/>
      <c r="P137" s="67"/>
      <c r="Q137" s="67"/>
      <c r="R137" s="67"/>
      <c r="S137" s="67"/>
      <c r="T137" s="68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20" t="s">
        <v>228</v>
      </c>
      <c r="AU137" s="20" t="s">
        <v>81</v>
      </c>
    </row>
    <row r="138" spans="1:65" s="2" customFormat="1" ht="33" customHeight="1">
      <c r="A138" s="37"/>
      <c r="B138" s="38"/>
      <c r="C138" s="181" t="s">
        <v>128</v>
      </c>
      <c r="D138" s="181" t="s">
        <v>221</v>
      </c>
      <c r="E138" s="182" t="s">
        <v>285</v>
      </c>
      <c r="F138" s="183" t="s">
        <v>286</v>
      </c>
      <c r="G138" s="184" t="s">
        <v>282</v>
      </c>
      <c r="H138" s="185">
        <v>1.319</v>
      </c>
      <c r="I138" s="186"/>
      <c r="J138" s="187">
        <f>ROUND(I138*H138,2)</f>
        <v>0</v>
      </c>
      <c r="K138" s="183" t="s">
        <v>225</v>
      </c>
      <c r="L138" s="42"/>
      <c r="M138" s="188" t="s">
        <v>19</v>
      </c>
      <c r="N138" s="189" t="s">
        <v>43</v>
      </c>
      <c r="O138" s="67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226</v>
      </c>
      <c r="AT138" s="192" t="s">
        <v>221</v>
      </c>
      <c r="AU138" s="192" t="s">
        <v>81</v>
      </c>
      <c r="AY138" s="20" t="s">
        <v>218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0" t="s">
        <v>79</v>
      </c>
      <c r="BK138" s="193">
        <f>ROUND(I138*H138,2)</f>
        <v>0</v>
      </c>
      <c r="BL138" s="20" t="s">
        <v>226</v>
      </c>
      <c r="BM138" s="192" t="s">
        <v>978</v>
      </c>
    </row>
    <row r="139" spans="1:65" s="2" customFormat="1" ht="11.25">
      <c r="A139" s="37"/>
      <c r="B139" s="38"/>
      <c r="C139" s="39"/>
      <c r="D139" s="194" t="s">
        <v>228</v>
      </c>
      <c r="E139" s="39"/>
      <c r="F139" s="195" t="s">
        <v>288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228</v>
      </c>
      <c r="AU139" s="20" t="s">
        <v>81</v>
      </c>
    </row>
    <row r="140" spans="1:65" s="2" customFormat="1" ht="44.25" customHeight="1">
      <c r="A140" s="37"/>
      <c r="B140" s="38"/>
      <c r="C140" s="181" t="s">
        <v>131</v>
      </c>
      <c r="D140" s="181" t="s">
        <v>221</v>
      </c>
      <c r="E140" s="182" t="s">
        <v>289</v>
      </c>
      <c r="F140" s="183" t="s">
        <v>290</v>
      </c>
      <c r="G140" s="184" t="s">
        <v>282</v>
      </c>
      <c r="H140" s="185">
        <v>26.79</v>
      </c>
      <c r="I140" s="186"/>
      <c r="J140" s="187">
        <f>ROUND(I140*H140,2)</f>
        <v>0</v>
      </c>
      <c r="K140" s="183" t="s">
        <v>225</v>
      </c>
      <c r="L140" s="42"/>
      <c r="M140" s="188" t="s">
        <v>19</v>
      </c>
      <c r="N140" s="189" t="s">
        <v>43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226</v>
      </c>
      <c r="AT140" s="192" t="s">
        <v>221</v>
      </c>
      <c r="AU140" s="192" t="s">
        <v>81</v>
      </c>
      <c r="AY140" s="20" t="s">
        <v>218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79</v>
      </c>
      <c r="BK140" s="193">
        <f>ROUND(I140*H140,2)</f>
        <v>0</v>
      </c>
      <c r="BL140" s="20" t="s">
        <v>226</v>
      </c>
      <c r="BM140" s="192" t="s">
        <v>979</v>
      </c>
    </row>
    <row r="141" spans="1:65" s="2" customFormat="1" ht="11.25">
      <c r="A141" s="37"/>
      <c r="B141" s="38"/>
      <c r="C141" s="39"/>
      <c r="D141" s="194" t="s">
        <v>228</v>
      </c>
      <c r="E141" s="39"/>
      <c r="F141" s="195" t="s">
        <v>292</v>
      </c>
      <c r="G141" s="39"/>
      <c r="H141" s="39"/>
      <c r="I141" s="196"/>
      <c r="J141" s="39"/>
      <c r="K141" s="39"/>
      <c r="L141" s="42"/>
      <c r="M141" s="197"/>
      <c r="N141" s="198"/>
      <c r="O141" s="67"/>
      <c r="P141" s="67"/>
      <c r="Q141" s="67"/>
      <c r="R141" s="67"/>
      <c r="S141" s="67"/>
      <c r="T141" s="68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20" t="s">
        <v>228</v>
      </c>
      <c r="AU141" s="20" t="s">
        <v>81</v>
      </c>
    </row>
    <row r="142" spans="1:65" s="13" customFormat="1" ht="11.25">
      <c r="B142" s="199"/>
      <c r="C142" s="200"/>
      <c r="D142" s="201" t="s">
        <v>230</v>
      </c>
      <c r="E142" s="202" t="s">
        <v>19</v>
      </c>
      <c r="F142" s="203" t="s">
        <v>980</v>
      </c>
      <c r="G142" s="200"/>
      <c r="H142" s="204">
        <v>26.79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230</v>
      </c>
      <c r="AU142" s="210" t="s">
        <v>81</v>
      </c>
      <c r="AV142" s="13" t="s">
        <v>81</v>
      </c>
      <c r="AW142" s="13" t="s">
        <v>33</v>
      </c>
      <c r="AX142" s="13" t="s">
        <v>79</v>
      </c>
      <c r="AY142" s="210" t="s">
        <v>218</v>
      </c>
    </row>
    <row r="143" spans="1:65" s="2" customFormat="1" ht="44.25" customHeight="1">
      <c r="A143" s="37"/>
      <c r="B143" s="38"/>
      <c r="C143" s="181" t="s">
        <v>134</v>
      </c>
      <c r="D143" s="181" t="s">
        <v>221</v>
      </c>
      <c r="E143" s="182" t="s">
        <v>294</v>
      </c>
      <c r="F143" s="183" t="s">
        <v>295</v>
      </c>
      <c r="G143" s="184" t="s">
        <v>282</v>
      </c>
      <c r="H143" s="185">
        <v>1.319</v>
      </c>
      <c r="I143" s="186"/>
      <c r="J143" s="187">
        <f>ROUND(I143*H143,2)</f>
        <v>0</v>
      </c>
      <c r="K143" s="183" t="s">
        <v>225</v>
      </c>
      <c r="L143" s="42"/>
      <c r="M143" s="188" t="s">
        <v>19</v>
      </c>
      <c r="N143" s="189" t="s">
        <v>43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226</v>
      </c>
      <c r="AT143" s="192" t="s">
        <v>221</v>
      </c>
      <c r="AU143" s="192" t="s">
        <v>81</v>
      </c>
      <c r="AY143" s="20" t="s">
        <v>218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79</v>
      </c>
      <c r="BK143" s="193">
        <f>ROUND(I143*H143,2)</f>
        <v>0</v>
      </c>
      <c r="BL143" s="20" t="s">
        <v>226</v>
      </c>
      <c r="BM143" s="192" t="s">
        <v>981</v>
      </c>
    </row>
    <row r="144" spans="1:65" s="2" customFormat="1" ht="11.25">
      <c r="A144" s="37"/>
      <c r="B144" s="38"/>
      <c r="C144" s="39"/>
      <c r="D144" s="194" t="s">
        <v>228</v>
      </c>
      <c r="E144" s="39"/>
      <c r="F144" s="195" t="s">
        <v>297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228</v>
      </c>
      <c r="AU144" s="20" t="s">
        <v>81</v>
      </c>
    </row>
    <row r="145" spans="1:65" s="12" customFormat="1" ht="22.9" customHeight="1">
      <c r="B145" s="165"/>
      <c r="C145" s="166"/>
      <c r="D145" s="167" t="s">
        <v>71</v>
      </c>
      <c r="E145" s="179" t="s">
        <v>298</v>
      </c>
      <c r="F145" s="179" t="s">
        <v>299</v>
      </c>
      <c r="G145" s="166"/>
      <c r="H145" s="166"/>
      <c r="I145" s="169"/>
      <c r="J145" s="180">
        <f>BK145</f>
        <v>0</v>
      </c>
      <c r="K145" s="166"/>
      <c r="L145" s="171"/>
      <c r="M145" s="172"/>
      <c r="N145" s="173"/>
      <c r="O145" s="173"/>
      <c r="P145" s="174">
        <f>SUM(P146:P147)</f>
        <v>0</v>
      </c>
      <c r="Q145" s="173"/>
      <c r="R145" s="174">
        <f>SUM(R146:R147)</f>
        <v>0</v>
      </c>
      <c r="S145" s="173"/>
      <c r="T145" s="175">
        <f>SUM(T146:T147)</f>
        <v>0</v>
      </c>
      <c r="AR145" s="176" t="s">
        <v>79</v>
      </c>
      <c r="AT145" s="177" t="s">
        <v>71</v>
      </c>
      <c r="AU145" s="177" t="s">
        <v>79</v>
      </c>
      <c r="AY145" s="176" t="s">
        <v>218</v>
      </c>
      <c r="BK145" s="178">
        <f>SUM(BK146:BK147)</f>
        <v>0</v>
      </c>
    </row>
    <row r="146" spans="1:65" s="2" customFormat="1" ht="66.75" customHeight="1">
      <c r="A146" s="37"/>
      <c r="B146" s="38"/>
      <c r="C146" s="181" t="s">
        <v>137</v>
      </c>
      <c r="D146" s="181" t="s">
        <v>221</v>
      </c>
      <c r="E146" s="182" t="s">
        <v>300</v>
      </c>
      <c r="F146" s="183" t="s">
        <v>301</v>
      </c>
      <c r="G146" s="184" t="s">
        <v>282</v>
      </c>
      <c r="H146" s="185">
        <v>0.70399999999999996</v>
      </c>
      <c r="I146" s="186"/>
      <c r="J146" s="187">
        <f>ROUND(I146*H146,2)</f>
        <v>0</v>
      </c>
      <c r="K146" s="183" t="s">
        <v>225</v>
      </c>
      <c r="L146" s="42"/>
      <c r="M146" s="188" t="s">
        <v>19</v>
      </c>
      <c r="N146" s="189" t="s">
        <v>43</v>
      </c>
      <c r="O146" s="67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226</v>
      </c>
      <c r="AT146" s="192" t="s">
        <v>221</v>
      </c>
      <c r="AU146" s="192" t="s">
        <v>81</v>
      </c>
      <c r="AY146" s="20" t="s">
        <v>218</v>
      </c>
      <c r="BE146" s="193">
        <f>IF(N146="základní",J146,0)</f>
        <v>0</v>
      </c>
      <c r="BF146" s="193">
        <f>IF(N146="snížená",J146,0)</f>
        <v>0</v>
      </c>
      <c r="BG146" s="193">
        <f>IF(N146="zákl. přenesená",J146,0)</f>
        <v>0</v>
      </c>
      <c r="BH146" s="193">
        <f>IF(N146="sníž. přenesená",J146,0)</f>
        <v>0</v>
      </c>
      <c r="BI146" s="193">
        <f>IF(N146="nulová",J146,0)</f>
        <v>0</v>
      </c>
      <c r="BJ146" s="20" t="s">
        <v>79</v>
      </c>
      <c r="BK146" s="193">
        <f>ROUND(I146*H146,2)</f>
        <v>0</v>
      </c>
      <c r="BL146" s="20" t="s">
        <v>226</v>
      </c>
      <c r="BM146" s="192" t="s">
        <v>982</v>
      </c>
    </row>
    <row r="147" spans="1:65" s="2" customFormat="1" ht="11.25">
      <c r="A147" s="37"/>
      <c r="B147" s="38"/>
      <c r="C147" s="39"/>
      <c r="D147" s="194" t="s">
        <v>228</v>
      </c>
      <c r="E147" s="39"/>
      <c r="F147" s="195" t="s">
        <v>303</v>
      </c>
      <c r="G147" s="39"/>
      <c r="H147" s="39"/>
      <c r="I147" s="196"/>
      <c r="J147" s="39"/>
      <c r="K147" s="39"/>
      <c r="L147" s="42"/>
      <c r="M147" s="197"/>
      <c r="N147" s="198"/>
      <c r="O147" s="67"/>
      <c r="P147" s="67"/>
      <c r="Q147" s="67"/>
      <c r="R147" s="67"/>
      <c r="S147" s="67"/>
      <c r="T147" s="68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20" t="s">
        <v>228</v>
      </c>
      <c r="AU147" s="20" t="s">
        <v>81</v>
      </c>
    </row>
    <row r="148" spans="1:65" s="12" customFormat="1" ht="25.9" customHeight="1">
      <c r="B148" s="165"/>
      <c r="C148" s="166"/>
      <c r="D148" s="167" t="s">
        <v>71</v>
      </c>
      <c r="E148" s="168" t="s">
        <v>304</v>
      </c>
      <c r="F148" s="168" t="s">
        <v>305</v>
      </c>
      <c r="G148" s="166"/>
      <c r="H148" s="166"/>
      <c r="I148" s="169"/>
      <c r="J148" s="170">
        <f>BK148</f>
        <v>0</v>
      </c>
      <c r="K148" s="166"/>
      <c r="L148" s="171"/>
      <c r="M148" s="172"/>
      <c r="N148" s="173"/>
      <c r="O148" s="173"/>
      <c r="P148" s="174">
        <f>P149+P154+P158+P169+P175+P178+P197+P213</f>
        <v>0</v>
      </c>
      <c r="Q148" s="173"/>
      <c r="R148" s="174">
        <f>R149+R154+R158+R169+R175+R178+R197+R213</f>
        <v>0.35151886000000004</v>
      </c>
      <c r="S148" s="173"/>
      <c r="T148" s="175">
        <f>T149+T154+T158+T169+T175+T178+T197+T213</f>
        <v>0.1168078</v>
      </c>
      <c r="AR148" s="176" t="s">
        <v>81</v>
      </c>
      <c r="AT148" s="177" t="s">
        <v>71</v>
      </c>
      <c r="AU148" s="177" t="s">
        <v>72</v>
      </c>
      <c r="AY148" s="176" t="s">
        <v>218</v>
      </c>
      <c r="BK148" s="178">
        <f>BK149+BK154+BK158+BK169+BK175+BK178+BK197+BK213</f>
        <v>0</v>
      </c>
    </row>
    <row r="149" spans="1:65" s="12" customFormat="1" ht="22.9" customHeight="1">
      <c r="B149" s="165"/>
      <c r="C149" s="166"/>
      <c r="D149" s="167" t="s">
        <v>71</v>
      </c>
      <c r="E149" s="179" t="s">
        <v>546</v>
      </c>
      <c r="F149" s="179" t="s">
        <v>547</v>
      </c>
      <c r="G149" s="166"/>
      <c r="H149" s="166"/>
      <c r="I149" s="169"/>
      <c r="J149" s="180">
        <f>BK149</f>
        <v>0</v>
      </c>
      <c r="K149" s="166"/>
      <c r="L149" s="171"/>
      <c r="M149" s="172"/>
      <c r="N149" s="173"/>
      <c r="O149" s="173"/>
      <c r="P149" s="174">
        <f>SUM(P150:P153)</f>
        <v>0</v>
      </c>
      <c r="Q149" s="173"/>
      <c r="R149" s="174">
        <f>SUM(R150:R153)</f>
        <v>0</v>
      </c>
      <c r="S149" s="173"/>
      <c r="T149" s="175">
        <f>SUM(T150:T153)</f>
        <v>0</v>
      </c>
      <c r="AR149" s="176" t="s">
        <v>81</v>
      </c>
      <c r="AT149" s="177" t="s">
        <v>71</v>
      </c>
      <c r="AU149" s="177" t="s">
        <v>79</v>
      </c>
      <c r="AY149" s="176" t="s">
        <v>218</v>
      </c>
      <c r="BK149" s="178">
        <f>SUM(BK150:BK153)</f>
        <v>0</v>
      </c>
    </row>
    <row r="150" spans="1:65" s="2" customFormat="1" ht="16.5" customHeight="1">
      <c r="A150" s="37"/>
      <c r="B150" s="38"/>
      <c r="C150" s="181" t="s">
        <v>140</v>
      </c>
      <c r="D150" s="181" t="s">
        <v>221</v>
      </c>
      <c r="E150" s="182" t="s">
        <v>548</v>
      </c>
      <c r="F150" s="183" t="s">
        <v>549</v>
      </c>
      <c r="G150" s="184" t="s">
        <v>249</v>
      </c>
      <c r="H150" s="185">
        <v>1</v>
      </c>
      <c r="I150" s="186"/>
      <c r="J150" s="187">
        <f>ROUND(I150*H150,2)</f>
        <v>0</v>
      </c>
      <c r="K150" s="183" t="s">
        <v>19</v>
      </c>
      <c r="L150" s="42"/>
      <c r="M150" s="188" t="s">
        <v>19</v>
      </c>
      <c r="N150" s="189" t="s">
        <v>43</v>
      </c>
      <c r="O150" s="67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137</v>
      </c>
      <c r="AT150" s="192" t="s">
        <v>221</v>
      </c>
      <c r="AU150" s="192" t="s">
        <v>81</v>
      </c>
      <c r="AY150" s="20" t="s">
        <v>218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20" t="s">
        <v>79</v>
      </c>
      <c r="BK150" s="193">
        <f>ROUND(I150*H150,2)</f>
        <v>0</v>
      </c>
      <c r="BL150" s="20" t="s">
        <v>137</v>
      </c>
      <c r="BM150" s="192" t="s">
        <v>983</v>
      </c>
    </row>
    <row r="151" spans="1:65" s="2" customFormat="1" ht="16.5" customHeight="1">
      <c r="A151" s="37"/>
      <c r="B151" s="38"/>
      <c r="C151" s="181" t="s">
        <v>143</v>
      </c>
      <c r="D151" s="181" t="s">
        <v>221</v>
      </c>
      <c r="E151" s="182" t="s">
        <v>551</v>
      </c>
      <c r="F151" s="183" t="s">
        <v>552</v>
      </c>
      <c r="G151" s="184" t="s">
        <v>249</v>
      </c>
      <c r="H151" s="185">
        <v>1</v>
      </c>
      <c r="I151" s="186"/>
      <c r="J151" s="187">
        <f>ROUND(I151*H151,2)</f>
        <v>0</v>
      </c>
      <c r="K151" s="183" t="s">
        <v>19</v>
      </c>
      <c r="L151" s="42"/>
      <c r="M151" s="188" t="s">
        <v>19</v>
      </c>
      <c r="N151" s="189" t="s">
        <v>43</v>
      </c>
      <c r="O151" s="67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137</v>
      </c>
      <c r="AT151" s="192" t="s">
        <v>221</v>
      </c>
      <c r="AU151" s="192" t="s">
        <v>81</v>
      </c>
      <c r="AY151" s="20" t="s">
        <v>218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79</v>
      </c>
      <c r="BK151" s="193">
        <f>ROUND(I151*H151,2)</f>
        <v>0</v>
      </c>
      <c r="BL151" s="20" t="s">
        <v>137</v>
      </c>
      <c r="BM151" s="192" t="s">
        <v>984</v>
      </c>
    </row>
    <row r="152" spans="1:65" s="2" customFormat="1" ht="24.2" customHeight="1">
      <c r="A152" s="37"/>
      <c r="B152" s="38"/>
      <c r="C152" s="181" t="s">
        <v>146</v>
      </c>
      <c r="D152" s="181" t="s">
        <v>221</v>
      </c>
      <c r="E152" s="182" t="s">
        <v>554</v>
      </c>
      <c r="F152" s="183" t="s">
        <v>555</v>
      </c>
      <c r="G152" s="184" t="s">
        <v>249</v>
      </c>
      <c r="H152" s="185">
        <v>1</v>
      </c>
      <c r="I152" s="186"/>
      <c r="J152" s="187">
        <f>ROUND(I152*H152,2)</f>
        <v>0</v>
      </c>
      <c r="K152" s="183" t="s">
        <v>19</v>
      </c>
      <c r="L152" s="42"/>
      <c r="M152" s="188" t="s">
        <v>19</v>
      </c>
      <c r="N152" s="189" t="s">
        <v>43</v>
      </c>
      <c r="O152" s="67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137</v>
      </c>
      <c r="AT152" s="192" t="s">
        <v>221</v>
      </c>
      <c r="AU152" s="192" t="s">
        <v>81</v>
      </c>
      <c r="AY152" s="20" t="s">
        <v>218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0" t="s">
        <v>79</v>
      </c>
      <c r="BK152" s="193">
        <f>ROUND(I152*H152,2)</f>
        <v>0</v>
      </c>
      <c r="BL152" s="20" t="s">
        <v>137</v>
      </c>
      <c r="BM152" s="192" t="s">
        <v>985</v>
      </c>
    </row>
    <row r="153" spans="1:65" s="2" customFormat="1" ht="16.5" customHeight="1">
      <c r="A153" s="37"/>
      <c r="B153" s="38"/>
      <c r="C153" s="181" t="s">
        <v>149</v>
      </c>
      <c r="D153" s="181" t="s">
        <v>221</v>
      </c>
      <c r="E153" s="182" t="s">
        <v>566</v>
      </c>
      <c r="F153" s="183" t="s">
        <v>567</v>
      </c>
      <c r="G153" s="184" t="s">
        <v>249</v>
      </c>
      <c r="H153" s="185">
        <v>1</v>
      </c>
      <c r="I153" s="186"/>
      <c r="J153" s="187">
        <f>ROUND(I153*H153,2)</f>
        <v>0</v>
      </c>
      <c r="K153" s="183" t="s">
        <v>19</v>
      </c>
      <c r="L153" s="42"/>
      <c r="M153" s="188" t="s">
        <v>19</v>
      </c>
      <c r="N153" s="189" t="s">
        <v>43</v>
      </c>
      <c r="O153" s="67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137</v>
      </c>
      <c r="AT153" s="192" t="s">
        <v>221</v>
      </c>
      <c r="AU153" s="192" t="s">
        <v>81</v>
      </c>
      <c r="AY153" s="20" t="s">
        <v>218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20" t="s">
        <v>79</v>
      </c>
      <c r="BK153" s="193">
        <f>ROUND(I153*H153,2)</f>
        <v>0</v>
      </c>
      <c r="BL153" s="20" t="s">
        <v>137</v>
      </c>
      <c r="BM153" s="192" t="s">
        <v>986</v>
      </c>
    </row>
    <row r="154" spans="1:65" s="12" customFormat="1" ht="22.9" customHeight="1">
      <c r="B154" s="165"/>
      <c r="C154" s="166"/>
      <c r="D154" s="167" t="s">
        <v>71</v>
      </c>
      <c r="E154" s="179" t="s">
        <v>569</v>
      </c>
      <c r="F154" s="179" t="s">
        <v>570</v>
      </c>
      <c r="G154" s="166"/>
      <c r="H154" s="166"/>
      <c r="I154" s="169"/>
      <c r="J154" s="180">
        <f>BK154</f>
        <v>0</v>
      </c>
      <c r="K154" s="166"/>
      <c r="L154" s="171"/>
      <c r="M154" s="172"/>
      <c r="N154" s="173"/>
      <c r="O154" s="173"/>
      <c r="P154" s="174">
        <f>SUM(P155:P157)</f>
        <v>0</v>
      </c>
      <c r="Q154" s="173"/>
      <c r="R154" s="174">
        <f>SUM(R155:R157)</f>
        <v>0</v>
      </c>
      <c r="S154" s="173"/>
      <c r="T154" s="175">
        <f>SUM(T155:T157)</f>
        <v>0</v>
      </c>
      <c r="AR154" s="176" t="s">
        <v>81</v>
      </c>
      <c r="AT154" s="177" t="s">
        <v>71</v>
      </c>
      <c r="AU154" s="177" t="s">
        <v>79</v>
      </c>
      <c r="AY154" s="176" t="s">
        <v>218</v>
      </c>
      <c r="BK154" s="178">
        <f>SUM(BK155:BK157)</f>
        <v>0</v>
      </c>
    </row>
    <row r="155" spans="1:65" s="2" customFormat="1" ht="16.5" customHeight="1">
      <c r="A155" s="37"/>
      <c r="B155" s="38"/>
      <c r="C155" s="181" t="s">
        <v>7</v>
      </c>
      <c r="D155" s="181" t="s">
        <v>221</v>
      </c>
      <c r="E155" s="182" t="s">
        <v>571</v>
      </c>
      <c r="F155" s="183" t="s">
        <v>572</v>
      </c>
      <c r="G155" s="184" t="s">
        <v>249</v>
      </c>
      <c r="H155" s="185">
        <v>1</v>
      </c>
      <c r="I155" s="186"/>
      <c r="J155" s="187">
        <f>ROUND(I155*H155,2)</f>
        <v>0</v>
      </c>
      <c r="K155" s="183" t="s">
        <v>19</v>
      </c>
      <c r="L155" s="42"/>
      <c r="M155" s="188" t="s">
        <v>19</v>
      </c>
      <c r="N155" s="189" t="s">
        <v>43</v>
      </c>
      <c r="O155" s="67"/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137</v>
      </c>
      <c r="AT155" s="192" t="s">
        <v>221</v>
      </c>
      <c r="AU155" s="192" t="s">
        <v>81</v>
      </c>
      <c r="AY155" s="20" t="s">
        <v>218</v>
      </c>
      <c r="BE155" s="193">
        <f>IF(N155="základní",J155,0)</f>
        <v>0</v>
      </c>
      <c r="BF155" s="193">
        <f>IF(N155="snížená",J155,0)</f>
        <v>0</v>
      </c>
      <c r="BG155" s="193">
        <f>IF(N155="zákl. přenesená",J155,0)</f>
        <v>0</v>
      </c>
      <c r="BH155" s="193">
        <f>IF(N155="sníž. přenesená",J155,0)</f>
        <v>0</v>
      </c>
      <c r="BI155" s="193">
        <f>IF(N155="nulová",J155,0)</f>
        <v>0</v>
      </c>
      <c r="BJ155" s="20" t="s">
        <v>79</v>
      </c>
      <c r="BK155" s="193">
        <f>ROUND(I155*H155,2)</f>
        <v>0</v>
      </c>
      <c r="BL155" s="20" t="s">
        <v>137</v>
      </c>
      <c r="BM155" s="192" t="s">
        <v>987</v>
      </c>
    </row>
    <row r="156" spans="1:65" s="2" customFormat="1" ht="16.5" customHeight="1">
      <c r="A156" s="37"/>
      <c r="B156" s="38"/>
      <c r="C156" s="181" t="s">
        <v>154</v>
      </c>
      <c r="D156" s="181" t="s">
        <v>221</v>
      </c>
      <c r="E156" s="182" t="s">
        <v>574</v>
      </c>
      <c r="F156" s="183" t="s">
        <v>575</v>
      </c>
      <c r="G156" s="184" t="s">
        <v>249</v>
      </c>
      <c r="H156" s="185">
        <v>6</v>
      </c>
      <c r="I156" s="186"/>
      <c r="J156" s="187">
        <f>ROUND(I156*H156,2)</f>
        <v>0</v>
      </c>
      <c r="K156" s="183" t="s">
        <v>19</v>
      </c>
      <c r="L156" s="42"/>
      <c r="M156" s="188" t="s">
        <v>19</v>
      </c>
      <c r="N156" s="189" t="s">
        <v>43</v>
      </c>
      <c r="O156" s="67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137</v>
      </c>
      <c r="AT156" s="192" t="s">
        <v>221</v>
      </c>
      <c r="AU156" s="192" t="s">
        <v>81</v>
      </c>
      <c r="AY156" s="20" t="s">
        <v>218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79</v>
      </c>
      <c r="BK156" s="193">
        <f>ROUND(I156*H156,2)</f>
        <v>0</v>
      </c>
      <c r="BL156" s="20" t="s">
        <v>137</v>
      </c>
      <c r="BM156" s="192" t="s">
        <v>988</v>
      </c>
    </row>
    <row r="157" spans="1:65" s="2" customFormat="1" ht="16.5" customHeight="1">
      <c r="A157" s="37"/>
      <c r="B157" s="38"/>
      <c r="C157" s="181" t="s">
        <v>157</v>
      </c>
      <c r="D157" s="181" t="s">
        <v>221</v>
      </c>
      <c r="E157" s="182" t="s">
        <v>577</v>
      </c>
      <c r="F157" s="183" t="s">
        <v>578</v>
      </c>
      <c r="G157" s="184" t="s">
        <v>249</v>
      </c>
      <c r="H157" s="185">
        <v>6</v>
      </c>
      <c r="I157" s="186"/>
      <c r="J157" s="187">
        <f>ROUND(I157*H157,2)</f>
        <v>0</v>
      </c>
      <c r="K157" s="183" t="s">
        <v>19</v>
      </c>
      <c r="L157" s="42"/>
      <c r="M157" s="188" t="s">
        <v>19</v>
      </c>
      <c r="N157" s="189" t="s">
        <v>43</v>
      </c>
      <c r="O157" s="67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137</v>
      </c>
      <c r="AT157" s="192" t="s">
        <v>221</v>
      </c>
      <c r="AU157" s="192" t="s">
        <v>81</v>
      </c>
      <c r="AY157" s="20" t="s">
        <v>218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20" t="s">
        <v>79</v>
      </c>
      <c r="BK157" s="193">
        <f>ROUND(I157*H157,2)</f>
        <v>0</v>
      </c>
      <c r="BL157" s="20" t="s">
        <v>137</v>
      </c>
      <c r="BM157" s="192" t="s">
        <v>989</v>
      </c>
    </row>
    <row r="158" spans="1:65" s="12" customFormat="1" ht="22.9" customHeight="1">
      <c r="B158" s="165"/>
      <c r="C158" s="166"/>
      <c r="D158" s="167" t="s">
        <v>71</v>
      </c>
      <c r="E158" s="179" t="s">
        <v>580</v>
      </c>
      <c r="F158" s="179" t="s">
        <v>581</v>
      </c>
      <c r="G158" s="166"/>
      <c r="H158" s="166"/>
      <c r="I158" s="169"/>
      <c r="J158" s="180">
        <f>BK158</f>
        <v>0</v>
      </c>
      <c r="K158" s="166"/>
      <c r="L158" s="171"/>
      <c r="M158" s="172"/>
      <c r="N158" s="173"/>
      <c r="O158" s="173"/>
      <c r="P158" s="174">
        <f>SUM(P159:P168)</f>
        <v>0</v>
      </c>
      <c r="Q158" s="173"/>
      <c r="R158" s="174">
        <f>SUM(R159:R168)</f>
        <v>3.1290999999999999E-2</v>
      </c>
      <c r="S158" s="173"/>
      <c r="T158" s="175">
        <f>SUM(T159:T168)</f>
        <v>0</v>
      </c>
      <c r="AR158" s="176" t="s">
        <v>81</v>
      </c>
      <c r="AT158" s="177" t="s">
        <v>71</v>
      </c>
      <c r="AU158" s="177" t="s">
        <v>79</v>
      </c>
      <c r="AY158" s="176" t="s">
        <v>218</v>
      </c>
      <c r="BK158" s="178">
        <f>SUM(BK159:BK168)</f>
        <v>0</v>
      </c>
    </row>
    <row r="159" spans="1:65" s="2" customFormat="1" ht="55.5" customHeight="1">
      <c r="A159" s="37"/>
      <c r="B159" s="38"/>
      <c r="C159" s="181" t="s">
        <v>160</v>
      </c>
      <c r="D159" s="181" t="s">
        <v>221</v>
      </c>
      <c r="E159" s="182" t="s">
        <v>582</v>
      </c>
      <c r="F159" s="183" t="s">
        <v>583</v>
      </c>
      <c r="G159" s="184" t="s">
        <v>224</v>
      </c>
      <c r="H159" s="185">
        <v>1.5</v>
      </c>
      <c r="I159" s="186"/>
      <c r="J159" s="187">
        <f>ROUND(I159*H159,2)</f>
        <v>0</v>
      </c>
      <c r="K159" s="183" t="s">
        <v>225</v>
      </c>
      <c r="L159" s="42"/>
      <c r="M159" s="188" t="s">
        <v>19</v>
      </c>
      <c r="N159" s="189" t="s">
        <v>43</v>
      </c>
      <c r="O159" s="67"/>
      <c r="P159" s="190">
        <f>O159*H159</f>
        <v>0</v>
      </c>
      <c r="Q159" s="190">
        <v>1.214E-2</v>
      </c>
      <c r="R159" s="190">
        <f>Q159*H159</f>
        <v>1.821E-2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137</v>
      </c>
      <c r="AT159" s="192" t="s">
        <v>221</v>
      </c>
      <c r="AU159" s="192" t="s">
        <v>81</v>
      </c>
      <c r="AY159" s="20" t="s">
        <v>218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20" t="s">
        <v>79</v>
      </c>
      <c r="BK159" s="193">
        <f>ROUND(I159*H159,2)</f>
        <v>0</v>
      </c>
      <c r="BL159" s="20" t="s">
        <v>137</v>
      </c>
      <c r="BM159" s="192" t="s">
        <v>990</v>
      </c>
    </row>
    <row r="160" spans="1:65" s="2" customFormat="1" ht="11.25">
      <c r="A160" s="37"/>
      <c r="B160" s="38"/>
      <c r="C160" s="39"/>
      <c r="D160" s="194" t="s">
        <v>228</v>
      </c>
      <c r="E160" s="39"/>
      <c r="F160" s="195" t="s">
        <v>585</v>
      </c>
      <c r="G160" s="39"/>
      <c r="H160" s="39"/>
      <c r="I160" s="196"/>
      <c r="J160" s="39"/>
      <c r="K160" s="39"/>
      <c r="L160" s="42"/>
      <c r="M160" s="197"/>
      <c r="N160" s="198"/>
      <c r="O160" s="67"/>
      <c r="P160" s="67"/>
      <c r="Q160" s="67"/>
      <c r="R160" s="67"/>
      <c r="S160" s="67"/>
      <c r="T160" s="68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20" t="s">
        <v>228</v>
      </c>
      <c r="AU160" s="20" t="s">
        <v>81</v>
      </c>
    </row>
    <row r="161" spans="1:65" s="2" customFormat="1" ht="44.25" customHeight="1">
      <c r="A161" s="37"/>
      <c r="B161" s="38"/>
      <c r="C161" s="181" t="s">
        <v>352</v>
      </c>
      <c r="D161" s="181" t="s">
        <v>221</v>
      </c>
      <c r="E161" s="182" t="s">
        <v>586</v>
      </c>
      <c r="F161" s="183" t="s">
        <v>587</v>
      </c>
      <c r="G161" s="184" t="s">
        <v>224</v>
      </c>
      <c r="H161" s="185">
        <v>1.5</v>
      </c>
      <c r="I161" s="186"/>
      <c r="J161" s="187">
        <f>ROUND(I161*H161,2)</f>
        <v>0</v>
      </c>
      <c r="K161" s="183" t="s">
        <v>225</v>
      </c>
      <c r="L161" s="42"/>
      <c r="M161" s="188" t="s">
        <v>19</v>
      </c>
      <c r="N161" s="189" t="s">
        <v>43</v>
      </c>
      <c r="O161" s="67"/>
      <c r="P161" s="190">
        <f>O161*H161</f>
        <v>0</v>
      </c>
      <c r="Q161" s="190">
        <v>1E-4</v>
      </c>
      <c r="R161" s="190">
        <f>Q161*H161</f>
        <v>1.5000000000000001E-4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137</v>
      </c>
      <c r="AT161" s="192" t="s">
        <v>221</v>
      </c>
      <c r="AU161" s="192" t="s">
        <v>81</v>
      </c>
      <c r="AY161" s="20" t="s">
        <v>218</v>
      </c>
      <c r="BE161" s="193">
        <f>IF(N161="základní",J161,0)</f>
        <v>0</v>
      </c>
      <c r="BF161" s="193">
        <f>IF(N161="snížená",J161,0)</f>
        <v>0</v>
      </c>
      <c r="BG161" s="193">
        <f>IF(N161="zákl. přenesená",J161,0)</f>
        <v>0</v>
      </c>
      <c r="BH161" s="193">
        <f>IF(N161="sníž. přenesená",J161,0)</f>
        <v>0</v>
      </c>
      <c r="BI161" s="193">
        <f>IF(N161="nulová",J161,0)</f>
        <v>0</v>
      </c>
      <c r="BJ161" s="20" t="s">
        <v>79</v>
      </c>
      <c r="BK161" s="193">
        <f>ROUND(I161*H161,2)</f>
        <v>0</v>
      </c>
      <c r="BL161" s="20" t="s">
        <v>137</v>
      </c>
      <c r="BM161" s="192" t="s">
        <v>991</v>
      </c>
    </row>
    <row r="162" spans="1:65" s="2" customFormat="1" ht="11.25">
      <c r="A162" s="37"/>
      <c r="B162" s="38"/>
      <c r="C162" s="39"/>
      <c r="D162" s="194" t="s">
        <v>228</v>
      </c>
      <c r="E162" s="39"/>
      <c r="F162" s="195" t="s">
        <v>589</v>
      </c>
      <c r="G162" s="39"/>
      <c r="H162" s="39"/>
      <c r="I162" s="196"/>
      <c r="J162" s="39"/>
      <c r="K162" s="39"/>
      <c r="L162" s="42"/>
      <c r="M162" s="197"/>
      <c r="N162" s="198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20" t="s">
        <v>228</v>
      </c>
      <c r="AU162" s="20" t="s">
        <v>81</v>
      </c>
    </row>
    <row r="163" spans="1:65" s="2" customFormat="1" ht="37.9" customHeight="1">
      <c r="A163" s="37"/>
      <c r="B163" s="38"/>
      <c r="C163" s="181" t="s">
        <v>357</v>
      </c>
      <c r="D163" s="181" t="s">
        <v>221</v>
      </c>
      <c r="E163" s="182" t="s">
        <v>590</v>
      </c>
      <c r="F163" s="183" t="s">
        <v>591</v>
      </c>
      <c r="G163" s="184" t="s">
        <v>224</v>
      </c>
      <c r="H163" s="185">
        <v>1.34</v>
      </c>
      <c r="I163" s="186"/>
      <c r="J163" s="187">
        <f>ROUND(I163*H163,2)</f>
        <v>0</v>
      </c>
      <c r="K163" s="183" t="s">
        <v>225</v>
      </c>
      <c r="L163" s="42"/>
      <c r="M163" s="188" t="s">
        <v>19</v>
      </c>
      <c r="N163" s="189" t="s">
        <v>43</v>
      </c>
      <c r="O163" s="67"/>
      <c r="P163" s="190">
        <f>O163*H163</f>
        <v>0</v>
      </c>
      <c r="Q163" s="190">
        <v>1.25E-3</v>
      </c>
      <c r="R163" s="190">
        <f>Q163*H163</f>
        <v>1.6750000000000001E-3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137</v>
      </c>
      <c r="AT163" s="192" t="s">
        <v>221</v>
      </c>
      <c r="AU163" s="192" t="s">
        <v>81</v>
      </c>
      <c r="AY163" s="20" t="s">
        <v>218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79</v>
      </c>
      <c r="BK163" s="193">
        <f>ROUND(I163*H163,2)</f>
        <v>0</v>
      </c>
      <c r="BL163" s="20" t="s">
        <v>137</v>
      </c>
      <c r="BM163" s="192" t="s">
        <v>992</v>
      </c>
    </row>
    <row r="164" spans="1:65" s="2" customFormat="1" ht="11.25">
      <c r="A164" s="37"/>
      <c r="B164" s="38"/>
      <c r="C164" s="39"/>
      <c r="D164" s="194" t="s">
        <v>228</v>
      </c>
      <c r="E164" s="39"/>
      <c r="F164" s="195" t="s">
        <v>593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228</v>
      </c>
      <c r="AU164" s="20" t="s">
        <v>81</v>
      </c>
    </row>
    <row r="165" spans="1:65" s="2" customFormat="1" ht="24.2" customHeight="1">
      <c r="A165" s="37"/>
      <c r="B165" s="38"/>
      <c r="C165" s="222" t="s">
        <v>362</v>
      </c>
      <c r="D165" s="222" t="s">
        <v>380</v>
      </c>
      <c r="E165" s="223" t="s">
        <v>594</v>
      </c>
      <c r="F165" s="224" t="s">
        <v>595</v>
      </c>
      <c r="G165" s="225" t="s">
        <v>224</v>
      </c>
      <c r="H165" s="226">
        <v>1.407</v>
      </c>
      <c r="I165" s="227"/>
      <c r="J165" s="228">
        <f>ROUND(I165*H165,2)</f>
        <v>0</v>
      </c>
      <c r="K165" s="224" t="s">
        <v>225</v>
      </c>
      <c r="L165" s="229"/>
      <c r="M165" s="230" t="s">
        <v>19</v>
      </c>
      <c r="N165" s="231" t="s">
        <v>43</v>
      </c>
      <c r="O165" s="67"/>
      <c r="P165" s="190">
        <f>O165*H165</f>
        <v>0</v>
      </c>
      <c r="Q165" s="190">
        <v>8.0000000000000002E-3</v>
      </c>
      <c r="R165" s="190">
        <f>Q165*H165</f>
        <v>1.1256E-2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383</v>
      </c>
      <c r="AT165" s="192" t="s">
        <v>380</v>
      </c>
      <c r="AU165" s="192" t="s">
        <v>81</v>
      </c>
      <c r="AY165" s="20" t="s">
        <v>218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79</v>
      </c>
      <c r="BK165" s="193">
        <f>ROUND(I165*H165,2)</f>
        <v>0</v>
      </c>
      <c r="BL165" s="20" t="s">
        <v>137</v>
      </c>
      <c r="BM165" s="192" t="s">
        <v>993</v>
      </c>
    </row>
    <row r="166" spans="1:65" s="13" customFormat="1" ht="11.25">
      <c r="B166" s="199"/>
      <c r="C166" s="200"/>
      <c r="D166" s="201" t="s">
        <v>230</v>
      </c>
      <c r="E166" s="200"/>
      <c r="F166" s="203" t="s">
        <v>994</v>
      </c>
      <c r="G166" s="200"/>
      <c r="H166" s="204">
        <v>1.407</v>
      </c>
      <c r="I166" s="205"/>
      <c r="J166" s="200"/>
      <c r="K166" s="200"/>
      <c r="L166" s="206"/>
      <c r="M166" s="207"/>
      <c r="N166" s="208"/>
      <c r="O166" s="208"/>
      <c r="P166" s="208"/>
      <c r="Q166" s="208"/>
      <c r="R166" s="208"/>
      <c r="S166" s="208"/>
      <c r="T166" s="209"/>
      <c r="AT166" s="210" t="s">
        <v>230</v>
      </c>
      <c r="AU166" s="210" t="s">
        <v>81</v>
      </c>
      <c r="AV166" s="13" t="s">
        <v>81</v>
      </c>
      <c r="AW166" s="13" t="s">
        <v>4</v>
      </c>
      <c r="AX166" s="13" t="s">
        <v>79</v>
      </c>
      <c r="AY166" s="210" t="s">
        <v>218</v>
      </c>
    </row>
    <row r="167" spans="1:65" s="2" customFormat="1" ht="78" customHeight="1">
      <c r="A167" s="37"/>
      <c r="B167" s="38"/>
      <c r="C167" s="181" t="s">
        <v>369</v>
      </c>
      <c r="D167" s="181" t="s">
        <v>221</v>
      </c>
      <c r="E167" s="182" t="s">
        <v>598</v>
      </c>
      <c r="F167" s="183" t="s">
        <v>599</v>
      </c>
      <c r="G167" s="184" t="s">
        <v>282</v>
      </c>
      <c r="H167" s="185">
        <v>3.1E-2</v>
      </c>
      <c r="I167" s="186"/>
      <c r="J167" s="187">
        <f>ROUND(I167*H167,2)</f>
        <v>0</v>
      </c>
      <c r="K167" s="183" t="s">
        <v>225</v>
      </c>
      <c r="L167" s="42"/>
      <c r="M167" s="188" t="s">
        <v>19</v>
      </c>
      <c r="N167" s="189" t="s">
        <v>43</v>
      </c>
      <c r="O167" s="67"/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92" t="s">
        <v>137</v>
      </c>
      <c r="AT167" s="192" t="s">
        <v>221</v>
      </c>
      <c r="AU167" s="192" t="s">
        <v>81</v>
      </c>
      <c r="AY167" s="20" t="s">
        <v>218</v>
      </c>
      <c r="BE167" s="193">
        <f>IF(N167="základní",J167,0)</f>
        <v>0</v>
      </c>
      <c r="BF167" s="193">
        <f>IF(N167="snížená",J167,0)</f>
        <v>0</v>
      </c>
      <c r="BG167" s="193">
        <f>IF(N167="zákl. přenesená",J167,0)</f>
        <v>0</v>
      </c>
      <c r="BH167" s="193">
        <f>IF(N167="sníž. přenesená",J167,0)</f>
        <v>0</v>
      </c>
      <c r="BI167" s="193">
        <f>IF(N167="nulová",J167,0)</f>
        <v>0</v>
      </c>
      <c r="BJ167" s="20" t="s">
        <v>79</v>
      </c>
      <c r="BK167" s="193">
        <f>ROUND(I167*H167,2)</f>
        <v>0</v>
      </c>
      <c r="BL167" s="20" t="s">
        <v>137</v>
      </c>
      <c r="BM167" s="192" t="s">
        <v>995</v>
      </c>
    </row>
    <row r="168" spans="1:65" s="2" customFormat="1" ht="11.25">
      <c r="A168" s="37"/>
      <c r="B168" s="38"/>
      <c r="C168" s="39"/>
      <c r="D168" s="194" t="s">
        <v>228</v>
      </c>
      <c r="E168" s="39"/>
      <c r="F168" s="195" t="s">
        <v>601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228</v>
      </c>
      <c r="AU168" s="20" t="s">
        <v>81</v>
      </c>
    </row>
    <row r="169" spans="1:65" s="12" customFormat="1" ht="22.9" customHeight="1">
      <c r="B169" s="165"/>
      <c r="C169" s="166"/>
      <c r="D169" s="167" t="s">
        <v>71</v>
      </c>
      <c r="E169" s="179" t="s">
        <v>602</v>
      </c>
      <c r="F169" s="179" t="s">
        <v>603</v>
      </c>
      <c r="G169" s="166"/>
      <c r="H169" s="166"/>
      <c r="I169" s="169"/>
      <c r="J169" s="180">
        <f>BK169</f>
        <v>0</v>
      </c>
      <c r="K169" s="166"/>
      <c r="L169" s="171"/>
      <c r="M169" s="172"/>
      <c r="N169" s="173"/>
      <c r="O169" s="173"/>
      <c r="P169" s="174">
        <f>SUM(P170:P174)</f>
        <v>0</v>
      </c>
      <c r="Q169" s="173"/>
      <c r="R169" s="174">
        <f>SUM(R170:R174)</f>
        <v>1.38E-2</v>
      </c>
      <c r="S169" s="173"/>
      <c r="T169" s="175">
        <f>SUM(T170:T174)</f>
        <v>0</v>
      </c>
      <c r="AR169" s="176" t="s">
        <v>81</v>
      </c>
      <c r="AT169" s="177" t="s">
        <v>71</v>
      </c>
      <c r="AU169" s="177" t="s">
        <v>79</v>
      </c>
      <c r="AY169" s="176" t="s">
        <v>218</v>
      </c>
      <c r="BK169" s="178">
        <f>SUM(BK170:BK174)</f>
        <v>0</v>
      </c>
    </row>
    <row r="170" spans="1:65" s="2" customFormat="1" ht="37.9" customHeight="1">
      <c r="A170" s="37"/>
      <c r="B170" s="38"/>
      <c r="C170" s="181" t="s">
        <v>374</v>
      </c>
      <c r="D170" s="181" t="s">
        <v>221</v>
      </c>
      <c r="E170" s="182" t="s">
        <v>604</v>
      </c>
      <c r="F170" s="183" t="s">
        <v>605</v>
      </c>
      <c r="G170" s="184" t="s">
        <v>249</v>
      </c>
      <c r="H170" s="185">
        <v>1</v>
      </c>
      <c r="I170" s="186"/>
      <c r="J170" s="187">
        <f>ROUND(I170*H170,2)</f>
        <v>0</v>
      </c>
      <c r="K170" s="183" t="s">
        <v>225</v>
      </c>
      <c r="L170" s="42"/>
      <c r="M170" s="188" t="s">
        <v>19</v>
      </c>
      <c r="N170" s="189" t="s">
        <v>43</v>
      </c>
      <c r="O170" s="67"/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137</v>
      </c>
      <c r="AT170" s="192" t="s">
        <v>221</v>
      </c>
      <c r="AU170" s="192" t="s">
        <v>81</v>
      </c>
      <c r="AY170" s="20" t="s">
        <v>218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0" t="s">
        <v>79</v>
      </c>
      <c r="BK170" s="193">
        <f>ROUND(I170*H170,2)</f>
        <v>0</v>
      </c>
      <c r="BL170" s="20" t="s">
        <v>137</v>
      </c>
      <c r="BM170" s="192" t="s">
        <v>996</v>
      </c>
    </row>
    <row r="171" spans="1:65" s="2" customFormat="1" ht="11.25">
      <c r="A171" s="37"/>
      <c r="B171" s="38"/>
      <c r="C171" s="39"/>
      <c r="D171" s="194" t="s">
        <v>228</v>
      </c>
      <c r="E171" s="39"/>
      <c r="F171" s="195" t="s">
        <v>607</v>
      </c>
      <c r="G171" s="39"/>
      <c r="H171" s="39"/>
      <c r="I171" s="196"/>
      <c r="J171" s="39"/>
      <c r="K171" s="39"/>
      <c r="L171" s="42"/>
      <c r="M171" s="197"/>
      <c r="N171" s="198"/>
      <c r="O171" s="67"/>
      <c r="P171" s="67"/>
      <c r="Q171" s="67"/>
      <c r="R171" s="67"/>
      <c r="S171" s="67"/>
      <c r="T171" s="68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20" t="s">
        <v>228</v>
      </c>
      <c r="AU171" s="20" t="s">
        <v>81</v>
      </c>
    </row>
    <row r="172" spans="1:65" s="2" customFormat="1" ht="24.2" customHeight="1">
      <c r="A172" s="37"/>
      <c r="B172" s="38"/>
      <c r="C172" s="222" t="s">
        <v>379</v>
      </c>
      <c r="D172" s="222" t="s">
        <v>380</v>
      </c>
      <c r="E172" s="223" t="s">
        <v>608</v>
      </c>
      <c r="F172" s="224" t="s">
        <v>609</v>
      </c>
      <c r="G172" s="225" t="s">
        <v>249</v>
      </c>
      <c r="H172" s="226">
        <v>1</v>
      </c>
      <c r="I172" s="227"/>
      <c r="J172" s="228">
        <f>ROUND(I172*H172,2)</f>
        <v>0</v>
      </c>
      <c r="K172" s="224" t="s">
        <v>19</v>
      </c>
      <c r="L172" s="229"/>
      <c r="M172" s="230" t="s">
        <v>19</v>
      </c>
      <c r="N172" s="231" t="s">
        <v>43</v>
      </c>
      <c r="O172" s="67"/>
      <c r="P172" s="190">
        <f>O172*H172</f>
        <v>0</v>
      </c>
      <c r="Q172" s="190">
        <v>1.38E-2</v>
      </c>
      <c r="R172" s="190">
        <f>Q172*H172</f>
        <v>1.38E-2</v>
      </c>
      <c r="S172" s="190">
        <v>0</v>
      </c>
      <c r="T172" s="191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92" t="s">
        <v>383</v>
      </c>
      <c r="AT172" s="192" t="s">
        <v>380</v>
      </c>
      <c r="AU172" s="192" t="s">
        <v>81</v>
      </c>
      <c r="AY172" s="20" t="s">
        <v>218</v>
      </c>
      <c r="BE172" s="193">
        <f>IF(N172="základní",J172,0)</f>
        <v>0</v>
      </c>
      <c r="BF172" s="193">
        <f>IF(N172="snížená",J172,0)</f>
        <v>0</v>
      </c>
      <c r="BG172" s="193">
        <f>IF(N172="zákl. přenesená",J172,0)</f>
        <v>0</v>
      </c>
      <c r="BH172" s="193">
        <f>IF(N172="sníž. přenesená",J172,0)</f>
        <v>0</v>
      </c>
      <c r="BI172" s="193">
        <f>IF(N172="nulová",J172,0)</f>
        <v>0</v>
      </c>
      <c r="BJ172" s="20" t="s">
        <v>79</v>
      </c>
      <c r="BK172" s="193">
        <f>ROUND(I172*H172,2)</f>
        <v>0</v>
      </c>
      <c r="BL172" s="20" t="s">
        <v>137</v>
      </c>
      <c r="BM172" s="192" t="s">
        <v>997</v>
      </c>
    </row>
    <row r="173" spans="1:65" s="2" customFormat="1" ht="55.5" customHeight="1">
      <c r="A173" s="37"/>
      <c r="B173" s="38"/>
      <c r="C173" s="181" t="s">
        <v>386</v>
      </c>
      <c r="D173" s="181" t="s">
        <v>221</v>
      </c>
      <c r="E173" s="182" t="s">
        <v>611</v>
      </c>
      <c r="F173" s="183" t="s">
        <v>612</v>
      </c>
      <c r="G173" s="184" t="s">
        <v>282</v>
      </c>
      <c r="H173" s="185">
        <v>1.4E-2</v>
      </c>
      <c r="I173" s="186"/>
      <c r="J173" s="187">
        <f>ROUND(I173*H173,2)</f>
        <v>0</v>
      </c>
      <c r="K173" s="183" t="s">
        <v>225</v>
      </c>
      <c r="L173" s="42"/>
      <c r="M173" s="188" t="s">
        <v>19</v>
      </c>
      <c r="N173" s="189" t="s">
        <v>43</v>
      </c>
      <c r="O173" s="67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137</v>
      </c>
      <c r="AT173" s="192" t="s">
        <v>221</v>
      </c>
      <c r="AU173" s="192" t="s">
        <v>81</v>
      </c>
      <c r="AY173" s="20" t="s">
        <v>218</v>
      </c>
      <c r="BE173" s="193">
        <f>IF(N173="základní",J173,0)</f>
        <v>0</v>
      </c>
      <c r="BF173" s="193">
        <f>IF(N173="snížená",J173,0)</f>
        <v>0</v>
      </c>
      <c r="BG173" s="193">
        <f>IF(N173="zákl. přenesená",J173,0)</f>
        <v>0</v>
      </c>
      <c r="BH173" s="193">
        <f>IF(N173="sníž. přenesená",J173,0)</f>
        <v>0</v>
      </c>
      <c r="BI173" s="193">
        <f>IF(N173="nulová",J173,0)</f>
        <v>0</v>
      </c>
      <c r="BJ173" s="20" t="s">
        <v>79</v>
      </c>
      <c r="BK173" s="193">
        <f>ROUND(I173*H173,2)</f>
        <v>0</v>
      </c>
      <c r="BL173" s="20" t="s">
        <v>137</v>
      </c>
      <c r="BM173" s="192" t="s">
        <v>998</v>
      </c>
    </row>
    <row r="174" spans="1:65" s="2" customFormat="1" ht="11.25">
      <c r="A174" s="37"/>
      <c r="B174" s="38"/>
      <c r="C174" s="39"/>
      <c r="D174" s="194" t="s">
        <v>228</v>
      </c>
      <c r="E174" s="39"/>
      <c r="F174" s="195" t="s">
        <v>614</v>
      </c>
      <c r="G174" s="39"/>
      <c r="H174" s="39"/>
      <c r="I174" s="196"/>
      <c r="J174" s="39"/>
      <c r="K174" s="39"/>
      <c r="L174" s="42"/>
      <c r="M174" s="197"/>
      <c r="N174" s="198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20" t="s">
        <v>228</v>
      </c>
      <c r="AU174" s="20" t="s">
        <v>81</v>
      </c>
    </row>
    <row r="175" spans="1:65" s="12" customFormat="1" ht="22.9" customHeight="1">
      <c r="B175" s="165"/>
      <c r="C175" s="166"/>
      <c r="D175" s="167" t="s">
        <v>71</v>
      </c>
      <c r="E175" s="179" t="s">
        <v>615</v>
      </c>
      <c r="F175" s="179" t="s">
        <v>616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SUM(P176:P177)</f>
        <v>0</v>
      </c>
      <c r="Q175" s="173"/>
      <c r="R175" s="174">
        <f>SUM(R176:R177)</f>
        <v>0</v>
      </c>
      <c r="S175" s="173"/>
      <c r="T175" s="175">
        <f>SUM(T176:T177)</f>
        <v>5.3600000000000002E-3</v>
      </c>
      <c r="AR175" s="176" t="s">
        <v>81</v>
      </c>
      <c r="AT175" s="177" t="s">
        <v>71</v>
      </c>
      <c r="AU175" s="177" t="s">
        <v>79</v>
      </c>
      <c r="AY175" s="176" t="s">
        <v>218</v>
      </c>
      <c r="BK175" s="178">
        <f>SUM(BK176:BK177)</f>
        <v>0</v>
      </c>
    </row>
    <row r="176" spans="1:65" s="2" customFormat="1" ht="16.5" customHeight="1">
      <c r="A176" s="37"/>
      <c r="B176" s="38"/>
      <c r="C176" s="181" t="s">
        <v>383</v>
      </c>
      <c r="D176" s="181" t="s">
        <v>221</v>
      </c>
      <c r="E176" s="182" t="s">
        <v>617</v>
      </c>
      <c r="F176" s="183" t="s">
        <v>618</v>
      </c>
      <c r="G176" s="184" t="s">
        <v>224</v>
      </c>
      <c r="H176" s="185">
        <v>1.34</v>
      </c>
      <c r="I176" s="186"/>
      <c r="J176" s="187">
        <f>ROUND(I176*H176,2)</f>
        <v>0</v>
      </c>
      <c r="K176" s="183" t="s">
        <v>225</v>
      </c>
      <c r="L176" s="42"/>
      <c r="M176" s="188" t="s">
        <v>19</v>
      </c>
      <c r="N176" s="189" t="s">
        <v>43</v>
      </c>
      <c r="O176" s="67"/>
      <c r="P176" s="190">
        <f>O176*H176</f>
        <v>0</v>
      </c>
      <c r="Q176" s="190">
        <v>0</v>
      </c>
      <c r="R176" s="190">
        <f>Q176*H176</f>
        <v>0</v>
      </c>
      <c r="S176" s="190">
        <v>4.0000000000000001E-3</v>
      </c>
      <c r="T176" s="191">
        <f>S176*H176</f>
        <v>5.3600000000000002E-3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137</v>
      </c>
      <c r="AT176" s="192" t="s">
        <v>221</v>
      </c>
      <c r="AU176" s="192" t="s">
        <v>81</v>
      </c>
      <c r="AY176" s="20" t="s">
        <v>218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79</v>
      </c>
      <c r="BK176" s="193">
        <f>ROUND(I176*H176,2)</f>
        <v>0</v>
      </c>
      <c r="BL176" s="20" t="s">
        <v>137</v>
      </c>
      <c r="BM176" s="192" t="s">
        <v>999</v>
      </c>
    </row>
    <row r="177" spans="1:65" s="2" customFormat="1" ht="11.25">
      <c r="A177" s="37"/>
      <c r="B177" s="38"/>
      <c r="C177" s="39"/>
      <c r="D177" s="194" t="s">
        <v>228</v>
      </c>
      <c r="E177" s="39"/>
      <c r="F177" s="195" t="s">
        <v>620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228</v>
      </c>
      <c r="AU177" s="20" t="s">
        <v>81</v>
      </c>
    </row>
    <row r="178" spans="1:65" s="12" customFormat="1" ht="22.9" customHeight="1">
      <c r="B178" s="165"/>
      <c r="C178" s="166"/>
      <c r="D178" s="167" t="s">
        <v>71</v>
      </c>
      <c r="E178" s="179" t="s">
        <v>621</v>
      </c>
      <c r="F178" s="179" t="s">
        <v>622</v>
      </c>
      <c r="G178" s="166"/>
      <c r="H178" s="166"/>
      <c r="I178" s="169"/>
      <c r="J178" s="180">
        <f>BK178</f>
        <v>0</v>
      </c>
      <c r="K178" s="166"/>
      <c r="L178" s="171"/>
      <c r="M178" s="172"/>
      <c r="N178" s="173"/>
      <c r="O178" s="173"/>
      <c r="P178" s="174">
        <f>SUM(P179:P196)</f>
        <v>0</v>
      </c>
      <c r="Q178" s="173"/>
      <c r="R178" s="174">
        <f>SUM(R179:R196)</f>
        <v>5.2099199999999998E-2</v>
      </c>
      <c r="S178" s="173"/>
      <c r="T178" s="175">
        <f>SUM(T179:T196)</f>
        <v>0.1114478</v>
      </c>
      <c r="AR178" s="176" t="s">
        <v>81</v>
      </c>
      <c r="AT178" s="177" t="s">
        <v>71</v>
      </c>
      <c r="AU178" s="177" t="s">
        <v>79</v>
      </c>
      <c r="AY178" s="176" t="s">
        <v>218</v>
      </c>
      <c r="BK178" s="178">
        <f>SUM(BK179:BK196)</f>
        <v>0</v>
      </c>
    </row>
    <row r="179" spans="1:65" s="2" customFormat="1" ht="24.2" customHeight="1">
      <c r="A179" s="37"/>
      <c r="B179" s="38"/>
      <c r="C179" s="181" t="s">
        <v>395</v>
      </c>
      <c r="D179" s="181" t="s">
        <v>221</v>
      </c>
      <c r="E179" s="182" t="s">
        <v>623</v>
      </c>
      <c r="F179" s="183" t="s">
        <v>624</v>
      </c>
      <c r="G179" s="184" t="s">
        <v>224</v>
      </c>
      <c r="H179" s="185">
        <v>1.34</v>
      </c>
      <c r="I179" s="186"/>
      <c r="J179" s="187">
        <f>ROUND(I179*H179,2)</f>
        <v>0</v>
      </c>
      <c r="K179" s="183" t="s">
        <v>225</v>
      </c>
      <c r="L179" s="42"/>
      <c r="M179" s="188" t="s">
        <v>19</v>
      </c>
      <c r="N179" s="189" t="s">
        <v>43</v>
      </c>
      <c r="O179" s="67"/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137</v>
      </c>
      <c r="AT179" s="192" t="s">
        <v>221</v>
      </c>
      <c r="AU179" s="192" t="s">
        <v>81</v>
      </c>
      <c r="AY179" s="20" t="s">
        <v>218</v>
      </c>
      <c r="BE179" s="193">
        <f>IF(N179="základní",J179,0)</f>
        <v>0</v>
      </c>
      <c r="BF179" s="193">
        <f>IF(N179="snížená",J179,0)</f>
        <v>0</v>
      </c>
      <c r="BG179" s="193">
        <f>IF(N179="zákl. přenesená",J179,0)</f>
        <v>0</v>
      </c>
      <c r="BH179" s="193">
        <f>IF(N179="sníž. přenesená",J179,0)</f>
        <v>0</v>
      </c>
      <c r="BI179" s="193">
        <f>IF(N179="nulová",J179,0)</f>
        <v>0</v>
      </c>
      <c r="BJ179" s="20" t="s">
        <v>79</v>
      </c>
      <c r="BK179" s="193">
        <f>ROUND(I179*H179,2)</f>
        <v>0</v>
      </c>
      <c r="BL179" s="20" t="s">
        <v>137</v>
      </c>
      <c r="BM179" s="192" t="s">
        <v>1000</v>
      </c>
    </row>
    <row r="180" spans="1:65" s="2" customFormat="1" ht="11.25">
      <c r="A180" s="37"/>
      <c r="B180" s="38"/>
      <c r="C180" s="39"/>
      <c r="D180" s="194" t="s">
        <v>228</v>
      </c>
      <c r="E180" s="39"/>
      <c r="F180" s="195" t="s">
        <v>626</v>
      </c>
      <c r="G180" s="39"/>
      <c r="H180" s="39"/>
      <c r="I180" s="196"/>
      <c r="J180" s="39"/>
      <c r="K180" s="39"/>
      <c r="L180" s="42"/>
      <c r="M180" s="197"/>
      <c r="N180" s="198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20" t="s">
        <v>228</v>
      </c>
      <c r="AU180" s="20" t="s">
        <v>81</v>
      </c>
    </row>
    <row r="181" spans="1:65" s="2" customFormat="1" ht="24.2" customHeight="1">
      <c r="A181" s="37"/>
      <c r="B181" s="38"/>
      <c r="C181" s="181" t="s">
        <v>402</v>
      </c>
      <c r="D181" s="181" t="s">
        <v>221</v>
      </c>
      <c r="E181" s="182" t="s">
        <v>628</v>
      </c>
      <c r="F181" s="183" t="s">
        <v>629</v>
      </c>
      <c r="G181" s="184" t="s">
        <v>224</v>
      </c>
      <c r="H181" s="185">
        <v>1.34</v>
      </c>
      <c r="I181" s="186"/>
      <c r="J181" s="187">
        <f>ROUND(I181*H181,2)</f>
        <v>0</v>
      </c>
      <c r="K181" s="183" t="s">
        <v>225</v>
      </c>
      <c r="L181" s="42"/>
      <c r="M181" s="188" t="s">
        <v>19</v>
      </c>
      <c r="N181" s="189" t="s">
        <v>43</v>
      </c>
      <c r="O181" s="67"/>
      <c r="P181" s="190">
        <f>O181*H181</f>
        <v>0</v>
      </c>
      <c r="Q181" s="190">
        <v>2.9999999999999997E-4</v>
      </c>
      <c r="R181" s="190">
        <f>Q181*H181</f>
        <v>4.0200000000000001E-4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137</v>
      </c>
      <c r="AT181" s="192" t="s">
        <v>221</v>
      </c>
      <c r="AU181" s="192" t="s">
        <v>81</v>
      </c>
      <c r="AY181" s="20" t="s">
        <v>218</v>
      </c>
      <c r="BE181" s="193">
        <f>IF(N181="základní",J181,0)</f>
        <v>0</v>
      </c>
      <c r="BF181" s="193">
        <f>IF(N181="snížená",J181,0)</f>
        <v>0</v>
      </c>
      <c r="BG181" s="193">
        <f>IF(N181="zákl. přenesená",J181,0)</f>
        <v>0</v>
      </c>
      <c r="BH181" s="193">
        <f>IF(N181="sníž. přenesená",J181,0)</f>
        <v>0</v>
      </c>
      <c r="BI181" s="193">
        <f>IF(N181="nulová",J181,0)</f>
        <v>0</v>
      </c>
      <c r="BJ181" s="20" t="s">
        <v>79</v>
      </c>
      <c r="BK181" s="193">
        <f>ROUND(I181*H181,2)</f>
        <v>0</v>
      </c>
      <c r="BL181" s="20" t="s">
        <v>137</v>
      </c>
      <c r="BM181" s="192" t="s">
        <v>1001</v>
      </c>
    </row>
    <row r="182" spans="1:65" s="2" customFormat="1" ht="11.25">
      <c r="A182" s="37"/>
      <c r="B182" s="38"/>
      <c r="C182" s="39"/>
      <c r="D182" s="194" t="s">
        <v>228</v>
      </c>
      <c r="E182" s="39"/>
      <c r="F182" s="195" t="s">
        <v>631</v>
      </c>
      <c r="G182" s="39"/>
      <c r="H182" s="39"/>
      <c r="I182" s="196"/>
      <c r="J182" s="39"/>
      <c r="K182" s="39"/>
      <c r="L182" s="42"/>
      <c r="M182" s="197"/>
      <c r="N182" s="198"/>
      <c r="O182" s="67"/>
      <c r="P182" s="67"/>
      <c r="Q182" s="67"/>
      <c r="R182" s="67"/>
      <c r="S182" s="67"/>
      <c r="T182" s="68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20" t="s">
        <v>228</v>
      </c>
      <c r="AU182" s="20" t="s">
        <v>81</v>
      </c>
    </row>
    <row r="183" spans="1:65" s="2" customFormat="1" ht="33" customHeight="1">
      <c r="A183" s="37"/>
      <c r="B183" s="38"/>
      <c r="C183" s="181" t="s">
        <v>407</v>
      </c>
      <c r="D183" s="181" t="s">
        <v>221</v>
      </c>
      <c r="E183" s="182" t="s">
        <v>633</v>
      </c>
      <c r="F183" s="183" t="s">
        <v>634</v>
      </c>
      <c r="G183" s="184" t="s">
        <v>224</v>
      </c>
      <c r="H183" s="185">
        <v>1.34</v>
      </c>
      <c r="I183" s="186"/>
      <c r="J183" s="187">
        <f>ROUND(I183*H183,2)</f>
        <v>0</v>
      </c>
      <c r="K183" s="183" t="s">
        <v>225</v>
      </c>
      <c r="L183" s="42"/>
      <c r="M183" s="188" t="s">
        <v>19</v>
      </c>
      <c r="N183" s="189" t="s">
        <v>43</v>
      </c>
      <c r="O183" s="67"/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137</v>
      </c>
      <c r="AT183" s="192" t="s">
        <v>221</v>
      </c>
      <c r="AU183" s="192" t="s">
        <v>81</v>
      </c>
      <c r="AY183" s="20" t="s">
        <v>218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79</v>
      </c>
      <c r="BK183" s="193">
        <f>ROUND(I183*H183,2)</f>
        <v>0</v>
      </c>
      <c r="BL183" s="20" t="s">
        <v>137</v>
      </c>
      <c r="BM183" s="192" t="s">
        <v>1002</v>
      </c>
    </row>
    <row r="184" spans="1:65" s="2" customFormat="1" ht="11.25">
      <c r="A184" s="37"/>
      <c r="B184" s="38"/>
      <c r="C184" s="39"/>
      <c r="D184" s="194" t="s">
        <v>228</v>
      </c>
      <c r="E184" s="39"/>
      <c r="F184" s="195" t="s">
        <v>636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228</v>
      </c>
      <c r="AU184" s="20" t="s">
        <v>81</v>
      </c>
    </row>
    <row r="185" spans="1:65" s="2" customFormat="1" ht="37.9" customHeight="1">
      <c r="A185" s="37"/>
      <c r="B185" s="38"/>
      <c r="C185" s="181" t="s">
        <v>414</v>
      </c>
      <c r="D185" s="181" t="s">
        <v>221</v>
      </c>
      <c r="E185" s="182" t="s">
        <v>638</v>
      </c>
      <c r="F185" s="183" t="s">
        <v>639</v>
      </c>
      <c r="G185" s="184" t="s">
        <v>224</v>
      </c>
      <c r="H185" s="185">
        <v>1.34</v>
      </c>
      <c r="I185" s="186"/>
      <c r="J185" s="187">
        <f>ROUND(I185*H185,2)</f>
        <v>0</v>
      </c>
      <c r="K185" s="183" t="s">
        <v>225</v>
      </c>
      <c r="L185" s="42"/>
      <c r="M185" s="188" t="s">
        <v>19</v>
      </c>
      <c r="N185" s="189" t="s">
        <v>43</v>
      </c>
      <c r="O185" s="67"/>
      <c r="P185" s="190">
        <f>O185*H185</f>
        <v>0</v>
      </c>
      <c r="Q185" s="190">
        <v>7.4999999999999997E-3</v>
      </c>
      <c r="R185" s="190">
        <f>Q185*H185</f>
        <v>1.005E-2</v>
      </c>
      <c r="S185" s="190">
        <v>0</v>
      </c>
      <c r="T185" s="191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92" t="s">
        <v>137</v>
      </c>
      <c r="AT185" s="192" t="s">
        <v>221</v>
      </c>
      <c r="AU185" s="192" t="s">
        <v>81</v>
      </c>
      <c r="AY185" s="20" t="s">
        <v>218</v>
      </c>
      <c r="BE185" s="193">
        <f>IF(N185="základní",J185,0)</f>
        <v>0</v>
      </c>
      <c r="BF185" s="193">
        <f>IF(N185="snížená",J185,0)</f>
        <v>0</v>
      </c>
      <c r="BG185" s="193">
        <f>IF(N185="zákl. přenesená",J185,0)</f>
        <v>0</v>
      </c>
      <c r="BH185" s="193">
        <f>IF(N185="sníž. přenesená",J185,0)</f>
        <v>0</v>
      </c>
      <c r="BI185" s="193">
        <f>IF(N185="nulová",J185,0)</f>
        <v>0</v>
      </c>
      <c r="BJ185" s="20" t="s">
        <v>79</v>
      </c>
      <c r="BK185" s="193">
        <f>ROUND(I185*H185,2)</f>
        <v>0</v>
      </c>
      <c r="BL185" s="20" t="s">
        <v>137</v>
      </c>
      <c r="BM185" s="192" t="s">
        <v>1003</v>
      </c>
    </row>
    <row r="186" spans="1:65" s="2" customFormat="1" ht="11.25">
      <c r="A186" s="37"/>
      <c r="B186" s="38"/>
      <c r="C186" s="39"/>
      <c r="D186" s="194" t="s">
        <v>228</v>
      </c>
      <c r="E186" s="39"/>
      <c r="F186" s="195" t="s">
        <v>641</v>
      </c>
      <c r="G186" s="39"/>
      <c r="H186" s="39"/>
      <c r="I186" s="196"/>
      <c r="J186" s="39"/>
      <c r="K186" s="39"/>
      <c r="L186" s="42"/>
      <c r="M186" s="197"/>
      <c r="N186" s="198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20" t="s">
        <v>228</v>
      </c>
      <c r="AU186" s="20" t="s">
        <v>81</v>
      </c>
    </row>
    <row r="187" spans="1:65" s="2" customFormat="1" ht="24.2" customHeight="1">
      <c r="A187" s="37"/>
      <c r="B187" s="38"/>
      <c r="C187" s="181" t="s">
        <v>627</v>
      </c>
      <c r="D187" s="181" t="s">
        <v>221</v>
      </c>
      <c r="E187" s="182" t="s">
        <v>643</v>
      </c>
      <c r="F187" s="183" t="s">
        <v>644</v>
      </c>
      <c r="G187" s="184" t="s">
        <v>224</v>
      </c>
      <c r="H187" s="185">
        <v>1.34</v>
      </c>
      <c r="I187" s="186"/>
      <c r="J187" s="187">
        <f>ROUND(I187*H187,2)</f>
        <v>0</v>
      </c>
      <c r="K187" s="183" t="s">
        <v>225</v>
      </c>
      <c r="L187" s="42"/>
      <c r="M187" s="188" t="s">
        <v>19</v>
      </c>
      <c r="N187" s="189" t="s">
        <v>43</v>
      </c>
      <c r="O187" s="67"/>
      <c r="P187" s="190">
        <f>O187*H187</f>
        <v>0</v>
      </c>
      <c r="Q187" s="190">
        <v>0</v>
      </c>
      <c r="R187" s="190">
        <f>Q187*H187</f>
        <v>0</v>
      </c>
      <c r="S187" s="190">
        <v>8.3169999999999994E-2</v>
      </c>
      <c r="T187" s="191">
        <f>S187*H187</f>
        <v>0.1114478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92" t="s">
        <v>137</v>
      </c>
      <c r="AT187" s="192" t="s">
        <v>221</v>
      </c>
      <c r="AU187" s="192" t="s">
        <v>81</v>
      </c>
      <c r="AY187" s="20" t="s">
        <v>218</v>
      </c>
      <c r="BE187" s="193">
        <f>IF(N187="základní",J187,0)</f>
        <v>0</v>
      </c>
      <c r="BF187" s="193">
        <f>IF(N187="snížená",J187,0)</f>
        <v>0</v>
      </c>
      <c r="BG187" s="193">
        <f>IF(N187="zákl. přenesená",J187,0)</f>
        <v>0</v>
      </c>
      <c r="BH187" s="193">
        <f>IF(N187="sníž. přenesená",J187,0)</f>
        <v>0</v>
      </c>
      <c r="BI187" s="193">
        <f>IF(N187="nulová",J187,0)</f>
        <v>0</v>
      </c>
      <c r="BJ187" s="20" t="s">
        <v>79</v>
      </c>
      <c r="BK187" s="193">
        <f>ROUND(I187*H187,2)</f>
        <v>0</v>
      </c>
      <c r="BL187" s="20" t="s">
        <v>137</v>
      </c>
      <c r="BM187" s="192" t="s">
        <v>1004</v>
      </c>
    </row>
    <row r="188" spans="1:65" s="2" customFormat="1" ht="11.25">
      <c r="A188" s="37"/>
      <c r="B188" s="38"/>
      <c r="C188" s="39"/>
      <c r="D188" s="194" t="s">
        <v>228</v>
      </c>
      <c r="E188" s="39"/>
      <c r="F188" s="195" t="s">
        <v>646</v>
      </c>
      <c r="G188" s="39"/>
      <c r="H188" s="39"/>
      <c r="I188" s="196"/>
      <c r="J188" s="39"/>
      <c r="K188" s="39"/>
      <c r="L188" s="42"/>
      <c r="M188" s="197"/>
      <c r="N188" s="198"/>
      <c r="O188" s="67"/>
      <c r="P188" s="67"/>
      <c r="Q188" s="67"/>
      <c r="R188" s="67"/>
      <c r="S188" s="67"/>
      <c r="T188" s="68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20" t="s">
        <v>228</v>
      </c>
      <c r="AU188" s="20" t="s">
        <v>81</v>
      </c>
    </row>
    <row r="189" spans="1:65" s="2" customFormat="1" ht="44.25" customHeight="1">
      <c r="A189" s="37"/>
      <c r="B189" s="38"/>
      <c r="C189" s="181" t="s">
        <v>632</v>
      </c>
      <c r="D189" s="181" t="s">
        <v>221</v>
      </c>
      <c r="E189" s="182" t="s">
        <v>648</v>
      </c>
      <c r="F189" s="183" t="s">
        <v>649</v>
      </c>
      <c r="G189" s="184" t="s">
        <v>224</v>
      </c>
      <c r="H189" s="185">
        <v>1.34</v>
      </c>
      <c r="I189" s="186"/>
      <c r="J189" s="187">
        <f>ROUND(I189*H189,2)</f>
        <v>0</v>
      </c>
      <c r="K189" s="183" t="s">
        <v>225</v>
      </c>
      <c r="L189" s="42"/>
      <c r="M189" s="188" t="s">
        <v>19</v>
      </c>
      <c r="N189" s="189" t="s">
        <v>43</v>
      </c>
      <c r="O189" s="67"/>
      <c r="P189" s="190">
        <f>O189*H189</f>
        <v>0</v>
      </c>
      <c r="Q189" s="190">
        <v>5.3800000000000002E-3</v>
      </c>
      <c r="R189" s="190">
        <f>Q189*H189</f>
        <v>7.2092000000000007E-3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137</v>
      </c>
      <c r="AT189" s="192" t="s">
        <v>221</v>
      </c>
      <c r="AU189" s="192" t="s">
        <v>81</v>
      </c>
      <c r="AY189" s="20" t="s">
        <v>218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79</v>
      </c>
      <c r="BK189" s="193">
        <f>ROUND(I189*H189,2)</f>
        <v>0</v>
      </c>
      <c r="BL189" s="20" t="s">
        <v>137</v>
      </c>
      <c r="BM189" s="192" t="s">
        <v>1005</v>
      </c>
    </row>
    <row r="190" spans="1:65" s="2" customFormat="1" ht="11.25">
      <c r="A190" s="37"/>
      <c r="B190" s="38"/>
      <c r="C190" s="39"/>
      <c r="D190" s="194" t="s">
        <v>228</v>
      </c>
      <c r="E190" s="39"/>
      <c r="F190" s="195" t="s">
        <v>651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228</v>
      </c>
      <c r="AU190" s="20" t="s">
        <v>81</v>
      </c>
    </row>
    <row r="191" spans="1:65" s="2" customFormat="1" ht="24.2" customHeight="1">
      <c r="A191" s="37"/>
      <c r="B191" s="38"/>
      <c r="C191" s="222" t="s">
        <v>637</v>
      </c>
      <c r="D191" s="222" t="s">
        <v>380</v>
      </c>
      <c r="E191" s="223" t="s">
        <v>654</v>
      </c>
      <c r="F191" s="224" t="s">
        <v>655</v>
      </c>
      <c r="G191" s="225" t="s">
        <v>224</v>
      </c>
      <c r="H191" s="226">
        <v>1.474</v>
      </c>
      <c r="I191" s="227"/>
      <c r="J191" s="228">
        <f>ROUND(I191*H191,2)</f>
        <v>0</v>
      </c>
      <c r="K191" s="224" t="s">
        <v>225</v>
      </c>
      <c r="L191" s="229"/>
      <c r="M191" s="230" t="s">
        <v>19</v>
      </c>
      <c r="N191" s="231" t="s">
        <v>43</v>
      </c>
      <c r="O191" s="67"/>
      <c r="P191" s="190">
        <f>O191*H191</f>
        <v>0</v>
      </c>
      <c r="Q191" s="190">
        <v>2.1999999999999999E-2</v>
      </c>
      <c r="R191" s="190">
        <f>Q191*H191</f>
        <v>3.2427999999999998E-2</v>
      </c>
      <c r="S191" s="190">
        <v>0</v>
      </c>
      <c r="T191" s="191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92" t="s">
        <v>383</v>
      </c>
      <c r="AT191" s="192" t="s">
        <v>380</v>
      </c>
      <c r="AU191" s="192" t="s">
        <v>81</v>
      </c>
      <c r="AY191" s="20" t="s">
        <v>218</v>
      </c>
      <c r="BE191" s="193">
        <f>IF(N191="základní",J191,0)</f>
        <v>0</v>
      </c>
      <c r="BF191" s="193">
        <f>IF(N191="snížená",J191,0)</f>
        <v>0</v>
      </c>
      <c r="BG191" s="193">
        <f>IF(N191="zákl. přenesená",J191,0)</f>
        <v>0</v>
      </c>
      <c r="BH191" s="193">
        <f>IF(N191="sníž. přenesená",J191,0)</f>
        <v>0</v>
      </c>
      <c r="BI191" s="193">
        <f>IF(N191="nulová",J191,0)</f>
        <v>0</v>
      </c>
      <c r="BJ191" s="20" t="s">
        <v>79</v>
      </c>
      <c r="BK191" s="193">
        <f>ROUND(I191*H191,2)</f>
        <v>0</v>
      </c>
      <c r="BL191" s="20" t="s">
        <v>137</v>
      </c>
      <c r="BM191" s="192" t="s">
        <v>1006</v>
      </c>
    </row>
    <row r="192" spans="1:65" s="13" customFormat="1" ht="11.25">
      <c r="B192" s="199"/>
      <c r="C192" s="200"/>
      <c r="D192" s="201" t="s">
        <v>230</v>
      </c>
      <c r="E192" s="200"/>
      <c r="F192" s="203" t="s">
        <v>1007</v>
      </c>
      <c r="G192" s="200"/>
      <c r="H192" s="204">
        <v>1.474</v>
      </c>
      <c r="I192" s="205"/>
      <c r="J192" s="200"/>
      <c r="K192" s="200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230</v>
      </c>
      <c r="AU192" s="210" t="s">
        <v>81</v>
      </c>
      <c r="AV192" s="13" t="s">
        <v>81</v>
      </c>
      <c r="AW192" s="13" t="s">
        <v>4</v>
      </c>
      <c r="AX192" s="13" t="s">
        <v>79</v>
      </c>
      <c r="AY192" s="210" t="s">
        <v>218</v>
      </c>
    </row>
    <row r="193" spans="1:65" s="2" customFormat="1" ht="24.2" customHeight="1">
      <c r="A193" s="37"/>
      <c r="B193" s="38"/>
      <c r="C193" s="181" t="s">
        <v>642</v>
      </c>
      <c r="D193" s="181" t="s">
        <v>221</v>
      </c>
      <c r="E193" s="182" t="s">
        <v>659</v>
      </c>
      <c r="F193" s="183" t="s">
        <v>660</v>
      </c>
      <c r="G193" s="184" t="s">
        <v>224</v>
      </c>
      <c r="H193" s="185">
        <v>1.34</v>
      </c>
      <c r="I193" s="186"/>
      <c r="J193" s="187">
        <f>ROUND(I193*H193,2)</f>
        <v>0</v>
      </c>
      <c r="K193" s="183" t="s">
        <v>225</v>
      </c>
      <c r="L193" s="42"/>
      <c r="M193" s="188" t="s">
        <v>19</v>
      </c>
      <c r="N193" s="189" t="s">
        <v>43</v>
      </c>
      <c r="O193" s="67"/>
      <c r="P193" s="190">
        <f>O193*H193</f>
        <v>0</v>
      </c>
      <c r="Q193" s="190">
        <v>1.5E-3</v>
      </c>
      <c r="R193" s="190">
        <f>Q193*H193</f>
        <v>2.0100000000000001E-3</v>
      </c>
      <c r="S193" s="190">
        <v>0</v>
      </c>
      <c r="T193" s="191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92" t="s">
        <v>137</v>
      </c>
      <c r="AT193" s="192" t="s">
        <v>221</v>
      </c>
      <c r="AU193" s="192" t="s">
        <v>81</v>
      </c>
      <c r="AY193" s="20" t="s">
        <v>218</v>
      </c>
      <c r="BE193" s="193">
        <f>IF(N193="základní",J193,0)</f>
        <v>0</v>
      </c>
      <c r="BF193" s="193">
        <f>IF(N193="snížená",J193,0)</f>
        <v>0</v>
      </c>
      <c r="BG193" s="193">
        <f>IF(N193="zákl. přenesená",J193,0)</f>
        <v>0</v>
      </c>
      <c r="BH193" s="193">
        <f>IF(N193="sníž. přenesená",J193,0)</f>
        <v>0</v>
      </c>
      <c r="BI193" s="193">
        <f>IF(N193="nulová",J193,0)</f>
        <v>0</v>
      </c>
      <c r="BJ193" s="20" t="s">
        <v>79</v>
      </c>
      <c r="BK193" s="193">
        <f>ROUND(I193*H193,2)</f>
        <v>0</v>
      </c>
      <c r="BL193" s="20" t="s">
        <v>137</v>
      </c>
      <c r="BM193" s="192" t="s">
        <v>1008</v>
      </c>
    </row>
    <row r="194" spans="1:65" s="2" customFormat="1" ht="11.25">
      <c r="A194" s="37"/>
      <c r="B194" s="38"/>
      <c r="C194" s="39"/>
      <c r="D194" s="194" t="s">
        <v>228</v>
      </c>
      <c r="E194" s="39"/>
      <c r="F194" s="195" t="s">
        <v>662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228</v>
      </c>
      <c r="AU194" s="20" t="s">
        <v>81</v>
      </c>
    </row>
    <row r="195" spans="1:65" s="2" customFormat="1" ht="55.5" customHeight="1">
      <c r="A195" s="37"/>
      <c r="B195" s="38"/>
      <c r="C195" s="181" t="s">
        <v>647</v>
      </c>
      <c r="D195" s="181" t="s">
        <v>221</v>
      </c>
      <c r="E195" s="182" t="s">
        <v>664</v>
      </c>
      <c r="F195" s="183" t="s">
        <v>665</v>
      </c>
      <c r="G195" s="184" t="s">
        <v>282</v>
      </c>
      <c r="H195" s="185">
        <v>5.1999999999999998E-2</v>
      </c>
      <c r="I195" s="186"/>
      <c r="J195" s="187">
        <f>ROUND(I195*H195,2)</f>
        <v>0</v>
      </c>
      <c r="K195" s="183" t="s">
        <v>225</v>
      </c>
      <c r="L195" s="42"/>
      <c r="M195" s="188" t="s">
        <v>19</v>
      </c>
      <c r="N195" s="189" t="s">
        <v>43</v>
      </c>
      <c r="O195" s="67"/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137</v>
      </c>
      <c r="AT195" s="192" t="s">
        <v>221</v>
      </c>
      <c r="AU195" s="192" t="s">
        <v>81</v>
      </c>
      <c r="AY195" s="20" t="s">
        <v>218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79</v>
      </c>
      <c r="BK195" s="193">
        <f>ROUND(I195*H195,2)</f>
        <v>0</v>
      </c>
      <c r="BL195" s="20" t="s">
        <v>137</v>
      </c>
      <c r="BM195" s="192" t="s">
        <v>1009</v>
      </c>
    </row>
    <row r="196" spans="1:65" s="2" customFormat="1" ht="11.25">
      <c r="A196" s="37"/>
      <c r="B196" s="38"/>
      <c r="C196" s="39"/>
      <c r="D196" s="194" t="s">
        <v>228</v>
      </c>
      <c r="E196" s="39"/>
      <c r="F196" s="195" t="s">
        <v>667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228</v>
      </c>
      <c r="AU196" s="20" t="s">
        <v>81</v>
      </c>
    </row>
    <row r="197" spans="1:65" s="12" customFormat="1" ht="22.9" customHeight="1">
      <c r="B197" s="165"/>
      <c r="C197" s="166"/>
      <c r="D197" s="167" t="s">
        <v>71</v>
      </c>
      <c r="E197" s="179" t="s">
        <v>367</v>
      </c>
      <c r="F197" s="179" t="s">
        <v>368</v>
      </c>
      <c r="G197" s="166"/>
      <c r="H197" s="166"/>
      <c r="I197" s="169"/>
      <c r="J197" s="180">
        <f>BK197</f>
        <v>0</v>
      </c>
      <c r="K197" s="166"/>
      <c r="L197" s="171"/>
      <c r="M197" s="172"/>
      <c r="N197" s="173"/>
      <c r="O197" s="173"/>
      <c r="P197" s="174">
        <f>SUM(P198:P212)</f>
        <v>0</v>
      </c>
      <c r="Q197" s="173"/>
      <c r="R197" s="174">
        <f>SUM(R198:R212)</f>
        <v>0.25389626000000004</v>
      </c>
      <c r="S197" s="173"/>
      <c r="T197" s="175">
        <f>SUM(T198:T212)</f>
        <v>0</v>
      </c>
      <c r="AR197" s="176" t="s">
        <v>81</v>
      </c>
      <c r="AT197" s="177" t="s">
        <v>71</v>
      </c>
      <c r="AU197" s="177" t="s">
        <v>79</v>
      </c>
      <c r="AY197" s="176" t="s">
        <v>218</v>
      </c>
      <c r="BK197" s="178">
        <f>SUM(BK198:BK212)</f>
        <v>0</v>
      </c>
    </row>
    <row r="198" spans="1:65" s="2" customFormat="1" ht="24.2" customHeight="1">
      <c r="A198" s="37"/>
      <c r="B198" s="38"/>
      <c r="C198" s="181" t="s">
        <v>653</v>
      </c>
      <c r="D198" s="181" t="s">
        <v>221</v>
      </c>
      <c r="E198" s="182" t="s">
        <v>370</v>
      </c>
      <c r="F198" s="183" t="s">
        <v>371</v>
      </c>
      <c r="G198" s="184" t="s">
        <v>224</v>
      </c>
      <c r="H198" s="185">
        <v>10.882</v>
      </c>
      <c r="I198" s="186"/>
      <c r="J198" s="187">
        <f>ROUND(I198*H198,2)</f>
        <v>0</v>
      </c>
      <c r="K198" s="183" t="s">
        <v>225</v>
      </c>
      <c r="L198" s="42"/>
      <c r="M198" s="188" t="s">
        <v>19</v>
      </c>
      <c r="N198" s="189" t="s">
        <v>43</v>
      </c>
      <c r="O198" s="67"/>
      <c r="P198" s="190">
        <f>O198*H198</f>
        <v>0</v>
      </c>
      <c r="Q198" s="190">
        <v>2.9999999999999997E-4</v>
      </c>
      <c r="R198" s="190">
        <f>Q198*H198</f>
        <v>3.2645999999999994E-3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137</v>
      </c>
      <c r="AT198" s="192" t="s">
        <v>221</v>
      </c>
      <c r="AU198" s="192" t="s">
        <v>81</v>
      </c>
      <c r="AY198" s="20" t="s">
        <v>218</v>
      </c>
      <c r="BE198" s="193">
        <f>IF(N198="základní",J198,0)</f>
        <v>0</v>
      </c>
      <c r="BF198" s="193">
        <f>IF(N198="snížená",J198,0)</f>
        <v>0</v>
      </c>
      <c r="BG198" s="193">
        <f>IF(N198="zákl. přenesená",J198,0)</f>
        <v>0</v>
      </c>
      <c r="BH198" s="193">
        <f>IF(N198="sníž. přenesená",J198,0)</f>
        <v>0</v>
      </c>
      <c r="BI198" s="193">
        <f>IF(N198="nulová",J198,0)</f>
        <v>0</v>
      </c>
      <c r="BJ198" s="20" t="s">
        <v>79</v>
      </c>
      <c r="BK198" s="193">
        <f>ROUND(I198*H198,2)</f>
        <v>0</v>
      </c>
      <c r="BL198" s="20" t="s">
        <v>137</v>
      </c>
      <c r="BM198" s="192" t="s">
        <v>1010</v>
      </c>
    </row>
    <row r="199" spans="1:65" s="2" customFormat="1" ht="11.25">
      <c r="A199" s="37"/>
      <c r="B199" s="38"/>
      <c r="C199" s="39"/>
      <c r="D199" s="194" t="s">
        <v>228</v>
      </c>
      <c r="E199" s="39"/>
      <c r="F199" s="195" t="s">
        <v>373</v>
      </c>
      <c r="G199" s="39"/>
      <c r="H199" s="39"/>
      <c r="I199" s="196"/>
      <c r="J199" s="39"/>
      <c r="K199" s="39"/>
      <c r="L199" s="42"/>
      <c r="M199" s="197"/>
      <c r="N199" s="198"/>
      <c r="O199" s="67"/>
      <c r="P199" s="67"/>
      <c r="Q199" s="67"/>
      <c r="R199" s="67"/>
      <c r="S199" s="67"/>
      <c r="T199" s="68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20" t="s">
        <v>228</v>
      </c>
      <c r="AU199" s="20" t="s">
        <v>81</v>
      </c>
    </row>
    <row r="200" spans="1:65" s="2" customFormat="1" ht="37.9" customHeight="1">
      <c r="A200" s="37"/>
      <c r="B200" s="38"/>
      <c r="C200" s="181" t="s">
        <v>658</v>
      </c>
      <c r="D200" s="181" t="s">
        <v>221</v>
      </c>
      <c r="E200" s="182" t="s">
        <v>375</v>
      </c>
      <c r="F200" s="183" t="s">
        <v>376</v>
      </c>
      <c r="G200" s="184" t="s">
        <v>224</v>
      </c>
      <c r="H200" s="185">
        <v>10.882</v>
      </c>
      <c r="I200" s="186"/>
      <c r="J200" s="187">
        <f>ROUND(I200*H200,2)</f>
        <v>0</v>
      </c>
      <c r="K200" s="183" t="s">
        <v>225</v>
      </c>
      <c r="L200" s="42"/>
      <c r="M200" s="188" t="s">
        <v>19</v>
      </c>
      <c r="N200" s="189" t="s">
        <v>43</v>
      </c>
      <c r="O200" s="67"/>
      <c r="P200" s="190">
        <f>O200*H200</f>
        <v>0</v>
      </c>
      <c r="Q200" s="190">
        <v>5.3800000000000002E-3</v>
      </c>
      <c r="R200" s="190">
        <f>Q200*H200</f>
        <v>5.8545159999999999E-2</v>
      </c>
      <c r="S200" s="190">
        <v>0</v>
      </c>
      <c r="T200" s="19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92" t="s">
        <v>137</v>
      </c>
      <c r="AT200" s="192" t="s">
        <v>221</v>
      </c>
      <c r="AU200" s="192" t="s">
        <v>81</v>
      </c>
      <c r="AY200" s="20" t="s">
        <v>218</v>
      </c>
      <c r="BE200" s="193">
        <f>IF(N200="základní",J200,0)</f>
        <v>0</v>
      </c>
      <c r="BF200" s="193">
        <f>IF(N200="snížená",J200,0)</f>
        <v>0</v>
      </c>
      <c r="BG200" s="193">
        <f>IF(N200="zákl. přenesená",J200,0)</f>
        <v>0</v>
      </c>
      <c r="BH200" s="193">
        <f>IF(N200="sníž. přenesená",J200,0)</f>
        <v>0</v>
      </c>
      <c r="BI200" s="193">
        <f>IF(N200="nulová",J200,0)</f>
        <v>0</v>
      </c>
      <c r="BJ200" s="20" t="s">
        <v>79</v>
      </c>
      <c r="BK200" s="193">
        <f>ROUND(I200*H200,2)</f>
        <v>0</v>
      </c>
      <c r="BL200" s="20" t="s">
        <v>137</v>
      </c>
      <c r="BM200" s="192" t="s">
        <v>1011</v>
      </c>
    </row>
    <row r="201" spans="1:65" s="2" customFormat="1" ht="11.25">
      <c r="A201" s="37"/>
      <c r="B201" s="38"/>
      <c r="C201" s="39"/>
      <c r="D201" s="194" t="s">
        <v>228</v>
      </c>
      <c r="E201" s="39"/>
      <c r="F201" s="195" t="s">
        <v>378</v>
      </c>
      <c r="G201" s="39"/>
      <c r="H201" s="39"/>
      <c r="I201" s="196"/>
      <c r="J201" s="39"/>
      <c r="K201" s="39"/>
      <c r="L201" s="42"/>
      <c r="M201" s="197"/>
      <c r="N201" s="198"/>
      <c r="O201" s="67"/>
      <c r="P201" s="67"/>
      <c r="Q201" s="67"/>
      <c r="R201" s="67"/>
      <c r="S201" s="67"/>
      <c r="T201" s="68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20" t="s">
        <v>228</v>
      </c>
      <c r="AU201" s="20" t="s">
        <v>81</v>
      </c>
    </row>
    <row r="202" spans="1:65" s="13" customFormat="1" ht="11.25">
      <c r="B202" s="199"/>
      <c r="C202" s="200"/>
      <c r="D202" s="201" t="s">
        <v>230</v>
      </c>
      <c r="E202" s="202" t="s">
        <v>19</v>
      </c>
      <c r="F202" s="203" t="s">
        <v>1012</v>
      </c>
      <c r="G202" s="200"/>
      <c r="H202" s="204">
        <v>12.064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230</v>
      </c>
      <c r="AU202" s="210" t="s">
        <v>81</v>
      </c>
      <c r="AV202" s="13" t="s">
        <v>81</v>
      </c>
      <c r="AW202" s="13" t="s">
        <v>33</v>
      </c>
      <c r="AX202" s="13" t="s">
        <v>72</v>
      </c>
      <c r="AY202" s="210" t="s">
        <v>218</v>
      </c>
    </row>
    <row r="203" spans="1:65" s="13" customFormat="1" ht="11.25">
      <c r="B203" s="199"/>
      <c r="C203" s="200"/>
      <c r="D203" s="201" t="s">
        <v>230</v>
      </c>
      <c r="E203" s="202" t="s">
        <v>19</v>
      </c>
      <c r="F203" s="203" t="s">
        <v>975</v>
      </c>
      <c r="G203" s="200"/>
      <c r="H203" s="204">
        <v>-1.1819999999999999</v>
      </c>
      <c r="I203" s="205"/>
      <c r="J203" s="200"/>
      <c r="K203" s="200"/>
      <c r="L203" s="206"/>
      <c r="M203" s="207"/>
      <c r="N203" s="208"/>
      <c r="O203" s="208"/>
      <c r="P203" s="208"/>
      <c r="Q203" s="208"/>
      <c r="R203" s="208"/>
      <c r="S203" s="208"/>
      <c r="T203" s="209"/>
      <c r="AT203" s="210" t="s">
        <v>230</v>
      </c>
      <c r="AU203" s="210" t="s">
        <v>81</v>
      </c>
      <c r="AV203" s="13" t="s">
        <v>81</v>
      </c>
      <c r="AW203" s="13" t="s">
        <v>33</v>
      </c>
      <c r="AX203" s="13" t="s">
        <v>72</v>
      </c>
      <c r="AY203" s="210" t="s">
        <v>218</v>
      </c>
    </row>
    <row r="204" spans="1:65" s="14" customFormat="1" ht="11.25">
      <c r="B204" s="211"/>
      <c r="C204" s="212"/>
      <c r="D204" s="201" t="s">
        <v>230</v>
      </c>
      <c r="E204" s="213" t="s">
        <v>19</v>
      </c>
      <c r="F204" s="214" t="s">
        <v>246</v>
      </c>
      <c r="G204" s="212"/>
      <c r="H204" s="215">
        <v>10.882</v>
      </c>
      <c r="I204" s="216"/>
      <c r="J204" s="212"/>
      <c r="K204" s="212"/>
      <c r="L204" s="217"/>
      <c r="M204" s="218"/>
      <c r="N204" s="219"/>
      <c r="O204" s="219"/>
      <c r="P204" s="219"/>
      <c r="Q204" s="219"/>
      <c r="R204" s="219"/>
      <c r="S204" s="219"/>
      <c r="T204" s="220"/>
      <c r="AT204" s="221" t="s">
        <v>230</v>
      </c>
      <c r="AU204" s="221" t="s">
        <v>81</v>
      </c>
      <c r="AV204" s="14" t="s">
        <v>226</v>
      </c>
      <c r="AW204" s="14" t="s">
        <v>33</v>
      </c>
      <c r="AX204" s="14" t="s">
        <v>79</v>
      </c>
      <c r="AY204" s="221" t="s">
        <v>218</v>
      </c>
    </row>
    <row r="205" spans="1:65" s="2" customFormat="1" ht="24.2" customHeight="1">
      <c r="A205" s="37"/>
      <c r="B205" s="38"/>
      <c r="C205" s="222" t="s">
        <v>663</v>
      </c>
      <c r="D205" s="222" t="s">
        <v>380</v>
      </c>
      <c r="E205" s="223" t="s">
        <v>381</v>
      </c>
      <c r="F205" s="224" t="s">
        <v>382</v>
      </c>
      <c r="G205" s="225" t="s">
        <v>224</v>
      </c>
      <c r="H205" s="226">
        <v>11.97</v>
      </c>
      <c r="I205" s="227"/>
      <c r="J205" s="228">
        <f>ROUND(I205*H205,2)</f>
        <v>0</v>
      </c>
      <c r="K205" s="224" t="s">
        <v>225</v>
      </c>
      <c r="L205" s="229"/>
      <c r="M205" s="230" t="s">
        <v>19</v>
      </c>
      <c r="N205" s="231" t="s">
        <v>43</v>
      </c>
      <c r="O205" s="67"/>
      <c r="P205" s="190">
        <f>O205*H205</f>
        <v>0</v>
      </c>
      <c r="Q205" s="190">
        <v>1.6E-2</v>
      </c>
      <c r="R205" s="190">
        <f>Q205*H205</f>
        <v>0.19152000000000002</v>
      </c>
      <c r="S205" s="190">
        <v>0</v>
      </c>
      <c r="T205" s="19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92" t="s">
        <v>383</v>
      </c>
      <c r="AT205" s="192" t="s">
        <v>380</v>
      </c>
      <c r="AU205" s="192" t="s">
        <v>81</v>
      </c>
      <c r="AY205" s="20" t="s">
        <v>218</v>
      </c>
      <c r="BE205" s="193">
        <f>IF(N205="základní",J205,0)</f>
        <v>0</v>
      </c>
      <c r="BF205" s="193">
        <f>IF(N205="snížená",J205,0)</f>
        <v>0</v>
      </c>
      <c r="BG205" s="193">
        <f>IF(N205="zákl. přenesená",J205,0)</f>
        <v>0</v>
      </c>
      <c r="BH205" s="193">
        <f>IF(N205="sníž. přenesená",J205,0)</f>
        <v>0</v>
      </c>
      <c r="BI205" s="193">
        <f>IF(N205="nulová",J205,0)</f>
        <v>0</v>
      </c>
      <c r="BJ205" s="20" t="s">
        <v>79</v>
      </c>
      <c r="BK205" s="193">
        <f>ROUND(I205*H205,2)</f>
        <v>0</v>
      </c>
      <c r="BL205" s="20" t="s">
        <v>137</v>
      </c>
      <c r="BM205" s="192" t="s">
        <v>1013</v>
      </c>
    </row>
    <row r="206" spans="1:65" s="13" customFormat="1" ht="11.25">
      <c r="B206" s="199"/>
      <c r="C206" s="200"/>
      <c r="D206" s="201" t="s">
        <v>230</v>
      </c>
      <c r="E206" s="200"/>
      <c r="F206" s="203" t="s">
        <v>1014</v>
      </c>
      <c r="G206" s="200"/>
      <c r="H206" s="204">
        <v>11.97</v>
      </c>
      <c r="I206" s="205"/>
      <c r="J206" s="200"/>
      <c r="K206" s="200"/>
      <c r="L206" s="206"/>
      <c r="M206" s="207"/>
      <c r="N206" s="208"/>
      <c r="O206" s="208"/>
      <c r="P206" s="208"/>
      <c r="Q206" s="208"/>
      <c r="R206" s="208"/>
      <c r="S206" s="208"/>
      <c r="T206" s="209"/>
      <c r="AT206" s="210" t="s">
        <v>230</v>
      </c>
      <c r="AU206" s="210" t="s">
        <v>81</v>
      </c>
      <c r="AV206" s="13" t="s">
        <v>81</v>
      </c>
      <c r="AW206" s="13" t="s">
        <v>4</v>
      </c>
      <c r="AX206" s="13" t="s">
        <v>79</v>
      </c>
      <c r="AY206" s="210" t="s">
        <v>218</v>
      </c>
    </row>
    <row r="207" spans="1:65" s="2" customFormat="1" ht="33" customHeight="1">
      <c r="A207" s="37"/>
      <c r="B207" s="38"/>
      <c r="C207" s="181" t="s">
        <v>668</v>
      </c>
      <c r="D207" s="181" t="s">
        <v>221</v>
      </c>
      <c r="E207" s="182" t="s">
        <v>387</v>
      </c>
      <c r="F207" s="183" t="s">
        <v>388</v>
      </c>
      <c r="G207" s="184" t="s">
        <v>234</v>
      </c>
      <c r="H207" s="185">
        <v>1.1000000000000001</v>
      </c>
      <c r="I207" s="186"/>
      <c r="J207" s="187">
        <f>ROUND(I207*H207,2)</f>
        <v>0</v>
      </c>
      <c r="K207" s="183" t="s">
        <v>225</v>
      </c>
      <c r="L207" s="42"/>
      <c r="M207" s="188" t="s">
        <v>19</v>
      </c>
      <c r="N207" s="189" t="s">
        <v>43</v>
      </c>
      <c r="O207" s="67"/>
      <c r="P207" s="190">
        <f>O207*H207</f>
        <v>0</v>
      </c>
      <c r="Q207" s="190">
        <v>2.0000000000000001E-4</v>
      </c>
      <c r="R207" s="190">
        <f>Q207*H207</f>
        <v>2.2000000000000003E-4</v>
      </c>
      <c r="S207" s="190">
        <v>0</v>
      </c>
      <c r="T207" s="19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92" t="s">
        <v>137</v>
      </c>
      <c r="AT207" s="192" t="s">
        <v>221</v>
      </c>
      <c r="AU207" s="192" t="s">
        <v>81</v>
      </c>
      <c r="AY207" s="20" t="s">
        <v>218</v>
      </c>
      <c r="BE207" s="193">
        <f>IF(N207="základní",J207,0)</f>
        <v>0</v>
      </c>
      <c r="BF207" s="193">
        <f>IF(N207="snížená",J207,0)</f>
        <v>0</v>
      </c>
      <c r="BG207" s="193">
        <f>IF(N207="zákl. přenesená",J207,0)</f>
        <v>0</v>
      </c>
      <c r="BH207" s="193">
        <f>IF(N207="sníž. přenesená",J207,0)</f>
        <v>0</v>
      </c>
      <c r="BI207" s="193">
        <f>IF(N207="nulová",J207,0)</f>
        <v>0</v>
      </c>
      <c r="BJ207" s="20" t="s">
        <v>79</v>
      </c>
      <c r="BK207" s="193">
        <f>ROUND(I207*H207,2)</f>
        <v>0</v>
      </c>
      <c r="BL207" s="20" t="s">
        <v>137</v>
      </c>
      <c r="BM207" s="192" t="s">
        <v>1015</v>
      </c>
    </row>
    <row r="208" spans="1:65" s="2" customFormat="1" ht="11.25">
      <c r="A208" s="37"/>
      <c r="B208" s="38"/>
      <c r="C208" s="39"/>
      <c r="D208" s="194" t="s">
        <v>228</v>
      </c>
      <c r="E208" s="39"/>
      <c r="F208" s="195" t="s">
        <v>390</v>
      </c>
      <c r="G208" s="39"/>
      <c r="H208" s="39"/>
      <c r="I208" s="196"/>
      <c r="J208" s="39"/>
      <c r="K208" s="39"/>
      <c r="L208" s="42"/>
      <c r="M208" s="197"/>
      <c r="N208" s="198"/>
      <c r="O208" s="67"/>
      <c r="P208" s="67"/>
      <c r="Q208" s="67"/>
      <c r="R208" s="67"/>
      <c r="S208" s="67"/>
      <c r="T208" s="68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20" t="s">
        <v>228</v>
      </c>
      <c r="AU208" s="20" t="s">
        <v>81</v>
      </c>
    </row>
    <row r="209" spans="1:65" s="2" customFormat="1" ht="16.5" customHeight="1">
      <c r="A209" s="37"/>
      <c r="B209" s="38"/>
      <c r="C209" s="222" t="s">
        <v>670</v>
      </c>
      <c r="D209" s="222" t="s">
        <v>380</v>
      </c>
      <c r="E209" s="223" t="s">
        <v>391</v>
      </c>
      <c r="F209" s="224" t="s">
        <v>392</v>
      </c>
      <c r="G209" s="225" t="s">
        <v>234</v>
      </c>
      <c r="H209" s="226">
        <v>1.155</v>
      </c>
      <c r="I209" s="227"/>
      <c r="J209" s="228">
        <f>ROUND(I209*H209,2)</f>
        <v>0</v>
      </c>
      <c r="K209" s="224" t="s">
        <v>225</v>
      </c>
      <c r="L209" s="229"/>
      <c r="M209" s="230" t="s">
        <v>19</v>
      </c>
      <c r="N209" s="231" t="s">
        <v>43</v>
      </c>
      <c r="O209" s="67"/>
      <c r="P209" s="190">
        <f>O209*H209</f>
        <v>0</v>
      </c>
      <c r="Q209" s="190">
        <v>2.9999999999999997E-4</v>
      </c>
      <c r="R209" s="190">
        <f>Q209*H209</f>
        <v>3.4649999999999997E-4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383</v>
      </c>
      <c r="AT209" s="192" t="s">
        <v>380</v>
      </c>
      <c r="AU209" s="192" t="s">
        <v>81</v>
      </c>
      <c r="AY209" s="20" t="s">
        <v>218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79</v>
      </c>
      <c r="BK209" s="193">
        <f>ROUND(I209*H209,2)</f>
        <v>0</v>
      </c>
      <c r="BL209" s="20" t="s">
        <v>137</v>
      </c>
      <c r="BM209" s="192" t="s">
        <v>1016</v>
      </c>
    </row>
    <row r="210" spans="1:65" s="13" customFormat="1" ht="11.25">
      <c r="B210" s="199"/>
      <c r="C210" s="200"/>
      <c r="D210" s="201" t="s">
        <v>230</v>
      </c>
      <c r="E210" s="200"/>
      <c r="F210" s="203" t="s">
        <v>1017</v>
      </c>
      <c r="G210" s="200"/>
      <c r="H210" s="204">
        <v>1.155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230</v>
      </c>
      <c r="AU210" s="210" t="s">
        <v>81</v>
      </c>
      <c r="AV210" s="13" t="s">
        <v>81</v>
      </c>
      <c r="AW210" s="13" t="s">
        <v>4</v>
      </c>
      <c r="AX210" s="13" t="s">
        <v>79</v>
      </c>
      <c r="AY210" s="210" t="s">
        <v>218</v>
      </c>
    </row>
    <row r="211" spans="1:65" s="2" customFormat="1" ht="55.5" customHeight="1">
      <c r="A211" s="37"/>
      <c r="B211" s="38"/>
      <c r="C211" s="181" t="s">
        <v>674</v>
      </c>
      <c r="D211" s="181" t="s">
        <v>221</v>
      </c>
      <c r="E211" s="182" t="s">
        <v>396</v>
      </c>
      <c r="F211" s="183" t="s">
        <v>397</v>
      </c>
      <c r="G211" s="184" t="s">
        <v>282</v>
      </c>
      <c r="H211" s="185">
        <v>0.254</v>
      </c>
      <c r="I211" s="186"/>
      <c r="J211" s="187">
        <f>ROUND(I211*H211,2)</f>
        <v>0</v>
      </c>
      <c r="K211" s="183" t="s">
        <v>225</v>
      </c>
      <c r="L211" s="42"/>
      <c r="M211" s="188" t="s">
        <v>19</v>
      </c>
      <c r="N211" s="189" t="s">
        <v>43</v>
      </c>
      <c r="O211" s="67"/>
      <c r="P211" s="190">
        <f>O211*H211</f>
        <v>0</v>
      </c>
      <c r="Q211" s="190">
        <v>0</v>
      </c>
      <c r="R211" s="190">
        <f>Q211*H211</f>
        <v>0</v>
      </c>
      <c r="S211" s="190">
        <v>0</v>
      </c>
      <c r="T211" s="19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92" t="s">
        <v>137</v>
      </c>
      <c r="AT211" s="192" t="s">
        <v>221</v>
      </c>
      <c r="AU211" s="192" t="s">
        <v>81</v>
      </c>
      <c r="AY211" s="20" t="s">
        <v>218</v>
      </c>
      <c r="BE211" s="193">
        <f>IF(N211="základní",J211,0)</f>
        <v>0</v>
      </c>
      <c r="BF211" s="193">
        <f>IF(N211="snížená",J211,0)</f>
        <v>0</v>
      </c>
      <c r="BG211" s="193">
        <f>IF(N211="zákl. přenesená",J211,0)</f>
        <v>0</v>
      </c>
      <c r="BH211" s="193">
        <f>IF(N211="sníž. přenesená",J211,0)</f>
        <v>0</v>
      </c>
      <c r="BI211" s="193">
        <f>IF(N211="nulová",J211,0)</f>
        <v>0</v>
      </c>
      <c r="BJ211" s="20" t="s">
        <v>79</v>
      </c>
      <c r="BK211" s="193">
        <f>ROUND(I211*H211,2)</f>
        <v>0</v>
      </c>
      <c r="BL211" s="20" t="s">
        <v>137</v>
      </c>
      <c r="BM211" s="192" t="s">
        <v>1018</v>
      </c>
    </row>
    <row r="212" spans="1:65" s="2" customFormat="1" ht="11.25">
      <c r="A212" s="37"/>
      <c r="B212" s="38"/>
      <c r="C212" s="39"/>
      <c r="D212" s="194" t="s">
        <v>228</v>
      </c>
      <c r="E212" s="39"/>
      <c r="F212" s="195" t="s">
        <v>399</v>
      </c>
      <c r="G212" s="39"/>
      <c r="H212" s="39"/>
      <c r="I212" s="196"/>
      <c r="J212" s="39"/>
      <c r="K212" s="39"/>
      <c r="L212" s="42"/>
      <c r="M212" s="197"/>
      <c r="N212" s="198"/>
      <c r="O212" s="67"/>
      <c r="P212" s="67"/>
      <c r="Q212" s="67"/>
      <c r="R212" s="67"/>
      <c r="S212" s="67"/>
      <c r="T212" s="68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20" t="s">
        <v>228</v>
      </c>
      <c r="AU212" s="20" t="s">
        <v>81</v>
      </c>
    </row>
    <row r="213" spans="1:65" s="12" customFormat="1" ht="22.9" customHeight="1">
      <c r="B213" s="165"/>
      <c r="C213" s="166"/>
      <c r="D213" s="167" t="s">
        <v>71</v>
      </c>
      <c r="E213" s="179" t="s">
        <v>683</v>
      </c>
      <c r="F213" s="179" t="s">
        <v>684</v>
      </c>
      <c r="G213" s="166"/>
      <c r="H213" s="166"/>
      <c r="I213" s="169"/>
      <c r="J213" s="180">
        <f>BK213</f>
        <v>0</v>
      </c>
      <c r="K213" s="166"/>
      <c r="L213" s="171"/>
      <c r="M213" s="172"/>
      <c r="N213" s="173"/>
      <c r="O213" s="173"/>
      <c r="P213" s="174">
        <f>SUM(P214:P222)</f>
        <v>0</v>
      </c>
      <c r="Q213" s="173"/>
      <c r="R213" s="174">
        <f>SUM(R214:R222)</f>
        <v>4.3240000000000005E-4</v>
      </c>
      <c r="S213" s="173"/>
      <c r="T213" s="175">
        <f>SUM(T214:T222)</f>
        <v>0</v>
      </c>
      <c r="AR213" s="176" t="s">
        <v>81</v>
      </c>
      <c r="AT213" s="177" t="s">
        <v>71</v>
      </c>
      <c r="AU213" s="177" t="s">
        <v>79</v>
      </c>
      <c r="AY213" s="176" t="s">
        <v>218</v>
      </c>
      <c r="BK213" s="178">
        <f>SUM(BK214:BK222)</f>
        <v>0</v>
      </c>
    </row>
    <row r="214" spans="1:65" s="2" customFormat="1" ht="24.2" customHeight="1">
      <c r="A214" s="37"/>
      <c r="B214" s="38"/>
      <c r="C214" s="181" t="s">
        <v>677</v>
      </c>
      <c r="D214" s="181" t="s">
        <v>221</v>
      </c>
      <c r="E214" s="182" t="s">
        <v>686</v>
      </c>
      <c r="F214" s="183" t="s">
        <v>687</v>
      </c>
      <c r="G214" s="184" t="s">
        <v>224</v>
      </c>
      <c r="H214" s="185">
        <v>0.92</v>
      </c>
      <c r="I214" s="186"/>
      <c r="J214" s="187">
        <f>ROUND(I214*H214,2)</f>
        <v>0</v>
      </c>
      <c r="K214" s="183" t="s">
        <v>225</v>
      </c>
      <c r="L214" s="42"/>
      <c r="M214" s="188" t="s">
        <v>19</v>
      </c>
      <c r="N214" s="189" t="s">
        <v>43</v>
      </c>
      <c r="O214" s="67"/>
      <c r="P214" s="190">
        <f>O214*H214</f>
        <v>0</v>
      </c>
      <c r="Q214" s="190">
        <v>6.0000000000000002E-5</v>
      </c>
      <c r="R214" s="190">
        <f>Q214*H214</f>
        <v>5.5200000000000007E-5</v>
      </c>
      <c r="S214" s="190">
        <v>0</v>
      </c>
      <c r="T214" s="19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92" t="s">
        <v>137</v>
      </c>
      <c r="AT214" s="192" t="s">
        <v>221</v>
      </c>
      <c r="AU214" s="192" t="s">
        <v>81</v>
      </c>
      <c r="AY214" s="20" t="s">
        <v>218</v>
      </c>
      <c r="BE214" s="193">
        <f>IF(N214="základní",J214,0)</f>
        <v>0</v>
      </c>
      <c r="BF214" s="193">
        <f>IF(N214="snížená",J214,0)</f>
        <v>0</v>
      </c>
      <c r="BG214" s="193">
        <f>IF(N214="zákl. přenesená",J214,0)</f>
        <v>0</v>
      </c>
      <c r="BH214" s="193">
        <f>IF(N214="sníž. přenesená",J214,0)</f>
        <v>0</v>
      </c>
      <c r="BI214" s="193">
        <f>IF(N214="nulová",J214,0)</f>
        <v>0</v>
      </c>
      <c r="BJ214" s="20" t="s">
        <v>79</v>
      </c>
      <c r="BK214" s="193">
        <f>ROUND(I214*H214,2)</f>
        <v>0</v>
      </c>
      <c r="BL214" s="20" t="s">
        <v>137</v>
      </c>
      <c r="BM214" s="192" t="s">
        <v>1019</v>
      </c>
    </row>
    <row r="215" spans="1:65" s="2" customFormat="1" ht="11.25">
      <c r="A215" s="37"/>
      <c r="B215" s="38"/>
      <c r="C215" s="39"/>
      <c r="D215" s="194" t="s">
        <v>228</v>
      </c>
      <c r="E215" s="39"/>
      <c r="F215" s="195" t="s">
        <v>689</v>
      </c>
      <c r="G215" s="39"/>
      <c r="H215" s="39"/>
      <c r="I215" s="196"/>
      <c r="J215" s="39"/>
      <c r="K215" s="39"/>
      <c r="L215" s="42"/>
      <c r="M215" s="197"/>
      <c r="N215" s="198"/>
      <c r="O215" s="67"/>
      <c r="P215" s="67"/>
      <c r="Q215" s="67"/>
      <c r="R215" s="67"/>
      <c r="S215" s="67"/>
      <c r="T215" s="68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20" t="s">
        <v>228</v>
      </c>
      <c r="AU215" s="20" t="s">
        <v>81</v>
      </c>
    </row>
    <row r="216" spans="1:65" s="2" customFormat="1" ht="24.2" customHeight="1">
      <c r="A216" s="37"/>
      <c r="B216" s="38"/>
      <c r="C216" s="181" t="s">
        <v>679</v>
      </c>
      <c r="D216" s="181" t="s">
        <v>221</v>
      </c>
      <c r="E216" s="182" t="s">
        <v>691</v>
      </c>
      <c r="F216" s="183" t="s">
        <v>692</v>
      </c>
      <c r="G216" s="184" t="s">
        <v>224</v>
      </c>
      <c r="H216" s="185">
        <v>0.92</v>
      </c>
      <c r="I216" s="186"/>
      <c r="J216" s="187">
        <f>ROUND(I216*H216,2)</f>
        <v>0</v>
      </c>
      <c r="K216" s="183" t="s">
        <v>225</v>
      </c>
      <c r="L216" s="42"/>
      <c r="M216" s="188" t="s">
        <v>19</v>
      </c>
      <c r="N216" s="189" t="s">
        <v>43</v>
      </c>
      <c r="O216" s="67"/>
      <c r="P216" s="190">
        <f>O216*H216</f>
        <v>0</v>
      </c>
      <c r="Q216" s="190">
        <v>1.7000000000000001E-4</v>
      </c>
      <c r="R216" s="190">
        <f>Q216*H216</f>
        <v>1.5640000000000001E-4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137</v>
      </c>
      <c r="AT216" s="192" t="s">
        <v>221</v>
      </c>
      <c r="AU216" s="192" t="s">
        <v>81</v>
      </c>
      <c r="AY216" s="20" t="s">
        <v>218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20" t="s">
        <v>79</v>
      </c>
      <c r="BK216" s="193">
        <f>ROUND(I216*H216,2)</f>
        <v>0</v>
      </c>
      <c r="BL216" s="20" t="s">
        <v>137</v>
      </c>
      <c r="BM216" s="192" t="s">
        <v>1020</v>
      </c>
    </row>
    <row r="217" spans="1:65" s="2" customFormat="1" ht="11.25">
      <c r="A217" s="37"/>
      <c r="B217" s="38"/>
      <c r="C217" s="39"/>
      <c r="D217" s="194" t="s">
        <v>228</v>
      </c>
      <c r="E217" s="39"/>
      <c r="F217" s="195" t="s">
        <v>694</v>
      </c>
      <c r="G217" s="39"/>
      <c r="H217" s="39"/>
      <c r="I217" s="196"/>
      <c r="J217" s="39"/>
      <c r="K217" s="39"/>
      <c r="L217" s="42"/>
      <c r="M217" s="197"/>
      <c r="N217" s="198"/>
      <c r="O217" s="67"/>
      <c r="P217" s="67"/>
      <c r="Q217" s="67"/>
      <c r="R217" s="67"/>
      <c r="S217" s="67"/>
      <c r="T217" s="68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20" t="s">
        <v>228</v>
      </c>
      <c r="AU217" s="20" t="s">
        <v>81</v>
      </c>
    </row>
    <row r="218" spans="1:65" s="13" customFormat="1" ht="11.25">
      <c r="B218" s="199"/>
      <c r="C218" s="200"/>
      <c r="D218" s="201" t="s">
        <v>230</v>
      </c>
      <c r="E218" s="202" t="s">
        <v>19</v>
      </c>
      <c r="F218" s="203" t="s">
        <v>1021</v>
      </c>
      <c r="G218" s="200"/>
      <c r="H218" s="204">
        <v>0.92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230</v>
      </c>
      <c r="AU218" s="210" t="s">
        <v>81</v>
      </c>
      <c r="AV218" s="13" t="s">
        <v>81</v>
      </c>
      <c r="AW218" s="13" t="s">
        <v>33</v>
      </c>
      <c r="AX218" s="13" t="s">
        <v>79</v>
      </c>
      <c r="AY218" s="210" t="s">
        <v>218</v>
      </c>
    </row>
    <row r="219" spans="1:65" s="2" customFormat="1" ht="24.2" customHeight="1">
      <c r="A219" s="37"/>
      <c r="B219" s="38"/>
      <c r="C219" s="181" t="s">
        <v>681</v>
      </c>
      <c r="D219" s="181" t="s">
        <v>221</v>
      </c>
      <c r="E219" s="182" t="s">
        <v>697</v>
      </c>
      <c r="F219" s="183" t="s">
        <v>698</v>
      </c>
      <c r="G219" s="184" t="s">
        <v>224</v>
      </c>
      <c r="H219" s="185">
        <v>0.92</v>
      </c>
      <c r="I219" s="186"/>
      <c r="J219" s="187">
        <f>ROUND(I219*H219,2)</f>
        <v>0</v>
      </c>
      <c r="K219" s="183" t="s">
        <v>225</v>
      </c>
      <c r="L219" s="42"/>
      <c r="M219" s="188" t="s">
        <v>19</v>
      </c>
      <c r="N219" s="189" t="s">
        <v>43</v>
      </c>
      <c r="O219" s="67"/>
      <c r="P219" s="190">
        <f>O219*H219</f>
        <v>0</v>
      </c>
      <c r="Q219" s="190">
        <v>1.2E-4</v>
      </c>
      <c r="R219" s="190">
        <f>Q219*H219</f>
        <v>1.1040000000000001E-4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137</v>
      </c>
      <c r="AT219" s="192" t="s">
        <v>221</v>
      </c>
      <c r="AU219" s="192" t="s">
        <v>81</v>
      </c>
      <c r="AY219" s="20" t="s">
        <v>218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79</v>
      </c>
      <c r="BK219" s="193">
        <f>ROUND(I219*H219,2)</f>
        <v>0</v>
      </c>
      <c r="BL219" s="20" t="s">
        <v>137</v>
      </c>
      <c r="BM219" s="192" t="s">
        <v>1022</v>
      </c>
    </row>
    <row r="220" spans="1:65" s="2" customFormat="1" ht="11.25">
      <c r="A220" s="37"/>
      <c r="B220" s="38"/>
      <c r="C220" s="39"/>
      <c r="D220" s="194" t="s">
        <v>228</v>
      </c>
      <c r="E220" s="39"/>
      <c r="F220" s="195" t="s">
        <v>700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228</v>
      </c>
      <c r="AU220" s="20" t="s">
        <v>81</v>
      </c>
    </row>
    <row r="221" spans="1:65" s="2" customFormat="1" ht="24.2" customHeight="1">
      <c r="A221" s="37"/>
      <c r="B221" s="38"/>
      <c r="C221" s="181" t="s">
        <v>685</v>
      </c>
      <c r="D221" s="181" t="s">
        <v>221</v>
      </c>
      <c r="E221" s="182" t="s">
        <v>702</v>
      </c>
      <c r="F221" s="183" t="s">
        <v>703</v>
      </c>
      <c r="G221" s="184" t="s">
        <v>224</v>
      </c>
      <c r="H221" s="185">
        <v>0.92</v>
      </c>
      <c r="I221" s="186"/>
      <c r="J221" s="187">
        <f>ROUND(I221*H221,2)</f>
        <v>0</v>
      </c>
      <c r="K221" s="183" t="s">
        <v>225</v>
      </c>
      <c r="L221" s="42"/>
      <c r="M221" s="188" t="s">
        <v>19</v>
      </c>
      <c r="N221" s="189" t="s">
        <v>43</v>
      </c>
      <c r="O221" s="67"/>
      <c r="P221" s="190">
        <f>O221*H221</f>
        <v>0</v>
      </c>
      <c r="Q221" s="190">
        <v>1.2E-4</v>
      </c>
      <c r="R221" s="190">
        <f>Q221*H221</f>
        <v>1.1040000000000001E-4</v>
      </c>
      <c r="S221" s="190">
        <v>0</v>
      </c>
      <c r="T221" s="19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137</v>
      </c>
      <c r="AT221" s="192" t="s">
        <v>221</v>
      </c>
      <c r="AU221" s="192" t="s">
        <v>81</v>
      </c>
      <c r="AY221" s="20" t="s">
        <v>218</v>
      </c>
      <c r="BE221" s="193">
        <f>IF(N221="základní",J221,0)</f>
        <v>0</v>
      </c>
      <c r="BF221" s="193">
        <f>IF(N221="snížená",J221,0)</f>
        <v>0</v>
      </c>
      <c r="BG221" s="193">
        <f>IF(N221="zákl. přenesená",J221,0)</f>
        <v>0</v>
      </c>
      <c r="BH221" s="193">
        <f>IF(N221="sníž. přenesená",J221,0)</f>
        <v>0</v>
      </c>
      <c r="BI221" s="193">
        <f>IF(N221="nulová",J221,0)</f>
        <v>0</v>
      </c>
      <c r="BJ221" s="20" t="s">
        <v>79</v>
      </c>
      <c r="BK221" s="193">
        <f>ROUND(I221*H221,2)</f>
        <v>0</v>
      </c>
      <c r="BL221" s="20" t="s">
        <v>137</v>
      </c>
      <c r="BM221" s="192" t="s">
        <v>1023</v>
      </c>
    </row>
    <row r="222" spans="1:65" s="2" customFormat="1" ht="11.25">
      <c r="A222" s="37"/>
      <c r="B222" s="38"/>
      <c r="C222" s="39"/>
      <c r="D222" s="194" t="s">
        <v>228</v>
      </c>
      <c r="E222" s="39"/>
      <c r="F222" s="195" t="s">
        <v>705</v>
      </c>
      <c r="G222" s="39"/>
      <c r="H222" s="39"/>
      <c r="I222" s="196"/>
      <c r="J222" s="39"/>
      <c r="K222" s="39"/>
      <c r="L222" s="42"/>
      <c r="M222" s="246"/>
      <c r="N222" s="247"/>
      <c r="O222" s="248"/>
      <c r="P222" s="248"/>
      <c r="Q222" s="248"/>
      <c r="R222" s="248"/>
      <c r="S222" s="248"/>
      <c r="T222" s="249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20" t="s">
        <v>228</v>
      </c>
      <c r="AU222" s="20" t="s">
        <v>81</v>
      </c>
    </row>
    <row r="223" spans="1:65" s="2" customFormat="1" ht="6.95" customHeight="1">
      <c r="A223" s="37"/>
      <c r="B223" s="50"/>
      <c r="C223" s="51"/>
      <c r="D223" s="51"/>
      <c r="E223" s="51"/>
      <c r="F223" s="51"/>
      <c r="G223" s="51"/>
      <c r="H223" s="51"/>
      <c r="I223" s="51"/>
      <c r="J223" s="51"/>
      <c r="K223" s="51"/>
      <c r="L223" s="42"/>
      <c r="M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</row>
  </sheetData>
  <sheetProtection algorithmName="SHA-512" hashValue="PuqQpcQgEe87hO0RM99/akMju38FgPC7fmkbCzACSYrfKFWSzpw3NFC5gv9JZpiMGkxm7p2IQbEYpZeKcvU09Q==" saltValue="z6dp1RBB5y1O78ANRlooOHa9mweh2trprKXcMM932h5iFcbH4RgmfYCDUSc4jWwyoS5pQdkzX70Ka/6V/g6AVA==" spinCount="100000" sheet="1" objects="1" scenarios="1" formatColumns="0" formatRows="0" autoFilter="0"/>
  <autoFilter ref="C99:K222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/>
    <hyperlink ref="F107" r:id="rId2"/>
    <hyperlink ref="F111" r:id="rId3"/>
    <hyperlink ref="F114" r:id="rId4"/>
    <hyperlink ref="F116" r:id="rId5"/>
    <hyperlink ref="F119" r:id="rId6"/>
    <hyperlink ref="F121" r:id="rId7"/>
    <hyperlink ref="F124" r:id="rId8"/>
    <hyperlink ref="F127" r:id="rId9"/>
    <hyperlink ref="F130" r:id="rId10"/>
    <hyperlink ref="F137" r:id="rId11"/>
    <hyperlink ref="F139" r:id="rId12"/>
    <hyperlink ref="F141" r:id="rId13"/>
    <hyperlink ref="F144" r:id="rId14"/>
    <hyperlink ref="F147" r:id="rId15"/>
    <hyperlink ref="F160" r:id="rId16"/>
    <hyperlink ref="F162" r:id="rId17"/>
    <hyperlink ref="F164" r:id="rId18"/>
    <hyperlink ref="F168" r:id="rId19"/>
    <hyperlink ref="F171" r:id="rId20"/>
    <hyperlink ref="F174" r:id="rId21"/>
    <hyperlink ref="F177" r:id="rId22"/>
    <hyperlink ref="F180" r:id="rId23"/>
    <hyperlink ref="F182" r:id="rId24"/>
    <hyperlink ref="F184" r:id="rId25"/>
    <hyperlink ref="F186" r:id="rId26"/>
    <hyperlink ref="F188" r:id="rId27"/>
    <hyperlink ref="F190" r:id="rId28"/>
    <hyperlink ref="F194" r:id="rId29"/>
    <hyperlink ref="F196" r:id="rId30"/>
    <hyperlink ref="F199" r:id="rId31"/>
    <hyperlink ref="F201" r:id="rId32"/>
    <hyperlink ref="F208" r:id="rId33"/>
    <hyperlink ref="F212" r:id="rId34"/>
    <hyperlink ref="F215" r:id="rId35"/>
    <hyperlink ref="F217" r:id="rId36"/>
    <hyperlink ref="F220" r:id="rId37"/>
    <hyperlink ref="F222" r:id="rId38"/>
  </hyperlinks>
  <pageMargins left="0.39374999999999999" right="0.39374999999999999" top="0.39374999999999999" bottom="0.39374999999999999" header="0" footer="0"/>
  <pageSetup paperSize="9" scale="76" fitToHeight="100" orientation="portrait" blackAndWhite="1" r:id="rId39"/>
  <headerFooter>
    <oddFooter>&amp;CStrana &amp;P z &amp;N</oddFooter>
  </headerFooter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34</vt:i4>
      </vt:variant>
      <vt:variant>
        <vt:lpstr>Pojmenované oblasti</vt:lpstr>
      </vt:variant>
      <vt:variant>
        <vt:i4>67</vt:i4>
      </vt:variant>
    </vt:vector>
  </HeadingPairs>
  <TitlesOfParts>
    <vt:vector size="101" baseType="lpstr">
      <vt:lpstr>Rekapitulace stavby</vt:lpstr>
      <vt:lpstr>S1-1 - stoupačka 1 + 1 um...</vt:lpstr>
      <vt:lpstr>S1-2 - stoupačka 1 + 2 um...</vt:lpstr>
      <vt:lpstr>S1-3 - stoupačka 1 + 3 um...</vt:lpstr>
      <vt:lpstr>01 - 5.NP 507,505 </vt:lpstr>
      <vt:lpstr>02 - 5.NP 527,526,528</vt:lpstr>
      <vt:lpstr>03 - 4.NP 407,405</vt:lpstr>
      <vt:lpstr>04 - 3.NP 307,305</vt:lpstr>
      <vt:lpstr>05 - 3.NP 333</vt:lpstr>
      <vt:lpstr>07 - 2.NP 264,265</vt:lpstr>
      <vt:lpstr>08 - 2.NP 245,246</vt:lpstr>
      <vt:lpstr>09 - 2.NP 249,250</vt:lpstr>
      <vt:lpstr>10 - 2.NP 255,256</vt:lpstr>
      <vt:lpstr>11 - 2.NP 206,205</vt:lpstr>
      <vt:lpstr>12 - 2.NP 231</vt:lpstr>
      <vt:lpstr>13 - 2.NP 232</vt:lpstr>
      <vt:lpstr>14 - 2.NP 242</vt:lpstr>
      <vt:lpstr>15 - 2.NP 203,241</vt:lpstr>
      <vt:lpstr>16 - 2.NP   239,238</vt:lpstr>
      <vt:lpstr>17 - 2.NP 216</vt:lpstr>
      <vt:lpstr>18 - 1.NP 148,147,149,150</vt:lpstr>
      <vt:lpstr>19 - 1.NP 159,158,160</vt:lpstr>
      <vt:lpstr>20 - 1.NP 107,105</vt:lpstr>
      <vt:lpstr>21 - 1.NP 132</vt:lpstr>
      <vt:lpstr>22 - 1.NP 134,133</vt:lpstr>
      <vt:lpstr>23 - 1.PP 145,144,143</vt:lpstr>
      <vt:lpstr>24 - 1.PP 105,107</vt:lpstr>
      <vt:lpstr>S3 - stoupačka ozn. 3</vt:lpstr>
      <vt:lpstr>S4 - Vodovod 2.PP-2.NP</vt:lpstr>
      <vt:lpstr>S5 - Vodovod 3.NP-8.NP</vt:lpstr>
      <vt:lpstr>S6 - Kanalizace 2.PP-2.NP</vt:lpstr>
      <vt:lpstr>S7 - Kanalizace 3.NP-8.NP</vt:lpstr>
      <vt:lpstr>VORN -  Vedlejší a ostatn...</vt:lpstr>
      <vt:lpstr>Pokyny pro vyplnění</vt:lpstr>
      <vt:lpstr>'01 - 5.NP 507,505 '!Názvy_tisku</vt:lpstr>
      <vt:lpstr>'02 - 5.NP 527,526,528'!Názvy_tisku</vt:lpstr>
      <vt:lpstr>'03 - 4.NP 407,405'!Názvy_tisku</vt:lpstr>
      <vt:lpstr>'04 - 3.NP 307,305'!Názvy_tisku</vt:lpstr>
      <vt:lpstr>'05 - 3.NP 333'!Názvy_tisku</vt:lpstr>
      <vt:lpstr>'07 - 2.NP 264,265'!Názvy_tisku</vt:lpstr>
      <vt:lpstr>'08 - 2.NP 245,246'!Názvy_tisku</vt:lpstr>
      <vt:lpstr>'09 - 2.NP 249,250'!Názvy_tisku</vt:lpstr>
      <vt:lpstr>'10 - 2.NP 255,256'!Názvy_tisku</vt:lpstr>
      <vt:lpstr>'11 - 2.NP 206,205'!Názvy_tisku</vt:lpstr>
      <vt:lpstr>'12 - 2.NP 231'!Názvy_tisku</vt:lpstr>
      <vt:lpstr>'13 - 2.NP 232'!Názvy_tisku</vt:lpstr>
      <vt:lpstr>'14 - 2.NP 242'!Názvy_tisku</vt:lpstr>
      <vt:lpstr>'15 - 2.NP 203,241'!Názvy_tisku</vt:lpstr>
      <vt:lpstr>'16 - 2.NP   239,238'!Názvy_tisku</vt:lpstr>
      <vt:lpstr>'17 - 2.NP 216'!Názvy_tisku</vt:lpstr>
      <vt:lpstr>'18 - 1.NP 148,147,149,150'!Názvy_tisku</vt:lpstr>
      <vt:lpstr>'19 - 1.NP 159,158,160'!Názvy_tisku</vt:lpstr>
      <vt:lpstr>'20 - 1.NP 107,105'!Názvy_tisku</vt:lpstr>
      <vt:lpstr>'21 - 1.NP 132'!Názvy_tisku</vt:lpstr>
      <vt:lpstr>'22 - 1.NP 134,133'!Názvy_tisku</vt:lpstr>
      <vt:lpstr>'23 - 1.PP 145,144,143'!Názvy_tisku</vt:lpstr>
      <vt:lpstr>'24 - 1.PP 105,107'!Názvy_tisku</vt:lpstr>
      <vt:lpstr>'Rekapitulace stavby'!Názvy_tisku</vt:lpstr>
      <vt:lpstr>'S1-1 - stoupačka 1 + 1 um...'!Názvy_tisku</vt:lpstr>
      <vt:lpstr>'S1-2 - stoupačka 1 + 2 um...'!Názvy_tisku</vt:lpstr>
      <vt:lpstr>'S1-3 - stoupačka 1 + 3 um...'!Názvy_tisku</vt:lpstr>
      <vt:lpstr>'S3 - stoupačka ozn. 3'!Názvy_tisku</vt:lpstr>
      <vt:lpstr>'S4 - Vodovod 2.PP-2.NP'!Názvy_tisku</vt:lpstr>
      <vt:lpstr>'S5 - Vodovod 3.NP-8.NP'!Názvy_tisku</vt:lpstr>
      <vt:lpstr>'S6 - Kanalizace 2.PP-2.NP'!Názvy_tisku</vt:lpstr>
      <vt:lpstr>'S7 - Kanalizace 3.NP-8.NP'!Názvy_tisku</vt:lpstr>
      <vt:lpstr>'VORN -  Vedlejší a ostatn...'!Názvy_tisku</vt:lpstr>
      <vt:lpstr>'01 - 5.NP 507,505 '!Oblast_tisku</vt:lpstr>
      <vt:lpstr>'02 - 5.NP 527,526,528'!Oblast_tisku</vt:lpstr>
      <vt:lpstr>'03 - 4.NP 407,405'!Oblast_tisku</vt:lpstr>
      <vt:lpstr>'04 - 3.NP 307,305'!Oblast_tisku</vt:lpstr>
      <vt:lpstr>'05 - 3.NP 333'!Oblast_tisku</vt:lpstr>
      <vt:lpstr>'07 - 2.NP 264,265'!Oblast_tisku</vt:lpstr>
      <vt:lpstr>'08 - 2.NP 245,246'!Oblast_tisku</vt:lpstr>
      <vt:lpstr>'09 - 2.NP 249,250'!Oblast_tisku</vt:lpstr>
      <vt:lpstr>'10 - 2.NP 255,256'!Oblast_tisku</vt:lpstr>
      <vt:lpstr>'11 - 2.NP 206,205'!Oblast_tisku</vt:lpstr>
      <vt:lpstr>'12 - 2.NP 231'!Oblast_tisku</vt:lpstr>
      <vt:lpstr>'13 - 2.NP 232'!Oblast_tisku</vt:lpstr>
      <vt:lpstr>'14 - 2.NP 242'!Oblast_tisku</vt:lpstr>
      <vt:lpstr>'15 - 2.NP 203,241'!Oblast_tisku</vt:lpstr>
      <vt:lpstr>'16 - 2.NP   239,238'!Oblast_tisku</vt:lpstr>
      <vt:lpstr>'17 - 2.NP 216'!Oblast_tisku</vt:lpstr>
      <vt:lpstr>'18 - 1.NP 148,147,149,150'!Oblast_tisku</vt:lpstr>
      <vt:lpstr>'19 - 1.NP 159,158,160'!Oblast_tisku</vt:lpstr>
      <vt:lpstr>'20 - 1.NP 107,105'!Oblast_tisku</vt:lpstr>
      <vt:lpstr>'21 - 1.NP 132'!Oblast_tisku</vt:lpstr>
      <vt:lpstr>'22 - 1.NP 134,133'!Oblast_tisku</vt:lpstr>
      <vt:lpstr>'23 - 1.PP 145,144,143'!Oblast_tisku</vt:lpstr>
      <vt:lpstr>'24 - 1.PP 105,107'!Oblast_tisku</vt:lpstr>
      <vt:lpstr>'Pokyny pro vyplnění'!Oblast_tisku</vt:lpstr>
      <vt:lpstr>'Rekapitulace stavby'!Oblast_tisku</vt:lpstr>
      <vt:lpstr>'S1-1 - stoupačka 1 + 1 um...'!Oblast_tisku</vt:lpstr>
      <vt:lpstr>'S1-2 - stoupačka 1 + 2 um...'!Oblast_tisku</vt:lpstr>
      <vt:lpstr>'S1-3 - stoupačka 1 + 3 um...'!Oblast_tisku</vt:lpstr>
      <vt:lpstr>'S3 - stoupačka ozn. 3'!Oblast_tisku</vt:lpstr>
      <vt:lpstr>'S4 - Vodovod 2.PP-2.NP'!Oblast_tisku</vt:lpstr>
      <vt:lpstr>'S5 - Vodovod 3.NP-8.NP'!Oblast_tisku</vt:lpstr>
      <vt:lpstr>'S6 - Kanalizace 2.PP-2.NP'!Oblast_tisku</vt:lpstr>
      <vt:lpstr>'S7 - Kanalizace 3.NP-8.NP'!Oblast_tisku</vt:lpstr>
      <vt:lpstr>'VORN -  Vedlejší a ostatn...'!Oblast_tisku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NTB-MÍRA\Miroslav Morávek</dc:creator>
  <cp:lastModifiedBy>František Příhoda ml.</cp:lastModifiedBy>
  <cp:lastPrinted>2024-07-19T08:12:18Z</cp:lastPrinted>
  <dcterms:created xsi:type="dcterms:W3CDTF">2024-07-19T07:41:38Z</dcterms:created>
  <dcterms:modified xsi:type="dcterms:W3CDTF">2024-07-19T08:14:51Z</dcterms:modified>
</cp:coreProperties>
</file>